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LEGION\Desktop\Monash University vault\"/>
    </mc:Choice>
  </mc:AlternateContent>
  <xr:revisionPtr revIDLastSave="0" documentId="13_ncr:1_{BED98A88-EFF6-42BE-B966-7AD1FF10E033}" xr6:coauthVersionLast="47" xr6:coauthVersionMax="47" xr10:uidLastSave="{00000000-0000-0000-0000-000000000000}"/>
  <bookViews>
    <workbookView xWindow="-110" yWindow="-110" windowWidth="25820" windowHeight="15500" xr2:uid="{00000000-000D-0000-FFFF-FFFF00000000}"/>
  </bookViews>
  <sheets>
    <sheet name="DCF" sheetId="1" r:id="rId1"/>
    <sheet name="WACC" sheetId="2" r:id="rId2"/>
    <sheet name="ASX All Ordinaries Historical D" sheetId="3" r:id="rId3"/>
  </sheets>
  <externalReferences>
    <externalReference r:id="rId4"/>
  </externalReferences>
  <definedNames>
    <definedName name="Diluted_Shares">DCF!$G$12</definedName>
    <definedName name="Disc_rate">DCF!$E$16</definedName>
    <definedName name="Discount_Rate">DCF!$G$15</definedName>
    <definedName name="Share_Price">DCF!$G$11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0" i="1" l="1"/>
  <c r="E35" i="1" s="1"/>
  <c r="T55" i="1" s="1"/>
  <c r="E34" i="1"/>
  <c r="G153" i="1"/>
  <c r="F153" i="1" s="1"/>
  <c r="E153" i="1" s="1"/>
  <c r="D153" i="1" s="1"/>
  <c r="H153" i="1"/>
  <c r="K153" i="1"/>
  <c r="L153" i="1"/>
  <c r="M153" i="1" s="1"/>
  <c r="N153" i="1" s="1"/>
  <c r="J153" i="1"/>
  <c r="T53" i="1"/>
  <c r="C157" i="1"/>
  <c r="C156" i="1" s="1"/>
  <c r="C155" i="1" s="1"/>
  <c r="C154" i="1" s="1"/>
  <c r="C158" i="1"/>
  <c r="C161" i="1"/>
  <c r="C162" i="1"/>
  <c r="C163" i="1"/>
  <c r="C164" i="1"/>
  <c r="C160" i="1"/>
  <c r="K75" i="1"/>
  <c r="E33" i="1"/>
  <c r="C147" i="1"/>
  <c r="C148" i="1"/>
  <c r="C149" i="1" s="1"/>
  <c r="C150" i="1" s="1"/>
  <c r="C146" i="1"/>
  <c r="C143" i="1"/>
  <c r="C142" i="1" s="1"/>
  <c r="C141" i="1" s="1"/>
  <c r="C140" i="1" s="1"/>
  <c r="C144" i="1"/>
  <c r="E139" i="1"/>
  <c r="F139" i="1" s="1"/>
  <c r="G139" i="1" s="1"/>
  <c r="H139" i="1" s="1"/>
  <c r="I139" i="1" s="1"/>
  <c r="J139" i="1" s="1"/>
  <c r="K139" i="1" s="1"/>
  <c r="L139" i="1" s="1"/>
  <c r="M139" i="1" s="1"/>
  <c r="N139" i="1" s="1"/>
  <c r="C128" i="1"/>
  <c r="C129" i="1"/>
  <c r="C130" i="1" s="1"/>
  <c r="C131" i="1" s="1"/>
  <c r="C132" i="1" s="1"/>
  <c r="C133" i="1" s="1"/>
  <c r="C134" i="1" s="1"/>
  <c r="C135" i="1" s="1"/>
  <c r="C136" i="1" s="1"/>
  <c r="C127" i="1"/>
  <c r="F125" i="1"/>
  <c r="G125" i="1" s="1"/>
  <c r="H125" i="1" s="1"/>
  <c r="I125" i="1" s="1"/>
  <c r="J125" i="1" s="1"/>
  <c r="K125" i="1" s="1"/>
  <c r="L125" i="1" s="1"/>
  <c r="M125" i="1" s="1"/>
  <c r="N125" i="1" s="1"/>
  <c r="E125" i="1"/>
  <c r="T33" i="1"/>
  <c r="M33" i="1"/>
  <c r="K78" i="1" l="1"/>
  <c r="L78" i="1" s="1"/>
  <c r="M78" i="1" s="1"/>
  <c r="N78" i="1" s="1"/>
  <c r="O78" i="1" s="1"/>
  <c r="P78" i="1" s="1"/>
  <c r="Q78" i="1" s="1"/>
  <c r="R78" i="1" s="1"/>
  <c r="S78" i="1" s="1"/>
  <c r="T78" i="1" s="1"/>
  <c r="K77" i="1"/>
  <c r="G78" i="1"/>
  <c r="K80" i="1"/>
  <c r="I78" i="1"/>
  <c r="L75" i="1"/>
  <c r="M75" i="1" s="1"/>
  <c r="N75" i="1" s="1"/>
  <c r="O75" i="1" s="1"/>
  <c r="P75" i="1" s="1"/>
  <c r="Q75" i="1" s="1"/>
  <c r="R75" i="1" s="1"/>
  <c r="S75" i="1" s="1"/>
  <c r="T75" i="1" s="1"/>
  <c r="M25" i="1"/>
  <c r="M26" i="1"/>
  <c r="M27" i="1"/>
  <c r="M28" i="1"/>
  <c r="M29" i="1"/>
  <c r="M30" i="1"/>
  <c r="M24" i="1"/>
  <c r="L71" i="1"/>
  <c r="M12" i="1" l="1"/>
  <c r="M11" i="1" l="1"/>
  <c r="M14" i="1" s="1"/>
  <c r="I118" i="1" l="1"/>
  <c r="G118" i="1"/>
  <c r="I115" i="1"/>
  <c r="G115" i="1"/>
  <c r="I40" i="1"/>
  <c r="G40" i="1" s="1"/>
  <c r="E40" i="1" s="1"/>
  <c r="K40" i="1" l="1"/>
  <c r="L40" i="1" s="1"/>
  <c r="M40" i="1" s="1"/>
  <c r="N40" i="1" s="1"/>
  <c r="O40" i="1" s="1"/>
  <c r="P40" i="1" s="1"/>
  <c r="Q40" i="1" s="1"/>
  <c r="R40" i="1" s="1"/>
  <c r="S40" i="1" s="1"/>
  <c r="T40" i="1" s="1"/>
  <c r="E16" i="1" l="1"/>
  <c r="J31" i="2"/>
  <c r="H31" i="2"/>
  <c r="F31" i="2"/>
  <c r="J17" i="2"/>
  <c r="J18" i="2"/>
  <c r="J19" i="2"/>
  <c r="J20" i="2"/>
  <c r="J21" i="2"/>
  <c r="J22" i="2"/>
  <c r="H17" i="2"/>
  <c r="H18" i="2"/>
  <c r="H19" i="2"/>
  <c r="H20" i="2"/>
  <c r="H21" i="2"/>
  <c r="H22" i="2"/>
  <c r="J16" i="2"/>
  <c r="H16" i="2"/>
  <c r="F16" i="2"/>
  <c r="F17" i="2"/>
  <c r="F18" i="2"/>
  <c r="F19" i="2"/>
  <c r="F20" i="2"/>
  <c r="F21" i="2"/>
  <c r="F22" i="2"/>
  <c r="L22" i="2"/>
  <c r="L21" i="2"/>
  <c r="L20" i="2"/>
  <c r="L19" i="2"/>
  <c r="L18" i="2"/>
  <c r="L17" i="2"/>
  <c r="L16" i="2"/>
  <c r="K24" i="2"/>
  <c r="G24" i="2"/>
  <c r="E24" i="2"/>
  <c r="I24" i="2"/>
  <c r="D24" i="2"/>
  <c r="J24" i="2" l="1"/>
  <c r="J32" i="2" s="1"/>
  <c r="I32" i="2" s="1"/>
  <c r="L24" i="2"/>
  <c r="H24" i="2"/>
  <c r="H32" i="2" s="1"/>
  <c r="F24" i="2"/>
  <c r="D32" i="2" l="1"/>
  <c r="D31" i="2"/>
  <c r="L31" i="2" s="1"/>
  <c r="F10" i="2" l="1"/>
  <c r="J25" i="3"/>
  <c r="L25" i="3" s="1"/>
  <c r="J24" i="3"/>
  <c r="L24" i="3" s="1"/>
  <c r="J23" i="3"/>
  <c r="L23" i="3" s="1"/>
  <c r="J22" i="3"/>
  <c r="L22" i="3" s="1"/>
  <c r="J17" i="3"/>
  <c r="L17" i="3" s="1"/>
  <c r="J21" i="3"/>
  <c r="L21" i="3" s="1"/>
  <c r="J20" i="3"/>
  <c r="L20" i="3" s="1"/>
  <c r="J19" i="3"/>
  <c r="L19" i="3" s="1"/>
  <c r="J18" i="3"/>
  <c r="L18" i="3" s="1"/>
  <c r="J16" i="3"/>
  <c r="L16" i="3" s="1"/>
  <c r="J15" i="3"/>
  <c r="L15" i="3" s="1"/>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J13" i="3"/>
  <c r="L13" i="3" s="1"/>
  <c r="J14" i="3"/>
  <c r="L14" i="3" s="1"/>
  <c r="J12" i="3"/>
  <c r="L12" i="3" s="1"/>
  <c r="J11" i="3"/>
  <c r="L11" i="3" s="1"/>
  <c r="J7" i="3"/>
  <c r="L7" i="3" s="1"/>
  <c r="J10" i="3"/>
  <c r="L10" i="3" s="1"/>
  <c r="J9" i="3"/>
  <c r="L9" i="3" s="1"/>
  <c r="J8" i="3"/>
  <c r="L8" i="3" s="1"/>
  <c r="J6" i="3"/>
  <c r="L6" i="3" s="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 i="3"/>
  <c r="L26" i="3" l="1"/>
  <c r="F9" i="2" s="1"/>
  <c r="L36" i="2" l="1"/>
  <c r="L40" i="2" s="1"/>
  <c r="L34" i="2"/>
  <c r="L38" i="2" s="1"/>
  <c r="K53" i="1" l="1"/>
  <c r="E25" i="1"/>
  <c r="E108" i="1" l="1"/>
  <c r="G108" i="1"/>
  <c r="I108" i="1"/>
  <c r="I105" i="1"/>
  <c r="I106" i="1" s="1"/>
  <c r="K106" i="1" s="1"/>
  <c r="L106" i="1" s="1"/>
  <c r="M106" i="1" s="1"/>
  <c r="N106" i="1" s="1"/>
  <c r="O106" i="1" s="1"/>
  <c r="P106" i="1" s="1"/>
  <c r="Q106" i="1" s="1"/>
  <c r="R106" i="1" s="1"/>
  <c r="S106" i="1" s="1"/>
  <c r="T106" i="1" s="1"/>
  <c r="G105" i="1"/>
  <c r="G106" i="1" s="1"/>
  <c r="E105" i="1"/>
  <c r="E106" i="1" s="1"/>
  <c r="E101" i="1"/>
  <c r="E102" i="1" l="1"/>
  <c r="M71" i="1" l="1"/>
  <c r="N71" i="1" s="1"/>
  <c r="O71" i="1" s="1"/>
  <c r="P71" i="1" s="1"/>
  <c r="Q71" i="1" s="1"/>
  <c r="R71" i="1" s="1"/>
  <c r="S71" i="1" s="1"/>
  <c r="I68" i="1"/>
  <c r="E69" i="1"/>
  <c r="G68" i="1"/>
  <c r="E68" i="1"/>
  <c r="T71" i="1" l="1"/>
  <c r="L53" i="1"/>
  <c r="M53" i="1" s="1"/>
  <c r="N53" i="1" s="1"/>
  <c r="O53" i="1" s="1"/>
  <c r="P53" i="1" s="1"/>
  <c r="Q53" i="1" s="1"/>
  <c r="R53" i="1" s="1"/>
  <c r="S53" i="1" s="1"/>
  <c r="S55" i="1" s="1"/>
  <c r="S80" i="1" s="1"/>
  <c r="K55" i="1"/>
  <c r="S54" i="1" l="1"/>
  <c r="R55" i="1"/>
  <c r="R54" i="1"/>
  <c r="E55" i="1"/>
  <c r="E81" i="1" s="1"/>
  <c r="I55" i="1"/>
  <c r="I63" i="1"/>
  <c r="G63" i="1"/>
  <c r="E63" i="1"/>
  <c r="E64" i="1" s="1"/>
  <c r="G55" i="1"/>
  <c r="I54" i="1"/>
  <c r="G54" i="1"/>
  <c r="E54" i="1"/>
  <c r="I45" i="1"/>
  <c r="I44" i="1"/>
  <c r="I43" i="1"/>
  <c r="G45" i="1"/>
  <c r="G44" i="1"/>
  <c r="G43" i="1"/>
  <c r="E45" i="1"/>
  <c r="E44" i="1"/>
  <c r="E43" i="1"/>
  <c r="I86" i="1"/>
  <c r="G86" i="1"/>
  <c r="E86" i="1" s="1"/>
  <c r="K86" i="1"/>
  <c r="L86" i="1" s="1"/>
  <c r="M86" i="1" s="1"/>
  <c r="N86" i="1" s="1"/>
  <c r="O86" i="1" s="1"/>
  <c r="P86" i="1" s="1"/>
  <c r="Q86" i="1" s="1"/>
  <c r="R86" i="1" s="1"/>
  <c r="S86" i="1" s="1"/>
  <c r="T86" i="1" s="1"/>
  <c r="I111" i="1"/>
  <c r="G111" i="1"/>
  <c r="E111" i="1"/>
  <c r="I101" i="1"/>
  <c r="G101" i="1"/>
  <c r="I88" i="1"/>
  <c r="I109" i="1" s="1"/>
  <c r="E90" i="1"/>
  <c r="E74" i="1" s="1"/>
  <c r="G90" i="1"/>
  <c r="G74" i="1" s="1"/>
  <c r="I90" i="1"/>
  <c r="I74" i="1" s="1"/>
  <c r="E88" i="1"/>
  <c r="G88" i="1"/>
  <c r="G109" i="1" s="1"/>
  <c r="G46" i="1" l="1"/>
  <c r="G58" i="1" s="1"/>
  <c r="T54" i="1"/>
  <c r="E112" i="1"/>
  <c r="S56" i="1"/>
  <c r="G112" i="1"/>
  <c r="T56" i="1"/>
  <c r="I112" i="1"/>
  <c r="E103" i="1"/>
  <c r="E109" i="1"/>
  <c r="K109" i="1" s="1"/>
  <c r="L109" i="1" s="1"/>
  <c r="M109" i="1" s="1"/>
  <c r="N109" i="1" s="1"/>
  <c r="O109" i="1" s="1"/>
  <c r="P109" i="1" s="1"/>
  <c r="Q109" i="1" s="1"/>
  <c r="R109" i="1" s="1"/>
  <c r="S109" i="1" s="1"/>
  <c r="T109" i="1" s="1"/>
  <c r="E46" i="1"/>
  <c r="E47" i="1" s="1"/>
  <c r="I46" i="1"/>
  <c r="G102" i="1"/>
  <c r="G103" i="1"/>
  <c r="I103" i="1"/>
  <c r="I102" i="1"/>
  <c r="I81" i="1"/>
  <c r="K56" i="1"/>
  <c r="K47" i="1" s="1"/>
  <c r="I69" i="1"/>
  <c r="G81" i="1"/>
  <c r="G56" i="1"/>
  <c r="E56" i="1"/>
  <c r="G69" i="1"/>
  <c r="I56" i="1"/>
  <c r="G64" i="1"/>
  <c r="I64" i="1"/>
  <c r="K63" i="1" s="1"/>
  <c r="L63" i="1" s="1"/>
  <c r="K54" i="1"/>
  <c r="G91" i="1"/>
  <c r="E91" i="1"/>
  <c r="I91" i="1"/>
  <c r="E12" i="1" a="1"/>
  <c r="E12" i="1" s="1"/>
  <c r="G61" i="1" l="1"/>
  <c r="G75" i="1"/>
  <c r="G60" i="1"/>
  <c r="I47" i="1"/>
  <c r="E61" i="1"/>
  <c r="E60" i="1"/>
  <c r="K81" i="1"/>
  <c r="E75" i="1"/>
  <c r="I75" i="1"/>
  <c r="I60" i="1"/>
  <c r="G47" i="1"/>
  <c r="I58" i="1"/>
  <c r="I61" i="1"/>
  <c r="E58" i="1"/>
  <c r="K102" i="1"/>
  <c r="K101" i="1" s="1"/>
  <c r="K69" i="1"/>
  <c r="K67" i="1" s="1"/>
  <c r="E22" i="1"/>
  <c r="E30" i="1" s="1"/>
  <c r="M64" i="1"/>
  <c r="N64" i="1" s="1"/>
  <c r="O64" i="1" s="1"/>
  <c r="P64" i="1" s="1"/>
  <c r="Q64" i="1" s="1"/>
  <c r="R64" i="1" s="1"/>
  <c r="S64" i="1" s="1"/>
  <c r="T64" i="1" s="1"/>
  <c r="T47" i="1" s="1"/>
  <c r="G93" i="1"/>
  <c r="G117" i="1" s="1"/>
  <c r="G77" i="1"/>
  <c r="I93" i="1"/>
  <c r="I117" i="1" s="1"/>
  <c r="I77" i="1"/>
  <c r="E93" i="1"/>
  <c r="E117" i="1" s="1"/>
  <c r="E77" i="1"/>
  <c r="E78" i="1" s="1"/>
  <c r="K46" i="1"/>
  <c r="L55" i="1"/>
  <c r="L54" i="1"/>
  <c r="E10" i="1" a="1"/>
  <c r="E10" i="1" s="1"/>
  <c r="D9" i="1" a="1"/>
  <c r="D9" i="1" s="1"/>
  <c r="K61" i="1" l="1"/>
  <c r="L61" i="1" s="1"/>
  <c r="M61" i="1" s="1"/>
  <c r="N61" i="1" s="1"/>
  <c r="O61" i="1" s="1"/>
  <c r="P61" i="1" s="1"/>
  <c r="Q61" i="1" s="1"/>
  <c r="R61" i="1" s="1"/>
  <c r="S61" i="1" s="1"/>
  <c r="T61" i="1" s="1"/>
  <c r="K60" i="1"/>
  <c r="L60" i="1" s="1"/>
  <c r="M60" i="1" s="1"/>
  <c r="N60" i="1" s="1"/>
  <c r="O60" i="1" s="1"/>
  <c r="P60" i="1" s="1"/>
  <c r="Q60" i="1" s="1"/>
  <c r="R60" i="1" s="1"/>
  <c r="S60" i="1" s="1"/>
  <c r="T60" i="1" s="1"/>
  <c r="L81" i="1"/>
  <c r="M81" i="1" s="1"/>
  <c r="N81" i="1" s="1"/>
  <c r="O81" i="1" s="1"/>
  <c r="P81" i="1" s="1"/>
  <c r="Q81" i="1" s="1"/>
  <c r="R81" i="1" s="1"/>
  <c r="S81" i="1" s="1"/>
  <c r="S47" i="1"/>
  <c r="M63" i="1"/>
  <c r="N63" i="1" s="1"/>
  <c r="O63" i="1" s="1"/>
  <c r="P63" i="1" s="1"/>
  <c r="Q63" i="1" s="1"/>
  <c r="R63" i="1" s="1"/>
  <c r="S63" i="1" s="1"/>
  <c r="T63" i="1" s="1"/>
  <c r="L69" i="1"/>
  <c r="M69" i="1" s="1"/>
  <c r="N69" i="1" s="1"/>
  <c r="O69" i="1" s="1"/>
  <c r="P69" i="1" s="1"/>
  <c r="Q69" i="1" s="1"/>
  <c r="R69" i="1" s="1"/>
  <c r="S69" i="1" s="1"/>
  <c r="K91" i="1"/>
  <c r="K68" i="1"/>
  <c r="K111" i="1"/>
  <c r="L102" i="1"/>
  <c r="L56" i="1"/>
  <c r="L47" i="1" s="1"/>
  <c r="L46" i="1" s="1"/>
  <c r="E95" i="1"/>
  <c r="E97" i="1" s="1"/>
  <c r="E114" i="1" s="1"/>
  <c r="I95" i="1"/>
  <c r="I97" i="1" s="1"/>
  <c r="I114" i="1" s="1"/>
  <c r="G95" i="1"/>
  <c r="G97" i="1" s="1"/>
  <c r="G114" i="1" s="1"/>
  <c r="K88" i="1"/>
  <c r="K103" i="1" s="1"/>
  <c r="K74" i="1"/>
  <c r="K90" i="1" s="1"/>
  <c r="K58" i="1"/>
  <c r="M55" i="1"/>
  <c r="M54" i="1"/>
  <c r="K44" i="1" l="1"/>
  <c r="K45" i="1"/>
  <c r="L67" i="1"/>
  <c r="L111" i="1" s="1"/>
  <c r="M67" i="1"/>
  <c r="M111" i="1" s="1"/>
  <c r="L80" i="1"/>
  <c r="R80" i="1"/>
  <c r="T69" i="1"/>
  <c r="T67" i="1" s="1"/>
  <c r="S67" i="1"/>
  <c r="T81" i="1"/>
  <c r="T80" i="1" s="1"/>
  <c r="K112" i="1"/>
  <c r="K108" i="1"/>
  <c r="M102" i="1"/>
  <c r="L101" i="1"/>
  <c r="M80" i="1"/>
  <c r="M56" i="1"/>
  <c r="M47" i="1" s="1"/>
  <c r="M46" i="1" s="1"/>
  <c r="L88" i="1"/>
  <c r="L74" i="1"/>
  <c r="L90" i="1" s="1"/>
  <c r="K93" i="1"/>
  <c r="K117" i="1" s="1"/>
  <c r="K118" i="1" s="1"/>
  <c r="N67" i="1"/>
  <c r="L44" i="1"/>
  <c r="L45" i="1"/>
  <c r="L58" i="1"/>
  <c r="N55" i="1"/>
  <c r="N54" i="1"/>
  <c r="K43" i="1" l="1"/>
  <c r="L68" i="1"/>
  <c r="M68" i="1"/>
  <c r="M77" i="1"/>
  <c r="M91" i="1" s="1"/>
  <c r="S77" i="1"/>
  <c r="S91" i="1" s="1"/>
  <c r="T77" i="1"/>
  <c r="T91" i="1" s="1"/>
  <c r="R77" i="1"/>
  <c r="R91" i="1" s="1"/>
  <c r="S111" i="1"/>
  <c r="T68" i="1"/>
  <c r="T111" i="1"/>
  <c r="L77" i="1"/>
  <c r="L91" i="1" s="1"/>
  <c r="L93" i="1" s="1"/>
  <c r="L117" i="1" s="1"/>
  <c r="L118" i="1" s="1"/>
  <c r="L112" i="1"/>
  <c r="L108" i="1"/>
  <c r="N68" i="1"/>
  <c r="N111" i="1"/>
  <c r="L103" i="1"/>
  <c r="N102" i="1"/>
  <c r="M101" i="1"/>
  <c r="N80" i="1"/>
  <c r="N77" i="1" s="1"/>
  <c r="N91" i="1" s="1"/>
  <c r="N56" i="1"/>
  <c r="N47" i="1" s="1"/>
  <c r="N46" i="1" s="1"/>
  <c r="K95" i="1"/>
  <c r="M88" i="1"/>
  <c r="M74" i="1"/>
  <c r="M90" i="1" s="1"/>
  <c r="O67" i="1"/>
  <c r="L43" i="1"/>
  <c r="M44" i="1"/>
  <c r="M45" i="1"/>
  <c r="M58" i="1"/>
  <c r="O55" i="1"/>
  <c r="O54" i="1"/>
  <c r="M112" i="1" l="1"/>
  <c r="M108" i="1"/>
  <c r="K97" i="1"/>
  <c r="K105" i="1"/>
  <c r="O68" i="1"/>
  <c r="O111" i="1"/>
  <c r="M103" i="1"/>
  <c r="O102" i="1"/>
  <c r="N101" i="1"/>
  <c r="O80" i="1"/>
  <c r="O77" i="1" s="1"/>
  <c r="O91" i="1" s="1"/>
  <c r="O56" i="1"/>
  <c r="O47" i="1" s="1"/>
  <c r="O46" i="1" s="1"/>
  <c r="L95" i="1"/>
  <c r="M93" i="1"/>
  <c r="M117" i="1" s="1"/>
  <c r="M118" i="1" s="1"/>
  <c r="N88" i="1"/>
  <c r="N74" i="1"/>
  <c r="N90" i="1" s="1"/>
  <c r="P67" i="1"/>
  <c r="M43" i="1"/>
  <c r="N45" i="1"/>
  <c r="N44" i="1"/>
  <c r="N58" i="1"/>
  <c r="P55" i="1"/>
  <c r="P54" i="1"/>
  <c r="N112" i="1" l="1"/>
  <c r="N108" i="1"/>
  <c r="K114" i="1"/>
  <c r="L97" i="1"/>
  <c r="L105" i="1"/>
  <c r="P68" i="1"/>
  <c r="P111" i="1"/>
  <c r="N103" i="1"/>
  <c r="P102" i="1"/>
  <c r="O101" i="1"/>
  <c r="Q67" i="1"/>
  <c r="P80" i="1"/>
  <c r="P77" i="1" s="1"/>
  <c r="P91" i="1" s="1"/>
  <c r="P56" i="1"/>
  <c r="P47" i="1" s="1"/>
  <c r="P46" i="1" s="1"/>
  <c r="M95" i="1"/>
  <c r="O88" i="1"/>
  <c r="O74" i="1"/>
  <c r="O90" i="1" s="1"/>
  <c r="N93" i="1"/>
  <c r="N117" i="1" s="1"/>
  <c r="N118" i="1" s="1"/>
  <c r="N43" i="1"/>
  <c r="O44" i="1"/>
  <c r="O45" i="1"/>
  <c r="O58" i="1"/>
  <c r="Q55" i="1"/>
  <c r="Q54" i="1"/>
  <c r="K115" i="1" l="1"/>
  <c r="O93" i="1"/>
  <c r="O117" i="1" s="1"/>
  <c r="O118" i="1" s="1"/>
  <c r="R67" i="1"/>
  <c r="R56" i="1"/>
  <c r="R47" i="1" s="1"/>
  <c r="O112" i="1"/>
  <c r="O108" i="1"/>
  <c r="L114" i="1"/>
  <c r="L115" i="1" s="1"/>
  <c r="M97" i="1"/>
  <c r="M105" i="1"/>
  <c r="Q68" i="1"/>
  <c r="Q111" i="1"/>
  <c r="O103" i="1"/>
  <c r="Q102" i="1"/>
  <c r="P101" i="1"/>
  <c r="Q80" i="1"/>
  <c r="Q77" i="1" s="1"/>
  <c r="Q91" i="1" s="1"/>
  <c r="Q56" i="1"/>
  <c r="Q47" i="1" s="1"/>
  <c r="Q46" i="1" s="1"/>
  <c r="N95" i="1"/>
  <c r="P88" i="1"/>
  <c r="P74" i="1"/>
  <c r="P90" i="1" s="1"/>
  <c r="O43" i="1"/>
  <c r="P45" i="1"/>
  <c r="P44" i="1"/>
  <c r="P58" i="1"/>
  <c r="R68" i="1" l="1"/>
  <c r="R111" i="1"/>
  <c r="S68" i="1"/>
  <c r="Q101" i="1"/>
  <c r="R102" i="1"/>
  <c r="R46" i="1"/>
  <c r="P112" i="1"/>
  <c r="P108" i="1"/>
  <c r="M114" i="1"/>
  <c r="M115" i="1" s="1"/>
  <c r="N97" i="1"/>
  <c r="N105" i="1"/>
  <c r="P103" i="1"/>
  <c r="O95" i="1"/>
  <c r="Q88" i="1"/>
  <c r="Q108" i="1" s="1"/>
  <c r="Q74" i="1"/>
  <c r="Q90" i="1" s="1"/>
  <c r="P93" i="1"/>
  <c r="P95" i="1" s="1"/>
  <c r="P43" i="1"/>
  <c r="Q45" i="1"/>
  <c r="Q44" i="1"/>
  <c r="Q58" i="1"/>
  <c r="R74" i="1" l="1"/>
  <c r="R90" i="1" s="1"/>
  <c r="R88" i="1"/>
  <c r="R108" i="1" s="1"/>
  <c r="R44" i="1"/>
  <c r="R45" i="1"/>
  <c r="S46" i="1"/>
  <c r="R58" i="1"/>
  <c r="R101" i="1"/>
  <c r="S102" i="1"/>
  <c r="P117" i="1"/>
  <c r="P118" i="1" s="1"/>
  <c r="N114" i="1"/>
  <c r="N115" i="1" s="1"/>
  <c r="O97" i="1"/>
  <c r="O105" i="1"/>
  <c r="Q103" i="1"/>
  <c r="Q112" i="1"/>
  <c r="Q93" i="1"/>
  <c r="Q117" i="1" s="1"/>
  <c r="Q43" i="1"/>
  <c r="Q118" i="1" l="1"/>
  <c r="R112" i="1"/>
  <c r="T102" i="1"/>
  <c r="T101" i="1" s="1"/>
  <c r="S101" i="1"/>
  <c r="R103" i="1"/>
  <c r="S88" i="1"/>
  <c r="S45" i="1"/>
  <c r="S44" i="1"/>
  <c r="S74" i="1"/>
  <c r="S90" i="1" s="1"/>
  <c r="S58" i="1"/>
  <c r="T46" i="1"/>
  <c r="R43" i="1"/>
  <c r="R93" i="1"/>
  <c r="O114" i="1"/>
  <c r="O115" i="1" s="1"/>
  <c r="P97" i="1"/>
  <c r="P105" i="1"/>
  <c r="Q95" i="1"/>
  <c r="S43" i="1" l="1"/>
  <c r="R95" i="1"/>
  <c r="R105" i="1" s="1"/>
  <c r="S108" i="1"/>
  <c r="S93" i="1"/>
  <c r="S117" i="1" s="1"/>
  <c r="S112" i="1"/>
  <c r="T88" i="1"/>
  <c r="T103" i="1" s="1"/>
  <c r="T44" i="1"/>
  <c r="T45" i="1"/>
  <c r="T74" i="1"/>
  <c r="T90" i="1" s="1"/>
  <c r="T58" i="1"/>
  <c r="R117" i="1"/>
  <c r="R118" i="1" s="1"/>
  <c r="S103" i="1"/>
  <c r="P114" i="1"/>
  <c r="P115" i="1" s="1"/>
  <c r="Q97" i="1"/>
  <c r="Q105" i="1"/>
  <c r="S118" i="1" l="1"/>
  <c r="T43" i="1"/>
  <c r="R97" i="1"/>
  <c r="R114" i="1" s="1"/>
  <c r="T108" i="1"/>
  <c r="T93" i="1"/>
  <c r="T112" i="1"/>
  <c r="S95" i="1"/>
  <c r="S105" i="1" s="1"/>
  <c r="Q114" i="1"/>
  <c r="Q115" i="1" s="1"/>
  <c r="R115" i="1" l="1"/>
  <c r="S97" i="1"/>
  <c r="S114" i="1" s="1"/>
  <c r="S115" i="1" s="1"/>
  <c r="T95" i="1"/>
  <c r="T105" i="1" s="1"/>
  <c r="T117" i="1"/>
  <c r="F32" i="2"/>
  <c r="E32" i="2"/>
  <c r="L32" i="2" s="1"/>
  <c r="L35" i="2" s="1"/>
  <c r="L39" i="2" s="1"/>
  <c r="L42" i="2" s="1"/>
  <c r="M15" i="1" l="1"/>
  <c r="T118" i="1"/>
  <c r="T97" i="1"/>
  <c r="T114" i="1" s="1"/>
  <c r="T15" i="1" l="1"/>
  <c r="M19" i="1"/>
  <c r="T19" i="1"/>
  <c r="T115" i="1"/>
  <c r="M16" i="1"/>
  <c r="M18" i="1"/>
  <c r="T18" i="1" l="1"/>
  <c r="T16" i="1"/>
  <c r="M20" i="1"/>
  <c r="M31" i="1" s="1"/>
  <c r="M35" i="1" s="1"/>
  <c r="C153" i="1" s="1"/>
  <c r="T20" i="1" l="1"/>
  <c r="T31" i="1" s="1"/>
  <c r="C125" i="1"/>
  <c r="M36" i="1"/>
  <c r="M22" i="1"/>
  <c r="T35" i="1" l="1"/>
  <c r="C139" i="1" s="1"/>
  <c r="T22" i="1"/>
  <c r="T36" i="1"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2"/>
        </ext>
      </extLst>
    </bk>
  </futureMetadata>
  <cellMetadata count="1">
    <bk>
      <rc t="1" v="0"/>
    </bk>
  </cellMetadata>
  <valueMetadata count="1">
    <bk>
      <rc t="2" v="0"/>
    </bk>
  </valueMetadata>
</metadata>
</file>

<file path=xl/sharedStrings.xml><?xml version="1.0" encoding="utf-8"?>
<sst xmlns="http://schemas.openxmlformats.org/spreadsheetml/2006/main" count="5381" uniqueCount="3386">
  <si>
    <t>Discounted Cash Flow Analysis - Target of Acquisition for SGH Limited (XASX:SGH)</t>
  </si>
  <si>
    <t>Company Name:</t>
  </si>
  <si>
    <t>Name</t>
  </si>
  <si>
    <t>Assumptions &amp; Output</t>
  </si>
  <si>
    <t>Unit</t>
  </si>
  <si>
    <t>Ticker:</t>
  </si>
  <si>
    <t>Valuation Date:</t>
  </si>
  <si>
    <t>Date</t>
  </si>
  <si>
    <t>Current Share Price</t>
  </si>
  <si>
    <t>$ / Share</t>
  </si>
  <si>
    <t>Diluted Shares Outstanding</t>
  </si>
  <si>
    <t>million Shares</t>
  </si>
  <si>
    <t>Effective Tax Rate</t>
  </si>
  <si>
    <t>%</t>
  </si>
  <si>
    <t>Discount Rate (WACC)</t>
  </si>
  <si>
    <t>Conversion Units</t>
  </si>
  <si>
    <t>Last Fiscal Year</t>
  </si>
  <si>
    <t>#</t>
  </si>
  <si>
    <t>Current Equity Value:</t>
  </si>
  <si>
    <t>$ M</t>
  </si>
  <si>
    <t>(-) Cash &amp; Investments:</t>
  </si>
  <si>
    <t>(-) Net Operating Losses:</t>
  </si>
  <si>
    <t>(+) Debt &amp; Finance Leases:</t>
  </si>
  <si>
    <t>(+) Preferred Stock:</t>
  </si>
  <si>
    <t>(+) Operating Leases:</t>
  </si>
  <si>
    <t>(+) Noncontrolling Interests:</t>
  </si>
  <si>
    <t>(+) Unfunded Pensions:</t>
  </si>
  <si>
    <t>Current Enterprise Value:</t>
  </si>
  <si>
    <t>EMECO HOLDING LIMITED - Unlevered Free Cash Flow Projections</t>
  </si>
  <si>
    <t>Historical:</t>
  </si>
  <si>
    <t>Projected:</t>
  </si>
  <si>
    <t>Sales</t>
  </si>
  <si>
    <t>(-) COGS</t>
  </si>
  <si>
    <t>(-) Operating Expenses</t>
  </si>
  <si>
    <t>Operating Income (EBIT)</t>
  </si>
  <si>
    <t>(-) Taxes, Excluding Effect of Interest</t>
  </si>
  <si>
    <t>Net Operating Profit After Tax (NOPAT)</t>
  </si>
  <si>
    <t>Adjustments for Non-Cash Charges</t>
  </si>
  <si>
    <t>(+) Depreciation &amp; Amortization</t>
  </si>
  <si>
    <t>(-) Capital Expenditures</t>
  </si>
  <si>
    <t>Unlevered Free Cash Flow</t>
  </si>
  <si>
    <t>EBITDA</t>
  </si>
  <si>
    <t>(+/-) Net Change in Operating Working Capital</t>
  </si>
  <si>
    <t>Assumptions and Drivers</t>
  </si>
  <si>
    <t>Net Sales by Segment:</t>
  </si>
  <si>
    <t xml:space="preserve">   Emeco Rental</t>
  </si>
  <si>
    <t xml:space="preserve">   Emeco Underground (Pit n Portal)</t>
  </si>
  <si>
    <t xml:space="preserve">   Force Workshops</t>
  </si>
  <si>
    <t>Total Consolidated Sales</t>
  </si>
  <si>
    <t xml:space="preserve">   Annual Growth Rate</t>
  </si>
  <si>
    <t>Revenue</t>
  </si>
  <si>
    <t xml:space="preserve">   </t>
  </si>
  <si>
    <t xml:space="preserve">   Equipment fleet value</t>
  </si>
  <si>
    <r>
      <t xml:space="preserve">     </t>
    </r>
    <r>
      <rPr>
        <i/>
        <sz val="10"/>
        <color theme="1"/>
        <rFont val="Quire Sans"/>
        <family val="2"/>
      </rPr>
      <t xml:space="preserve"> Annual Growth Rate</t>
    </r>
  </si>
  <si>
    <t xml:space="preserve">   Effective Fleet Capacity</t>
  </si>
  <si>
    <t xml:space="preserve">   Revenue per 1-unit of effective fleet</t>
  </si>
  <si>
    <t xml:space="preserve">   Contract Asset (Increases service revenue through asset deployment.)</t>
  </si>
  <si>
    <t>Capital Expenditures:</t>
  </si>
  <si>
    <t xml:space="preserve">   Net sustaining capital expenditure</t>
  </si>
  <si>
    <t xml:space="preserve">   Growth capital expenditure</t>
  </si>
  <si>
    <t>Expenses</t>
  </si>
  <si>
    <t xml:space="preserve">   Cost of Goods Sold</t>
  </si>
  <si>
    <t xml:space="preserve">   Operating Expenses</t>
  </si>
  <si>
    <t xml:space="preserve">      OpEx per Employee</t>
  </si>
  <si>
    <t xml:space="preserve">   # Employees</t>
  </si>
  <si>
    <t xml:space="preserve">   Operating Utilisation (59-64%)</t>
  </si>
  <si>
    <t>=RANDBETWEEN(867,930)/1000</t>
  </si>
  <si>
    <t>=RANDBETWEEN(59,64)/100</t>
  </si>
  <si>
    <t xml:space="preserve">   Gross Fleet Utilisation Rate (86-93%)</t>
  </si>
  <si>
    <t>Expected to slightly increase for projected years</t>
  </si>
  <si>
    <t xml:space="preserve">   Force Workshop Rev. % of  Total Rev</t>
  </si>
  <si>
    <t xml:space="preserve">   Emeco Underground Rev. % of  Total Rev</t>
  </si>
  <si>
    <t xml:space="preserve">      Net sustaining capital expenditure per Effective Fleet Capacity</t>
  </si>
  <si>
    <r>
      <t xml:space="preserve">     </t>
    </r>
    <r>
      <rPr>
        <i/>
        <sz val="10"/>
        <color theme="1"/>
        <rFont val="Quire Sans"/>
        <family val="2"/>
      </rPr>
      <t xml:space="preserve"> Annual Growth Rate</t>
    </r>
    <r>
      <rPr>
        <sz val="10"/>
        <color theme="1"/>
        <rFont val="Quire Sans"/>
        <family val="2"/>
      </rPr>
      <t xml:space="preserve"> (in magnitude)</t>
    </r>
  </si>
  <si>
    <t>Note</t>
  </si>
  <si>
    <t xml:space="preserve">      Effective Fleet Capacity per Employee</t>
  </si>
  <si>
    <r>
      <t xml:space="preserve">   </t>
    </r>
    <r>
      <rPr>
        <i/>
        <sz val="10"/>
        <color theme="1"/>
        <rFont val="Quire Sans"/>
        <family val="2"/>
      </rPr>
      <t>D&amp;A per Equipment Fleet Value</t>
    </r>
  </si>
  <si>
    <r>
      <t xml:space="preserve">   </t>
    </r>
    <r>
      <rPr>
        <i/>
        <sz val="10"/>
        <color theme="1"/>
        <rFont val="Quire Sans"/>
        <family val="2"/>
      </rPr>
      <t>D&amp;A % Revenue</t>
    </r>
  </si>
  <si>
    <t xml:space="preserve"> </t>
  </si>
  <si>
    <t xml:space="preserve">   CapEx % Revenue (in magnitude)</t>
  </si>
  <si>
    <t xml:space="preserve">      % Sales (in magnitude)</t>
  </si>
  <si>
    <t xml:space="preserve">   % I.S. Taxes</t>
  </si>
  <si>
    <t>(+/-) Net Change in Deferred Income Taxes</t>
  </si>
  <si>
    <t>(rounded up the 3-year Hist. Average)</t>
  </si>
  <si>
    <r>
      <t xml:space="preserve">   </t>
    </r>
    <r>
      <rPr>
        <i/>
        <sz val="10"/>
        <color theme="1"/>
        <rFont val="Quire Sans"/>
        <family val="2"/>
      </rPr>
      <t>% Revenue</t>
    </r>
  </si>
  <si>
    <t>Weighted Average Cost of Capital - Target of Acquisition for SGH Limited (XASX:SGH)</t>
  </si>
  <si>
    <t>Discount Rate Calculations - Assumptions</t>
  </si>
  <si>
    <t>Risk-Free Rate:</t>
  </si>
  <si>
    <t>Equity Risk Premium:</t>
  </si>
  <si>
    <t>Pre-Tax Cost of Debt:</t>
  </si>
  <si>
    <t>Cost of Preferred Stock:</t>
  </si>
  <si>
    <t>recorded at 16/5/25</t>
  </si>
  <si>
    <t>629.28M</t>
  </si>
  <si>
    <t>780.39M</t>
  </si>
  <si>
    <t>768.49M</t>
  </si>
  <si>
    <t>937.03M</t>
  </si>
  <si>
    <t>632.18M</t>
  </si>
  <si>
    <t>572.50M</t>
  </si>
  <si>
    <t>636.14M</t>
  </si>
  <si>
    <t>816.94M</t>
  </si>
  <si>
    <t>696.70M</t>
  </si>
  <si>
    <t>1.64B</t>
  </si>
  <si>
    <t>623.46M</t>
  </si>
  <si>
    <t>746.24M</t>
  </si>
  <si>
    <t>780.21M</t>
  </si>
  <si>
    <t>838.93M</t>
  </si>
  <si>
    <t>689.78M</t>
  </si>
  <si>
    <t>762.91M</t>
  </si>
  <si>
    <t>731.72M</t>
  </si>
  <si>
    <t>743.84M</t>
  </si>
  <si>
    <t>655.69M</t>
  </si>
  <si>
    <t>696.01M</t>
  </si>
  <si>
    <t>770.71M</t>
  </si>
  <si>
    <t>826.76M</t>
  </si>
  <si>
    <t>1.14B</t>
  </si>
  <si>
    <t>1.46B</t>
  </si>
  <si>
    <t>743.92M</t>
  </si>
  <si>
    <t>847.44M</t>
  </si>
  <si>
    <t>775.44M</t>
  </si>
  <si>
    <t>895.77M</t>
  </si>
  <si>
    <t>972.84M</t>
  </si>
  <si>
    <t>856.81M</t>
  </si>
  <si>
    <t>1.04B</t>
  </si>
  <si>
    <t>775.72M</t>
  </si>
  <si>
    <t>841.98M</t>
  </si>
  <si>
    <t>703.67M</t>
  </si>
  <si>
    <t>558.67M</t>
  </si>
  <si>
    <t>768.25M</t>
  </si>
  <si>
    <t>823.72M</t>
  </si>
  <si>
    <t>774.05M</t>
  </si>
  <si>
    <t>621.18M</t>
  </si>
  <si>
    <t>536.42M</t>
  </si>
  <si>
    <t>670.75M</t>
  </si>
  <si>
    <t>731.87M</t>
  </si>
  <si>
    <t>719.95M</t>
  </si>
  <si>
    <t>688.56M</t>
  </si>
  <si>
    <t>568.51M</t>
  </si>
  <si>
    <t>663.51M</t>
  </si>
  <si>
    <t>774.32M</t>
  </si>
  <si>
    <t>666.85M</t>
  </si>
  <si>
    <t>621.67M</t>
  </si>
  <si>
    <t>786.56M</t>
  </si>
  <si>
    <t>865.02M</t>
  </si>
  <si>
    <t>818.64M</t>
  </si>
  <si>
    <t>705.74M</t>
  </si>
  <si>
    <t>851.17M</t>
  </si>
  <si>
    <t>556.66M</t>
  </si>
  <si>
    <t>829.48M</t>
  </si>
  <si>
    <t>782.64M</t>
  </si>
  <si>
    <t>650.22M</t>
  </si>
  <si>
    <t>688.09M</t>
  </si>
  <si>
    <t>570.02M</t>
  </si>
  <si>
    <t>711.97M</t>
  </si>
  <si>
    <t>902.82M</t>
  </si>
  <si>
    <t>785.26M</t>
  </si>
  <si>
    <t>732.98M</t>
  </si>
  <si>
    <t>603.34M</t>
  </si>
  <si>
    <t>842.58M</t>
  </si>
  <si>
    <t>801.93M</t>
  </si>
  <si>
    <t>858.59M</t>
  </si>
  <si>
    <t>1.22B</t>
  </si>
  <si>
    <t>1.30B</t>
  </si>
  <si>
    <t>1.47B</t>
  </si>
  <si>
    <t>1.38B</t>
  </si>
  <si>
    <t>939.43M</t>
  </si>
  <si>
    <t>1.07B</t>
  </si>
  <si>
    <t>1.11B</t>
  </si>
  <si>
    <t>934.85M</t>
  </si>
  <si>
    <t>1.00B</t>
  </si>
  <si>
    <t>888.10M</t>
  </si>
  <si>
    <t>909.92M</t>
  </si>
  <si>
    <t>683.55M</t>
  </si>
  <si>
    <t>741.16M</t>
  </si>
  <si>
    <t>1.02B</t>
  </si>
  <si>
    <t>1.25B</t>
  </si>
  <si>
    <t>754.04M</t>
  </si>
  <si>
    <t>822.27M</t>
  </si>
  <si>
    <t>836.90M</t>
  </si>
  <si>
    <t>920.05M</t>
  </si>
  <si>
    <t>950.97M</t>
  </si>
  <si>
    <t>699.26M</t>
  </si>
  <si>
    <t>658.36M</t>
  </si>
  <si>
    <t>846.14M</t>
  </si>
  <si>
    <t>824.27M</t>
  </si>
  <si>
    <t>846.79M</t>
  </si>
  <si>
    <t>662.82M</t>
  </si>
  <si>
    <t>1.20B</t>
  </si>
  <si>
    <t>720.35M</t>
  </si>
  <si>
    <t>604.66M</t>
  </si>
  <si>
    <t>77.38M</t>
  </si>
  <si>
    <t>406.57M</t>
  </si>
  <si>
    <t>736.97M</t>
  </si>
  <si>
    <t>783.91M</t>
  </si>
  <si>
    <t>809.05M</t>
  </si>
  <si>
    <t>824.16M</t>
  </si>
  <si>
    <t>161.26M</t>
  </si>
  <si>
    <t>778.89M</t>
  </si>
  <si>
    <t>787.04M</t>
  </si>
  <si>
    <t>889.05M</t>
  </si>
  <si>
    <t>867.57M</t>
  </si>
  <si>
    <t>813.38M</t>
  </si>
  <si>
    <t>128.87M</t>
  </si>
  <si>
    <t>664.98M</t>
  </si>
  <si>
    <t>671.79M</t>
  </si>
  <si>
    <t>706.19M</t>
  </si>
  <si>
    <t>782.16M</t>
  </si>
  <si>
    <t>915.57M</t>
  </si>
  <si>
    <t>142.80M</t>
  </si>
  <si>
    <t>668.67M</t>
  </si>
  <si>
    <t>717.05M</t>
  </si>
  <si>
    <t>792.13M</t>
  </si>
  <si>
    <t>849.27M</t>
  </si>
  <si>
    <t>970.95M</t>
  </si>
  <si>
    <t>110.71M</t>
  </si>
  <si>
    <t>650.27M</t>
  </si>
  <si>
    <t>560.02M</t>
  </si>
  <si>
    <t>816.48M</t>
  </si>
  <si>
    <t>749.53M</t>
  </si>
  <si>
    <t>722.86M</t>
  </si>
  <si>
    <t>147.20M</t>
  </si>
  <si>
    <t>810.31M</t>
  </si>
  <si>
    <t>821.33M</t>
  </si>
  <si>
    <t>799.52M</t>
  </si>
  <si>
    <t>904.06M</t>
  </si>
  <si>
    <t>149.12M</t>
  </si>
  <si>
    <t>677.91M</t>
  </si>
  <si>
    <t>833.23M</t>
  </si>
  <si>
    <t>791.69M</t>
  </si>
  <si>
    <t>857.28M</t>
  </si>
  <si>
    <t>728.63M</t>
  </si>
  <si>
    <t>164.48M</t>
  </si>
  <si>
    <t>759.62M</t>
  </si>
  <si>
    <t>1.21B</t>
  </si>
  <si>
    <t>789.37M</t>
  </si>
  <si>
    <t>795.44M</t>
  </si>
  <si>
    <t>830.59M</t>
  </si>
  <si>
    <t>168.22M</t>
  </si>
  <si>
    <t>850.84M</t>
  </si>
  <si>
    <t>828.44M</t>
  </si>
  <si>
    <t>800.55M</t>
  </si>
  <si>
    <t>153.04M</t>
  </si>
  <si>
    <t>878.53M</t>
  </si>
  <si>
    <t>866.49M</t>
  </si>
  <si>
    <t>856.63M</t>
  </si>
  <si>
    <t>748.31M</t>
  </si>
  <si>
    <t>163.49M</t>
  </si>
  <si>
    <t>842.62M</t>
  </si>
  <si>
    <t>881.91M</t>
  </si>
  <si>
    <t>1.12B</t>
  </si>
  <si>
    <t>1.19B</t>
  </si>
  <si>
    <t>1.39B</t>
  </si>
  <si>
    <t>123.13M</t>
  </si>
  <si>
    <t>636.58M</t>
  </si>
  <si>
    <t>655.56M</t>
  </si>
  <si>
    <t>563.39M</t>
  </si>
  <si>
    <t>324.26M</t>
  </si>
  <si>
    <t>87.82M</t>
  </si>
  <si>
    <t>483.96M</t>
  </si>
  <si>
    <t>488.59M</t>
  </si>
  <si>
    <t>334.44M</t>
  </si>
  <si>
    <t>90.70M</t>
  </si>
  <si>
    <t>501.52M</t>
  </si>
  <si>
    <t>643.38M</t>
  </si>
  <si>
    <t>679.09M</t>
  </si>
  <si>
    <t>824.36M</t>
  </si>
  <si>
    <t>781.05M</t>
  </si>
  <si>
    <t>145.32M</t>
  </si>
  <si>
    <t>729.39M</t>
  </si>
  <si>
    <t>764.48M</t>
  </si>
  <si>
    <t>753.24M</t>
  </si>
  <si>
    <t>745.15M</t>
  </si>
  <si>
    <t>685.96M</t>
  </si>
  <si>
    <t>163.95M</t>
  </si>
  <si>
    <t>690.22M</t>
  </si>
  <si>
    <t>758.50M</t>
  </si>
  <si>
    <t>875.10M</t>
  </si>
  <si>
    <t>916.41M</t>
  </si>
  <si>
    <t>783.44M</t>
  </si>
  <si>
    <t>671.88M</t>
  </si>
  <si>
    <t>862.32M</t>
  </si>
  <si>
    <t>832.67M</t>
  </si>
  <si>
    <t>794.71M</t>
  </si>
  <si>
    <t>777.27M</t>
  </si>
  <si>
    <t>799.67M</t>
  </si>
  <si>
    <t>892.59M</t>
  </si>
  <si>
    <t>892.86M</t>
  </si>
  <si>
    <t>768.20M</t>
  </si>
  <si>
    <t>1.03B</t>
  </si>
  <si>
    <t>787.64M</t>
  </si>
  <si>
    <t>905.84M</t>
  </si>
  <si>
    <t>795.68M</t>
  </si>
  <si>
    <t>958.90M</t>
  </si>
  <si>
    <t>1.34B</t>
  </si>
  <si>
    <t>1.36B</t>
  </si>
  <si>
    <t>1.13B</t>
  </si>
  <si>
    <t>1.10B</t>
  </si>
  <si>
    <t>946.47M</t>
  </si>
  <si>
    <t>1.18B</t>
  </si>
  <si>
    <t>1.05B</t>
  </si>
  <si>
    <t>1.63B</t>
  </si>
  <si>
    <t>921.18M</t>
  </si>
  <si>
    <t>822.64M</t>
  </si>
  <si>
    <t>798.49M</t>
  </si>
  <si>
    <t>804.81M</t>
  </si>
  <si>
    <t>849.72M</t>
  </si>
  <si>
    <t>1.15B</t>
  </si>
  <si>
    <t>1.80B</t>
  </si>
  <si>
    <t>674.63M</t>
  </si>
  <si>
    <t>767.82M</t>
  </si>
  <si>
    <t>745.46M</t>
  </si>
  <si>
    <t>884.18M</t>
  </si>
  <si>
    <t>663.54M</t>
  </si>
  <si>
    <t>741.20M</t>
  </si>
  <si>
    <t>748.05M</t>
  </si>
  <si>
    <t>714.19M</t>
  </si>
  <si>
    <t>553.98M</t>
  </si>
  <si>
    <t>732.31M</t>
  </si>
  <si>
    <t>727.07M</t>
  </si>
  <si>
    <t>694.54M</t>
  </si>
  <si>
    <t>653.36M</t>
  </si>
  <si>
    <t>685.94M</t>
  </si>
  <si>
    <t>670.99M</t>
  </si>
  <si>
    <t>820.85M</t>
  </si>
  <si>
    <t>818.80M</t>
  </si>
  <si>
    <t>750.99M</t>
  </si>
  <si>
    <t>792.63M</t>
  </si>
  <si>
    <t>853.38M</t>
  </si>
  <si>
    <t>897.16M</t>
  </si>
  <si>
    <t>977.39M</t>
  </si>
  <si>
    <t>746.97M</t>
  </si>
  <si>
    <t>876.24M</t>
  </si>
  <si>
    <t>914.72M</t>
  </si>
  <si>
    <t>870.12M</t>
  </si>
  <si>
    <t>932.02M</t>
  </si>
  <si>
    <t>868.45M</t>
  </si>
  <si>
    <t>976.68M</t>
  </si>
  <si>
    <t>942.85M</t>
  </si>
  <si>
    <t>853.49M</t>
  </si>
  <si>
    <t>911.81M</t>
  </si>
  <si>
    <t>734.38M</t>
  </si>
  <si>
    <t>957.98M</t>
  </si>
  <si>
    <t>908.51M</t>
  </si>
  <si>
    <t>828.14M</t>
  </si>
  <si>
    <t>805.55M</t>
  </si>
  <si>
    <t>678.61M</t>
  </si>
  <si>
    <t>854.00M</t>
  </si>
  <si>
    <t>905.08M</t>
  </si>
  <si>
    <t>918.13M</t>
  </si>
  <si>
    <t>735.01M</t>
  </si>
  <si>
    <t>699.40M</t>
  </si>
  <si>
    <t>696.77M</t>
  </si>
  <si>
    <t>831.96M</t>
  </si>
  <si>
    <t>800.68M</t>
  </si>
  <si>
    <t>785.84M</t>
  </si>
  <si>
    <t>630.68M</t>
  </si>
  <si>
    <t>772.18M</t>
  </si>
  <si>
    <t>741.72M</t>
  </si>
  <si>
    <t>684.91M</t>
  </si>
  <si>
    <t>737.91M</t>
  </si>
  <si>
    <t>862.68M</t>
  </si>
  <si>
    <t>761.13M</t>
  </si>
  <si>
    <t>802.87M</t>
  </si>
  <si>
    <t>644.26M</t>
  </si>
  <si>
    <t>927.00M</t>
  </si>
  <si>
    <t>869.24M</t>
  </si>
  <si>
    <t>1.06B</t>
  </si>
  <si>
    <t>1.35B</t>
  </si>
  <si>
    <t>749.35M</t>
  </si>
  <si>
    <t>795.96M</t>
  </si>
  <si>
    <t>701.12M</t>
  </si>
  <si>
    <t>694.09M</t>
  </si>
  <si>
    <t>1.41B</t>
  </si>
  <si>
    <t>906.94M</t>
  </si>
  <si>
    <t>1.01B</t>
  </si>
  <si>
    <t>985.76M</t>
  </si>
  <si>
    <t>834.12M</t>
  </si>
  <si>
    <t>705.19M</t>
  </si>
  <si>
    <t>710.25M</t>
  </si>
  <si>
    <t>847.05M</t>
  </si>
  <si>
    <t>717.04M</t>
  </si>
  <si>
    <t>573.71M</t>
  </si>
  <si>
    <t>690.01M</t>
  </si>
  <si>
    <t>768.89M</t>
  </si>
  <si>
    <t>775.12M</t>
  </si>
  <si>
    <t>682.63M</t>
  </si>
  <si>
    <t>766.55M</t>
  </si>
  <si>
    <t>634.14M</t>
  </si>
  <si>
    <t>789.67M</t>
  </si>
  <si>
    <t>750.89M</t>
  </si>
  <si>
    <t>935.70M</t>
  </si>
  <si>
    <t>679.33M</t>
  </si>
  <si>
    <t>641.43M</t>
  </si>
  <si>
    <t>752.88M</t>
  </si>
  <si>
    <t>680.62M</t>
  </si>
  <si>
    <t>761.98M</t>
  </si>
  <si>
    <t>978.45M</t>
  </si>
  <si>
    <t>634.27M</t>
  </si>
  <si>
    <t>822.29M</t>
  </si>
  <si>
    <t>825.69M</t>
  </si>
  <si>
    <t>730.00M</t>
  </si>
  <si>
    <t>644.13M</t>
  </si>
  <si>
    <t>642.29M</t>
  </si>
  <si>
    <t>714.29M</t>
  </si>
  <si>
    <t>752.91M</t>
  </si>
  <si>
    <t>702.11M</t>
  </si>
  <si>
    <t>808.62M</t>
  </si>
  <si>
    <t>636.63M</t>
  </si>
  <si>
    <t>753.21M</t>
  </si>
  <si>
    <t>801.78M</t>
  </si>
  <si>
    <t>844.21M</t>
  </si>
  <si>
    <t>768.66M</t>
  </si>
  <si>
    <t>768.97M</t>
  </si>
  <si>
    <t>863.37M</t>
  </si>
  <si>
    <t>818.18M</t>
  </si>
  <si>
    <t>893.12M</t>
  </si>
  <si>
    <t>807.06M</t>
  </si>
  <si>
    <t>769.12M</t>
  </si>
  <si>
    <t>853.32M</t>
  </si>
  <si>
    <t>994.64M</t>
  </si>
  <si>
    <t>804.87M</t>
  </si>
  <si>
    <t>928.53M</t>
  </si>
  <si>
    <t>733.84M</t>
  </si>
  <si>
    <t>690.03M</t>
  </si>
  <si>
    <t>974.72M</t>
  </si>
  <si>
    <t>823.20M</t>
  </si>
  <si>
    <t>833.19M</t>
  </si>
  <si>
    <t>872.37M</t>
  </si>
  <si>
    <t>980.75M</t>
  </si>
  <si>
    <t>950.85M</t>
  </si>
  <si>
    <t>1.53B</t>
  </si>
  <si>
    <t>193.74M</t>
  </si>
  <si>
    <t>867.84M</t>
  </si>
  <si>
    <t>819.38M</t>
  </si>
  <si>
    <t>751.77M</t>
  </si>
  <si>
    <t>950.12M</t>
  </si>
  <si>
    <t>635.58M</t>
  </si>
  <si>
    <t>794.10M</t>
  </si>
  <si>
    <t>730.25M</t>
  </si>
  <si>
    <t>797.91M</t>
  </si>
  <si>
    <t>808.35M</t>
  </si>
  <si>
    <t>415.39M</t>
  </si>
  <si>
    <t>718.97M</t>
  </si>
  <si>
    <t>828.63M</t>
  </si>
  <si>
    <t>775.57M</t>
  </si>
  <si>
    <t>796.60M</t>
  </si>
  <si>
    <t>725.45M</t>
  </si>
  <si>
    <t>757.60M</t>
  </si>
  <si>
    <t>775.56M</t>
  </si>
  <si>
    <t>786.20M</t>
  </si>
  <si>
    <t>623.84M</t>
  </si>
  <si>
    <t>744.73M</t>
  </si>
  <si>
    <t>746.65M</t>
  </si>
  <si>
    <t>749.28M</t>
  </si>
  <si>
    <t>779.91M</t>
  </si>
  <si>
    <t>730.28M</t>
  </si>
  <si>
    <t>699.05M</t>
  </si>
  <si>
    <t>699.01M</t>
  </si>
  <si>
    <t>903.16M</t>
  </si>
  <si>
    <t>857.07M</t>
  </si>
  <si>
    <t>828.59M</t>
  </si>
  <si>
    <t>727.00M</t>
  </si>
  <si>
    <t>584.01M</t>
  </si>
  <si>
    <t>868.94M</t>
  </si>
  <si>
    <t>818.12M</t>
  </si>
  <si>
    <t>787.38M</t>
  </si>
  <si>
    <t>693.31M</t>
  </si>
  <si>
    <t>808.80M</t>
  </si>
  <si>
    <t>898.30M</t>
  </si>
  <si>
    <t>899.47M</t>
  </si>
  <si>
    <t>901.61M</t>
  </si>
  <si>
    <t>948.61M</t>
  </si>
  <si>
    <t>840.92M</t>
  </si>
  <si>
    <t>685.71M</t>
  </si>
  <si>
    <t>808.86M</t>
  </si>
  <si>
    <t>815.51M</t>
  </si>
  <si>
    <t>813.35M</t>
  </si>
  <si>
    <t>943.17M</t>
  </si>
  <si>
    <t>637.05M</t>
  </si>
  <si>
    <t>881.52M</t>
  </si>
  <si>
    <t>1.26B</t>
  </si>
  <si>
    <t>917.16M</t>
  </si>
  <si>
    <t>778.43M</t>
  </si>
  <si>
    <t>857.90M</t>
  </si>
  <si>
    <t>897.74M</t>
  </si>
  <si>
    <t>805.10M</t>
  </si>
  <si>
    <t>795.88M</t>
  </si>
  <si>
    <t>858.32M</t>
  </si>
  <si>
    <t>877.64M</t>
  </si>
  <si>
    <t>962.99M</t>
  </si>
  <si>
    <t>1.57B</t>
  </si>
  <si>
    <t>777.52M</t>
  </si>
  <si>
    <t>832.74M</t>
  </si>
  <si>
    <t>757.40M</t>
  </si>
  <si>
    <t>621.51M</t>
  </si>
  <si>
    <t>506.88M</t>
  </si>
  <si>
    <t>494.91M</t>
  </si>
  <si>
    <t>446.58M</t>
  </si>
  <si>
    <t>371.26M</t>
  </si>
  <si>
    <t>513.61M</t>
  </si>
  <si>
    <t>634.90M</t>
  </si>
  <si>
    <t>590.73M</t>
  </si>
  <si>
    <t>621.05M</t>
  </si>
  <si>
    <t>672.03M</t>
  </si>
  <si>
    <t>785.85M</t>
  </si>
  <si>
    <t>737.15M</t>
  </si>
  <si>
    <t>705.39M</t>
  </si>
  <si>
    <t>714.66M</t>
  </si>
  <si>
    <t>602.54M</t>
  </si>
  <si>
    <t>711.39M</t>
  </si>
  <si>
    <t>674.42M</t>
  </si>
  <si>
    <t>715.83M</t>
  </si>
  <si>
    <t>699.13M</t>
  </si>
  <si>
    <t>680.31M</t>
  </si>
  <si>
    <t>851.71M</t>
  </si>
  <si>
    <t>901.44M</t>
  </si>
  <si>
    <t>714.27M</t>
  </si>
  <si>
    <t>632.92M</t>
  </si>
  <si>
    <t>817.79M</t>
  </si>
  <si>
    <t>830.40M</t>
  </si>
  <si>
    <t>903.26M</t>
  </si>
  <si>
    <t>786.68M</t>
  </si>
  <si>
    <t>699.76M</t>
  </si>
  <si>
    <t>939.23M</t>
  </si>
  <si>
    <t>811.02M</t>
  </si>
  <si>
    <t>810.55M</t>
  </si>
  <si>
    <t>870.49M</t>
  </si>
  <si>
    <t>831.17M</t>
  </si>
  <si>
    <t>860.37M</t>
  </si>
  <si>
    <t>1.08B</t>
  </si>
  <si>
    <t>885.49M</t>
  </si>
  <si>
    <t>779.89M</t>
  </si>
  <si>
    <t>891.58M</t>
  </si>
  <si>
    <t>957.26M</t>
  </si>
  <si>
    <t>957.24M</t>
  </si>
  <si>
    <t>1.09B</t>
  </si>
  <si>
    <t>927.22M</t>
  </si>
  <si>
    <t>795.47M</t>
  </si>
  <si>
    <t>734.72M</t>
  </si>
  <si>
    <t>898.66M</t>
  </si>
  <si>
    <t>956.38M</t>
  </si>
  <si>
    <t>752.20M</t>
  </si>
  <si>
    <t>797.57M</t>
  </si>
  <si>
    <t>738.28M</t>
  </si>
  <si>
    <t>817.88M</t>
  </si>
  <si>
    <t>802.59M</t>
  </si>
  <si>
    <t>674.44M</t>
  </si>
  <si>
    <t>929.24M</t>
  </si>
  <si>
    <t>921.88M</t>
  </si>
  <si>
    <t>786.98M</t>
  </si>
  <si>
    <t>797.40M</t>
  </si>
  <si>
    <t>928.31M</t>
  </si>
  <si>
    <t>944.81M</t>
  </si>
  <si>
    <t>869.18M</t>
  </si>
  <si>
    <t>873.15M</t>
  </si>
  <si>
    <t>692.01M</t>
  </si>
  <si>
    <t>759.16M</t>
  </si>
  <si>
    <t>820.10M</t>
  </si>
  <si>
    <t>777.35M</t>
  </si>
  <si>
    <t>969.64M</t>
  </si>
  <si>
    <t>789.42M</t>
  </si>
  <si>
    <t>813.28M</t>
  </si>
  <si>
    <t>1.17B</t>
  </si>
  <si>
    <t>1.40B</t>
  </si>
  <si>
    <t>891.95M</t>
  </si>
  <si>
    <t>666.73M</t>
  </si>
  <si>
    <t>843.04M</t>
  </si>
  <si>
    <t>918.70M</t>
  </si>
  <si>
    <t>865.99M</t>
  </si>
  <si>
    <t>976.98M</t>
  </si>
  <si>
    <t>935.24M</t>
  </si>
  <si>
    <t>898.76M</t>
  </si>
  <si>
    <t>935.35M</t>
  </si>
  <si>
    <t>866.52M</t>
  </si>
  <si>
    <t>737.90M</t>
  </si>
  <si>
    <t>838.73M</t>
  </si>
  <si>
    <t>997.08M</t>
  </si>
  <si>
    <t>717.80M</t>
  </si>
  <si>
    <t>837.81M</t>
  </si>
  <si>
    <t>797.71M</t>
  </si>
  <si>
    <t>884.74M</t>
  </si>
  <si>
    <t>847.84M</t>
  </si>
  <si>
    <t>760.69M</t>
  </si>
  <si>
    <t>654.78M</t>
  </si>
  <si>
    <t>653.51M</t>
  </si>
  <si>
    <t>844.33M</t>
  </si>
  <si>
    <t>773.44M</t>
  </si>
  <si>
    <t>784.26M</t>
  </si>
  <si>
    <t>852.56M</t>
  </si>
  <si>
    <t>912.13M</t>
  </si>
  <si>
    <t>805.61M</t>
  </si>
  <si>
    <t>777.17M</t>
  </si>
  <si>
    <t>955.43M</t>
  </si>
  <si>
    <t>1.58B</t>
  </si>
  <si>
    <t>689.18M</t>
  </si>
  <si>
    <t>841.06M</t>
  </si>
  <si>
    <t>883.24M</t>
  </si>
  <si>
    <t>789.63M</t>
  </si>
  <si>
    <t>754.96M</t>
  </si>
  <si>
    <t>828.58M</t>
  </si>
  <si>
    <t>952.85M</t>
  </si>
  <si>
    <t>881.11M</t>
  </si>
  <si>
    <t>740.22M</t>
  </si>
  <si>
    <t>861.80M</t>
  </si>
  <si>
    <t>697.06M</t>
  </si>
  <si>
    <t>804.41M</t>
  </si>
  <si>
    <t>739.99M</t>
  </si>
  <si>
    <t>770.79M</t>
  </si>
  <si>
    <t>842.87M</t>
  </si>
  <si>
    <t>766.22M</t>
  </si>
  <si>
    <t>839.03M</t>
  </si>
  <si>
    <t>665.49M</t>
  </si>
  <si>
    <t>897.22M</t>
  </si>
  <si>
    <t>779.65M</t>
  </si>
  <si>
    <t>905.90M</t>
  </si>
  <si>
    <t>769.27M</t>
  </si>
  <si>
    <t>743.88M</t>
  </si>
  <si>
    <t>757.34M</t>
  </si>
  <si>
    <t>784.33M</t>
  </si>
  <si>
    <t>740.65M</t>
  </si>
  <si>
    <t>833.61M</t>
  </si>
  <si>
    <t>972.80M</t>
  </si>
  <si>
    <t>837.67M</t>
  </si>
  <si>
    <t>810.09M</t>
  </si>
  <si>
    <t>749.49M</t>
  </si>
  <si>
    <t>742.73M</t>
  </si>
  <si>
    <t>816.25M</t>
  </si>
  <si>
    <t>951.53M</t>
  </si>
  <si>
    <t>938.18M</t>
  </si>
  <si>
    <t>956.28M</t>
  </si>
  <si>
    <t>655.58M</t>
  </si>
  <si>
    <t>779.40M</t>
  </si>
  <si>
    <t>796.04M</t>
  </si>
  <si>
    <t>960.84M</t>
  </si>
  <si>
    <t>762.19M</t>
  </si>
  <si>
    <t>967.32M</t>
  </si>
  <si>
    <t>977.46M</t>
  </si>
  <si>
    <t>926.50M</t>
  </si>
  <si>
    <t>982.74M</t>
  </si>
  <si>
    <t>772.43M</t>
  </si>
  <si>
    <t>989.36M</t>
  </si>
  <si>
    <t>819.99M</t>
  </si>
  <si>
    <t>865.37M</t>
  </si>
  <si>
    <t>811.14M</t>
  </si>
  <si>
    <t>667.32M</t>
  </si>
  <si>
    <t>902.04M</t>
  </si>
  <si>
    <t>845.97M</t>
  </si>
  <si>
    <t>943.83M</t>
  </si>
  <si>
    <t>678.79M</t>
  </si>
  <si>
    <t>887.37M</t>
  </si>
  <si>
    <t>802.89M</t>
  </si>
  <si>
    <t>741.57M</t>
  </si>
  <si>
    <t>1.24B</t>
  </si>
  <si>
    <t>656.68M</t>
  </si>
  <si>
    <t>813.62M</t>
  </si>
  <si>
    <t>794.49M</t>
  </si>
  <si>
    <t>970.73M</t>
  </si>
  <si>
    <t>683.63M</t>
  </si>
  <si>
    <t>630.83M</t>
  </si>
  <si>
    <t>746.30M</t>
  </si>
  <si>
    <t>736.93M</t>
  </si>
  <si>
    <t>762.65M</t>
  </si>
  <si>
    <t>778.06M</t>
  </si>
  <si>
    <t>495.14M</t>
  </si>
  <si>
    <t>649.10M</t>
  </si>
  <si>
    <t>680.08M</t>
  </si>
  <si>
    <t>672.99M</t>
  </si>
  <si>
    <t>726.91M</t>
  </si>
  <si>
    <t>865.22M</t>
  </si>
  <si>
    <t>755.72M</t>
  </si>
  <si>
    <t>772.68M</t>
  </si>
  <si>
    <t>698.77M</t>
  </si>
  <si>
    <t>686.51M</t>
  </si>
  <si>
    <t>729.62M</t>
  </si>
  <si>
    <t>791.89M</t>
  </si>
  <si>
    <t>938.71M</t>
  </si>
  <si>
    <t>720.24M</t>
  </si>
  <si>
    <t>719.11M</t>
  </si>
  <si>
    <t>718.75M</t>
  </si>
  <si>
    <t>827.32M</t>
  </si>
  <si>
    <t>783.31M</t>
  </si>
  <si>
    <t>865.38M</t>
  </si>
  <si>
    <t>781.83M</t>
  </si>
  <si>
    <t>826.80M</t>
  </si>
  <si>
    <t>827.74M</t>
  </si>
  <si>
    <t>730.71M</t>
  </si>
  <si>
    <t>681.47M</t>
  </si>
  <si>
    <t>743.25M</t>
  </si>
  <si>
    <t>860.66M</t>
  </si>
  <si>
    <t>766.00M</t>
  </si>
  <si>
    <t>652.48M</t>
  </si>
  <si>
    <t>856.20M</t>
  </si>
  <si>
    <t>905.61M</t>
  </si>
  <si>
    <t>793.85M</t>
  </si>
  <si>
    <t>642.28M</t>
  </si>
  <si>
    <t>649.22M</t>
  </si>
  <si>
    <t>698.11M</t>
  </si>
  <si>
    <t>828.39M</t>
  </si>
  <si>
    <t>940.42M</t>
  </si>
  <si>
    <t>587.85M</t>
  </si>
  <si>
    <t>634.65M</t>
  </si>
  <si>
    <t>785.67M</t>
  </si>
  <si>
    <t>642.31M</t>
  </si>
  <si>
    <t>796.61M</t>
  </si>
  <si>
    <t>877.44M</t>
  </si>
  <si>
    <t>848.40M</t>
  </si>
  <si>
    <t>795.56M</t>
  </si>
  <si>
    <t>712.76M</t>
  </si>
  <si>
    <t>707.67M</t>
  </si>
  <si>
    <t>806.37M</t>
  </si>
  <si>
    <t>912.80M</t>
  </si>
  <si>
    <t>841.56M</t>
  </si>
  <si>
    <t>1.27B</t>
  </si>
  <si>
    <t>807.81M</t>
  </si>
  <si>
    <t>925.02M</t>
  </si>
  <si>
    <t>724.28M</t>
  </si>
  <si>
    <t>557.74M</t>
  </si>
  <si>
    <t>610.82M</t>
  </si>
  <si>
    <t>669.35M</t>
  </si>
  <si>
    <t>672.86M</t>
  </si>
  <si>
    <t>927.55M</t>
  </si>
  <si>
    <t>744.78M</t>
  </si>
  <si>
    <t>927.18M</t>
  </si>
  <si>
    <t>614.74M</t>
  </si>
  <si>
    <t>855.04M</t>
  </si>
  <si>
    <t>817.41M</t>
  </si>
  <si>
    <t>694.99M</t>
  </si>
  <si>
    <t>840.72M</t>
  </si>
  <si>
    <t>785.35M</t>
  </si>
  <si>
    <t>702.81M</t>
  </si>
  <si>
    <t>770.14M</t>
  </si>
  <si>
    <t>800.56M</t>
  </si>
  <si>
    <t>792.71M</t>
  </si>
  <si>
    <t>638.57M</t>
  </si>
  <si>
    <t>693.82M</t>
  </si>
  <si>
    <t>724.67M</t>
  </si>
  <si>
    <t>740.99M</t>
  </si>
  <si>
    <t>790.96M</t>
  </si>
  <si>
    <t>943.45M</t>
  </si>
  <si>
    <t>733.62M</t>
  </si>
  <si>
    <t>983.26M</t>
  </si>
  <si>
    <t>1.28B</t>
  </si>
  <si>
    <t>832.01M</t>
  </si>
  <si>
    <t>894.36M</t>
  </si>
  <si>
    <t>750.68M</t>
  </si>
  <si>
    <t>753.11M</t>
  </si>
  <si>
    <t>717.93M</t>
  </si>
  <si>
    <t>880.01M</t>
  </si>
  <si>
    <t>758.57M</t>
  </si>
  <si>
    <t>722.30M</t>
  </si>
  <si>
    <t>720.66M</t>
  </si>
  <si>
    <t>792.02M</t>
  </si>
  <si>
    <t>955.53M</t>
  </si>
  <si>
    <t>842.49M</t>
  </si>
  <si>
    <t>854.08M</t>
  </si>
  <si>
    <t>817.53M</t>
  </si>
  <si>
    <t>699.41M</t>
  </si>
  <si>
    <t>823.68M</t>
  </si>
  <si>
    <t>825.15M</t>
  </si>
  <si>
    <t>749.26M</t>
  </si>
  <si>
    <t>827.39M</t>
  </si>
  <si>
    <t>963.37M</t>
  </si>
  <si>
    <t>685.97M</t>
  </si>
  <si>
    <t>726.90M</t>
  </si>
  <si>
    <t>853.88M</t>
  </si>
  <si>
    <t>793.48M</t>
  </si>
  <si>
    <t>865.79M</t>
  </si>
  <si>
    <t>733.01M</t>
  </si>
  <si>
    <t>900.68M</t>
  </si>
  <si>
    <t>819.15M</t>
  </si>
  <si>
    <t>979.52M</t>
  </si>
  <si>
    <t>808.32M</t>
  </si>
  <si>
    <t>821.89M</t>
  </si>
  <si>
    <t>635.86M</t>
  </si>
  <si>
    <t>608.52M</t>
  </si>
  <si>
    <t>904.89M</t>
  </si>
  <si>
    <t>1.32B</t>
  </si>
  <si>
    <t>960.58M</t>
  </si>
  <si>
    <t>935.88M</t>
  </si>
  <si>
    <t>853.19M</t>
  </si>
  <si>
    <t>649.97M</t>
  </si>
  <si>
    <t>728.55M</t>
  </si>
  <si>
    <t>742.33M</t>
  </si>
  <si>
    <t>694.26M</t>
  </si>
  <si>
    <t>961.62M</t>
  </si>
  <si>
    <t>863.70M</t>
  </si>
  <si>
    <t>878.64M</t>
  </si>
  <si>
    <t>985.71M</t>
  </si>
  <si>
    <t>687.58M</t>
  </si>
  <si>
    <t>905.47M</t>
  </si>
  <si>
    <t>840.31M</t>
  </si>
  <si>
    <t>831.06M</t>
  </si>
  <si>
    <t>767.68M</t>
  </si>
  <si>
    <t>814.39M</t>
  </si>
  <si>
    <t>836.37M</t>
  </si>
  <si>
    <t>822.86M</t>
  </si>
  <si>
    <t>662.01M</t>
  </si>
  <si>
    <t>696.56M</t>
  </si>
  <si>
    <t>695.02M</t>
  </si>
  <si>
    <t>797.20M</t>
  </si>
  <si>
    <t>798.36M</t>
  </si>
  <si>
    <t>889.79M</t>
  </si>
  <si>
    <t>679.37M</t>
  </si>
  <si>
    <t>776.36M</t>
  </si>
  <si>
    <t>906.47M</t>
  </si>
  <si>
    <t>765.94M</t>
  </si>
  <si>
    <t>927.69M</t>
  </si>
  <si>
    <t>2.94B</t>
  </si>
  <si>
    <t>1.96B</t>
  </si>
  <si>
    <t>1.67B</t>
  </si>
  <si>
    <t>968.67M</t>
  </si>
  <si>
    <t>982.34M</t>
  </si>
  <si>
    <t>966.55M</t>
  </si>
  <si>
    <t>880.72M</t>
  </si>
  <si>
    <t>760.65M</t>
  </si>
  <si>
    <t>864.11M</t>
  </si>
  <si>
    <t>858.66M</t>
  </si>
  <si>
    <t>884.63M</t>
  </si>
  <si>
    <t>964.94M</t>
  </si>
  <si>
    <t>719.74M</t>
  </si>
  <si>
    <t>748.37M</t>
  </si>
  <si>
    <t>783.70M</t>
  </si>
  <si>
    <t>709.16M</t>
  </si>
  <si>
    <t>720.03M</t>
  </si>
  <si>
    <t>633.97M</t>
  </si>
  <si>
    <t>662.42M</t>
  </si>
  <si>
    <t>670.77M</t>
  </si>
  <si>
    <t>923.13M</t>
  </si>
  <si>
    <t>644.37M</t>
  </si>
  <si>
    <t>564.54M</t>
  </si>
  <si>
    <t>700.35M</t>
  </si>
  <si>
    <t>698.87M</t>
  </si>
  <si>
    <t>730.74M</t>
  </si>
  <si>
    <t>603.97M</t>
  </si>
  <si>
    <t>678.12M</t>
  </si>
  <si>
    <t>767.37M</t>
  </si>
  <si>
    <t>872.73M</t>
  </si>
  <si>
    <t>955.15M</t>
  </si>
  <si>
    <t>623.54M</t>
  </si>
  <si>
    <t>784.72M</t>
  </si>
  <si>
    <t>680.60M</t>
  </si>
  <si>
    <t>556.84M</t>
  </si>
  <si>
    <t>820.70M</t>
  </si>
  <si>
    <t>815.50M</t>
  </si>
  <si>
    <t>716.81M</t>
  </si>
  <si>
    <t>618.49M</t>
  </si>
  <si>
    <t>630.03M</t>
  </si>
  <si>
    <t>851.49M</t>
  </si>
  <si>
    <t>976.38M</t>
  </si>
  <si>
    <t>815.16M</t>
  </si>
  <si>
    <t>892.23M</t>
  </si>
  <si>
    <t>722.89M</t>
  </si>
  <si>
    <t>960.10M</t>
  </si>
  <si>
    <t>800.80M</t>
  </si>
  <si>
    <t>933.30M</t>
  </si>
  <si>
    <t>897.63M</t>
  </si>
  <si>
    <t>650.25M</t>
  </si>
  <si>
    <t>686.95M</t>
  </si>
  <si>
    <t>954.94M</t>
  </si>
  <si>
    <t>906.84M</t>
  </si>
  <si>
    <t>738.52M</t>
  </si>
  <si>
    <t>640.22M</t>
  </si>
  <si>
    <t>759.94M</t>
  </si>
  <si>
    <t>797.09M</t>
  </si>
  <si>
    <t>838.81M</t>
  </si>
  <si>
    <t>758.10M</t>
  </si>
  <si>
    <t>770.40M</t>
  </si>
  <si>
    <t>827.46M</t>
  </si>
  <si>
    <t>942.44M</t>
  </si>
  <si>
    <t>1.54B</t>
  </si>
  <si>
    <t>764.86M</t>
  </si>
  <si>
    <t>876.50M</t>
  </si>
  <si>
    <t>827.56M</t>
  </si>
  <si>
    <t>1.31B</t>
  </si>
  <si>
    <t>978.48M</t>
  </si>
  <si>
    <t>446.63M</t>
  </si>
  <si>
    <t>827.44M</t>
  </si>
  <si>
    <t>786.53M</t>
  </si>
  <si>
    <t>976.51M</t>
  </si>
  <si>
    <t>696.13M</t>
  </si>
  <si>
    <t>716.65M</t>
  </si>
  <si>
    <t>941.84M</t>
  </si>
  <si>
    <t>913.83M</t>
  </si>
  <si>
    <t>847.31M</t>
  </si>
  <si>
    <t>795.24M</t>
  </si>
  <si>
    <t>747.69M</t>
  </si>
  <si>
    <t>738.83M</t>
  </si>
  <si>
    <t>699.23M</t>
  </si>
  <si>
    <t>657.88M</t>
  </si>
  <si>
    <t>809.20M</t>
  </si>
  <si>
    <t>845.39M</t>
  </si>
  <si>
    <t>1.29B</t>
  </si>
  <si>
    <t>831.29M</t>
  </si>
  <si>
    <t>941.53M</t>
  </si>
  <si>
    <t>982.37M</t>
  </si>
  <si>
    <t>923.57M</t>
  </si>
  <si>
    <t>857.74M</t>
  </si>
  <si>
    <t>710.24M</t>
  </si>
  <si>
    <t>556.22M</t>
  </si>
  <si>
    <t>777.68M</t>
  </si>
  <si>
    <t>747.04M</t>
  </si>
  <si>
    <t>834.85M</t>
  </si>
  <si>
    <t>793.94M</t>
  </si>
  <si>
    <t>841.12M</t>
  </si>
  <si>
    <t>996.67M</t>
  </si>
  <si>
    <t>934.32M</t>
  </si>
  <si>
    <t>663.01M</t>
  </si>
  <si>
    <t>704.43M</t>
  </si>
  <si>
    <t>865.54M</t>
  </si>
  <si>
    <t>904.09M</t>
  </si>
  <si>
    <t>587.89M</t>
  </si>
  <si>
    <t>858.20M</t>
  </si>
  <si>
    <t>893.57M</t>
  </si>
  <si>
    <t>956.29M</t>
  </si>
  <si>
    <t>846.55M</t>
  </si>
  <si>
    <t>894.89M</t>
  </si>
  <si>
    <t>897.64M</t>
  </si>
  <si>
    <t>890.10M</t>
  </si>
  <si>
    <t>802.32M</t>
  </si>
  <si>
    <t>732.61M</t>
  </si>
  <si>
    <t>866.89M</t>
  </si>
  <si>
    <t>873.52M</t>
  </si>
  <si>
    <t>927.90M</t>
  </si>
  <si>
    <t>965.00M</t>
  </si>
  <si>
    <t>879.39M</t>
  </si>
  <si>
    <t>779.08M</t>
  </si>
  <si>
    <t>850.18M</t>
  </si>
  <si>
    <t>894.98M</t>
  </si>
  <si>
    <t>1.61B</t>
  </si>
  <si>
    <t>341.24M</t>
  </si>
  <si>
    <t>590.11M</t>
  </si>
  <si>
    <t>534.50M</t>
  </si>
  <si>
    <t>391.30M</t>
  </si>
  <si>
    <t>452.98M</t>
  </si>
  <si>
    <t>571.57M</t>
  </si>
  <si>
    <t>589.71M</t>
  </si>
  <si>
    <t>560.81M</t>
  </si>
  <si>
    <t>681.35M</t>
  </si>
  <si>
    <t>700.37M</t>
  </si>
  <si>
    <t>671.94M</t>
  </si>
  <si>
    <t>529.23M</t>
  </si>
  <si>
    <t>484.24M</t>
  </si>
  <si>
    <t>625.44M</t>
  </si>
  <si>
    <t>710.39M</t>
  </si>
  <si>
    <t>647.67M</t>
  </si>
  <si>
    <t>614.15M</t>
  </si>
  <si>
    <t>523.54M</t>
  </si>
  <si>
    <t>506.07M</t>
  </si>
  <si>
    <t>668.06M</t>
  </si>
  <si>
    <t>713.42M</t>
  </si>
  <si>
    <t>834.45M</t>
  </si>
  <si>
    <t>877.48M</t>
  </si>
  <si>
    <t>869.98M</t>
  </si>
  <si>
    <t>917.63M</t>
  </si>
  <si>
    <t>751.99M</t>
  </si>
  <si>
    <t>917.97M</t>
  </si>
  <si>
    <t>714.40M</t>
  </si>
  <si>
    <t>880.97M</t>
  </si>
  <si>
    <t>829.57M</t>
  </si>
  <si>
    <t>699.51M</t>
  </si>
  <si>
    <t>926.34M</t>
  </si>
  <si>
    <t>915.36M</t>
  </si>
  <si>
    <t>856.01M</t>
  </si>
  <si>
    <t>829.97M</t>
  </si>
  <si>
    <t>844.07M</t>
  </si>
  <si>
    <t>890.77M</t>
  </si>
  <si>
    <t>939.06M</t>
  </si>
  <si>
    <t>962.59M</t>
  </si>
  <si>
    <t>1.23B</t>
  </si>
  <si>
    <t>913.36M</t>
  </si>
  <si>
    <t>789.46M</t>
  </si>
  <si>
    <t>855.98M</t>
  </si>
  <si>
    <t>719.85M</t>
  </si>
  <si>
    <t>860.51M</t>
  </si>
  <si>
    <t>928.98M</t>
  </si>
  <si>
    <t>800.57M</t>
  </si>
  <si>
    <t>827.26M</t>
  </si>
  <si>
    <t>781.81M</t>
  </si>
  <si>
    <t>976.61M</t>
  </si>
  <si>
    <t>749.33M</t>
  </si>
  <si>
    <t>824.83M</t>
  </si>
  <si>
    <t>870.71M</t>
  </si>
  <si>
    <t>886.47M</t>
  </si>
  <si>
    <t>882.83M</t>
  </si>
  <si>
    <t>771.45M</t>
  </si>
  <si>
    <t>873.17M</t>
  </si>
  <si>
    <t>830.87M</t>
  </si>
  <si>
    <t>880.75M</t>
  </si>
  <si>
    <t>694.78M</t>
  </si>
  <si>
    <t>727.70M</t>
  </si>
  <si>
    <t>779.37M</t>
  </si>
  <si>
    <t>680.11M</t>
  </si>
  <si>
    <t>670.78M</t>
  </si>
  <si>
    <t>685.91M</t>
  </si>
  <si>
    <t>634.03M</t>
  </si>
  <si>
    <t>714.11M</t>
  </si>
  <si>
    <t>749.60M</t>
  </si>
  <si>
    <t>753.17M</t>
  </si>
  <si>
    <t>730.15M</t>
  </si>
  <si>
    <t>876.01M</t>
  </si>
  <si>
    <t>747.81M</t>
  </si>
  <si>
    <t>681.10M</t>
  </si>
  <si>
    <t>861.81M</t>
  </si>
  <si>
    <t>777.97M</t>
  </si>
  <si>
    <t>922.95M</t>
  </si>
  <si>
    <t>738.85M</t>
  </si>
  <si>
    <t>817.56M</t>
  </si>
  <si>
    <t>901.52M</t>
  </si>
  <si>
    <t>791.95M</t>
  </si>
  <si>
    <t>734.58M</t>
  </si>
  <si>
    <t>734.19M</t>
  </si>
  <si>
    <t>690.33M</t>
  </si>
  <si>
    <t>900.33M</t>
  </si>
  <si>
    <t>700.81M</t>
  </si>
  <si>
    <t>869.72M</t>
  </si>
  <si>
    <t>811.24M</t>
  </si>
  <si>
    <t>835.76M</t>
  </si>
  <si>
    <t>877.19M</t>
  </si>
  <si>
    <t>909.13M</t>
  </si>
  <si>
    <t>925.11M</t>
  </si>
  <si>
    <t>861.96M</t>
  </si>
  <si>
    <t>669.57M</t>
  </si>
  <si>
    <t>945.10M</t>
  </si>
  <si>
    <t>959.33M</t>
  </si>
  <si>
    <t>944.05M</t>
  </si>
  <si>
    <t>965.31M</t>
  </si>
  <si>
    <t>856.86M</t>
  </si>
  <si>
    <t>957.02M</t>
  </si>
  <si>
    <t>940.49M</t>
  </si>
  <si>
    <t>905.41M</t>
  </si>
  <si>
    <t>822.79M</t>
  </si>
  <si>
    <t>822.02M</t>
  </si>
  <si>
    <t>975.70M</t>
  </si>
  <si>
    <t>848.13M</t>
  </si>
  <si>
    <t>951.25M</t>
  </si>
  <si>
    <t>987.64M</t>
  </si>
  <si>
    <t>774.91M</t>
  </si>
  <si>
    <t>815.66M</t>
  </si>
  <si>
    <t>861.27M</t>
  </si>
  <si>
    <t>754.15M</t>
  </si>
  <si>
    <t>666.55M</t>
  </si>
  <si>
    <t>750.13M</t>
  </si>
  <si>
    <t>849.06M</t>
  </si>
  <si>
    <t>871.91M</t>
  </si>
  <si>
    <t>873.12M</t>
  </si>
  <si>
    <t>635.65M</t>
  </si>
  <si>
    <t>758.21M</t>
  </si>
  <si>
    <t>745.54M</t>
  </si>
  <si>
    <t>714.83M</t>
  </si>
  <si>
    <t>770.32M</t>
  </si>
  <si>
    <t>888.44M</t>
  </si>
  <si>
    <t>911.80M</t>
  </si>
  <si>
    <t>744.59M</t>
  </si>
  <si>
    <t>867.09M</t>
  </si>
  <si>
    <t>847.89M</t>
  </si>
  <si>
    <t>845.24M</t>
  </si>
  <si>
    <t>867.80M</t>
  </si>
  <si>
    <t>1.33B</t>
  </si>
  <si>
    <t>889.18M</t>
  </si>
  <si>
    <t>910.22M</t>
  </si>
  <si>
    <t>739.23M</t>
  </si>
  <si>
    <t>992.15M</t>
  </si>
  <si>
    <t>801.29M</t>
  </si>
  <si>
    <t>941.41M</t>
  </si>
  <si>
    <t>923.98M</t>
  </si>
  <si>
    <t>863.53M</t>
  </si>
  <si>
    <t>990.60M</t>
  </si>
  <si>
    <t>996.24M</t>
  </si>
  <si>
    <t>813.59M</t>
  </si>
  <si>
    <t>945.48M</t>
  </si>
  <si>
    <t>812.08M</t>
  </si>
  <si>
    <t>997.61M</t>
  </si>
  <si>
    <t>968.39M</t>
  </si>
  <si>
    <t>970.88M</t>
  </si>
  <si>
    <t>2.04B</t>
  </si>
  <si>
    <t>789.83M</t>
  </si>
  <si>
    <t>840.35M</t>
  </si>
  <si>
    <t>816.24M</t>
  </si>
  <si>
    <t>852.35M</t>
  </si>
  <si>
    <t>864.74M</t>
  </si>
  <si>
    <t>919.76M</t>
  </si>
  <si>
    <t>829.53M</t>
  </si>
  <si>
    <t>965.89M</t>
  </si>
  <si>
    <t>656.67M</t>
  </si>
  <si>
    <t>383.09M</t>
  </si>
  <si>
    <t>643.83M</t>
  </si>
  <si>
    <t>675.79M</t>
  </si>
  <si>
    <t>796.15M</t>
  </si>
  <si>
    <t>804.68M</t>
  </si>
  <si>
    <t>700.00M</t>
  </si>
  <si>
    <t>700.74M</t>
  </si>
  <si>
    <t>836.16M</t>
  </si>
  <si>
    <t>930.66M</t>
  </si>
  <si>
    <t>790.64M</t>
  </si>
  <si>
    <t>812.14M</t>
  </si>
  <si>
    <t>812.36M</t>
  </si>
  <si>
    <t>834.06M</t>
  </si>
  <si>
    <t>850.76M</t>
  </si>
  <si>
    <t>734.43M</t>
  </si>
  <si>
    <t>876.44M</t>
  </si>
  <si>
    <t>856.23M</t>
  </si>
  <si>
    <t>932.36M</t>
  </si>
  <si>
    <t>910.89M</t>
  </si>
  <si>
    <t>900.11M</t>
  </si>
  <si>
    <t>735.35M</t>
  </si>
  <si>
    <t>976.60M</t>
  </si>
  <si>
    <t>905.04M</t>
  </si>
  <si>
    <t>882.96M</t>
  </si>
  <si>
    <t>905.48M</t>
  </si>
  <si>
    <t>988.63M</t>
  </si>
  <si>
    <t>954.08M</t>
  </si>
  <si>
    <t>808.46M</t>
  </si>
  <si>
    <t>611.73M</t>
  </si>
  <si>
    <t>750.58M</t>
  </si>
  <si>
    <t>864.96M</t>
  </si>
  <si>
    <t>892.48M</t>
  </si>
  <si>
    <t>697.43M</t>
  </si>
  <si>
    <t>725.71M</t>
  </si>
  <si>
    <t>684.96M</t>
  </si>
  <si>
    <t>714.18M</t>
  </si>
  <si>
    <t>657.46M</t>
  </si>
  <si>
    <t>920.35M</t>
  </si>
  <si>
    <t>785.58M</t>
  </si>
  <si>
    <t>693.45M</t>
  </si>
  <si>
    <t>689.01M</t>
  </si>
  <si>
    <t>631.80M</t>
  </si>
  <si>
    <t>830.08M</t>
  </si>
  <si>
    <t>852.43M</t>
  </si>
  <si>
    <t>901.06M</t>
  </si>
  <si>
    <t>954.45M</t>
  </si>
  <si>
    <t>867.16M</t>
  </si>
  <si>
    <t>564.11M</t>
  </si>
  <si>
    <t>331.01M</t>
  </si>
  <si>
    <t>421.03M</t>
  </si>
  <si>
    <t>429.18M</t>
  </si>
  <si>
    <t>418.26M</t>
  </si>
  <si>
    <t>406.07M</t>
  </si>
  <si>
    <t>546.78M</t>
  </si>
  <si>
    <t>638.84M</t>
  </si>
  <si>
    <t>598.46M</t>
  </si>
  <si>
    <t>758.45M</t>
  </si>
  <si>
    <t>721.66M</t>
  </si>
  <si>
    <t>668.91M</t>
  </si>
  <si>
    <t>528.77M</t>
  </si>
  <si>
    <t>783.24M</t>
  </si>
  <si>
    <t>789.20M</t>
  </si>
  <si>
    <t>747.00M</t>
  </si>
  <si>
    <t>695.64M</t>
  </si>
  <si>
    <t>628.19M</t>
  </si>
  <si>
    <t>666.39M</t>
  </si>
  <si>
    <t>842.81M</t>
  </si>
  <si>
    <t>709.61M</t>
  </si>
  <si>
    <t>698.62M</t>
  </si>
  <si>
    <t>845.53M</t>
  </si>
  <si>
    <t>735.73M</t>
  </si>
  <si>
    <t>898.42M</t>
  </si>
  <si>
    <t>883.08M</t>
  </si>
  <si>
    <t>832.89M</t>
  </si>
  <si>
    <t>912.48M</t>
  </si>
  <si>
    <t>832.15M</t>
  </si>
  <si>
    <t>855.80M</t>
  </si>
  <si>
    <t>891.87M</t>
  </si>
  <si>
    <t>972.07M</t>
  </si>
  <si>
    <t>689.37M</t>
  </si>
  <si>
    <t>926.90M</t>
  </si>
  <si>
    <t>1.44B</t>
  </si>
  <si>
    <t>1.52B</t>
  </si>
  <si>
    <t>1.43B</t>
  </si>
  <si>
    <t>2.35B</t>
  </si>
  <si>
    <t>1.62B</t>
  </si>
  <si>
    <t>2.07B</t>
  </si>
  <si>
    <t>2.44B</t>
  </si>
  <si>
    <t>2.02B</t>
  </si>
  <si>
    <t>2.42B</t>
  </si>
  <si>
    <t>2.19B</t>
  </si>
  <si>
    <t>2.56B</t>
  </si>
  <si>
    <t>2.29B</t>
  </si>
  <si>
    <t>2.48B</t>
  </si>
  <si>
    <t>2.60B</t>
  </si>
  <si>
    <t>1.99B</t>
  </si>
  <si>
    <t>1.77B</t>
  </si>
  <si>
    <t>1.82B</t>
  </si>
  <si>
    <t>1.37B</t>
  </si>
  <si>
    <t>1.55B</t>
  </si>
  <si>
    <t>1.51B</t>
  </si>
  <si>
    <t>1.70B</t>
  </si>
  <si>
    <t>1.49B</t>
  </si>
  <si>
    <t>961.89M</t>
  </si>
  <si>
    <t>1.66B</t>
  </si>
  <si>
    <t>976.69M</t>
  </si>
  <si>
    <t>1.45B</t>
  </si>
  <si>
    <t>3.07B</t>
  </si>
  <si>
    <t>1.65B</t>
  </si>
  <si>
    <t>1.88B</t>
  </si>
  <si>
    <t>1.42B</t>
  </si>
  <si>
    <t>1.98B</t>
  </si>
  <si>
    <t>2.08B</t>
  </si>
  <si>
    <t>1.50B</t>
  </si>
  <si>
    <t>2.71B</t>
  </si>
  <si>
    <t>1.48B</t>
  </si>
  <si>
    <t>981.16M</t>
  </si>
  <si>
    <t>899.89M</t>
  </si>
  <si>
    <t>1.16B</t>
  </si>
  <si>
    <t>934.59M</t>
  </si>
  <si>
    <t>872.18M</t>
  </si>
  <si>
    <t>827.95M</t>
  </si>
  <si>
    <t>975.84M</t>
  </si>
  <si>
    <t>856.04M</t>
  </si>
  <si>
    <t>948.32M</t>
  </si>
  <si>
    <t>999.94M</t>
  </si>
  <si>
    <t>991.36M</t>
  </si>
  <si>
    <t>935.63M</t>
  </si>
  <si>
    <t>949.51M</t>
  </si>
  <si>
    <t>982.52M</t>
  </si>
  <si>
    <t>895.98M</t>
  </si>
  <si>
    <t>928.19M</t>
  </si>
  <si>
    <t>981.79M</t>
  </si>
  <si>
    <t>2.40B</t>
  </si>
  <si>
    <t>932.06M</t>
  </si>
  <si>
    <t>821.56M</t>
  </si>
  <si>
    <t>920.76M</t>
  </si>
  <si>
    <t>849.28M</t>
  </si>
  <si>
    <t>604.95M</t>
  </si>
  <si>
    <t>957.83M</t>
  </si>
  <si>
    <t>918.61M</t>
  </si>
  <si>
    <t>964.45M</t>
  </si>
  <si>
    <t>879.07M</t>
  </si>
  <si>
    <t>796.57M</t>
  </si>
  <si>
    <t>922.88M</t>
  </si>
  <si>
    <t>919.03M</t>
  </si>
  <si>
    <t>956.50M</t>
  </si>
  <si>
    <t>956.99M</t>
  </si>
  <si>
    <t>760.56M</t>
  </si>
  <si>
    <t>936.37M</t>
  </si>
  <si>
    <t>832.93M</t>
  </si>
  <si>
    <t>898.39M</t>
  </si>
  <si>
    <t>940.27M</t>
  </si>
  <si>
    <t>993.54M</t>
  </si>
  <si>
    <t>868.52M</t>
  </si>
  <si>
    <t>890.61M</t>
  </si>
  <si>
    <t>934.12M</t>
  </si>
  <si>
    <t>961.09M</t>
  </si>
  <si>
    <t>1.73B</t>
  </si>
  <si>
    <t>940.93M</t>
  </si>
  <si>
    <t>76.47M</t>
  </si>
  <si>
    <t>967.91M</t>
  </si>
  <si>
    <t>885.54M</t>
  </si>
  <si>
    <t>958.48M</t>
  </si>
  <si>
    <t>758.85M</t>
  </si>
  <si>
    <t>993.60M</t>
  </si>
  <si>
    <t>986.92M</t>
  </si>
  <si>
    <t>872.83M</t>
  </si>
  <si>
    <t>955.91M</t>
  </si>
  <si>
    <t>890.19M</t>
  </si>
  <si>
    <t>993.42M</t>
  </si>
  <si>
    <t>862.87M</t>
  </si>
  <si>
    <t>2.01B</t>
  </si>
  <si>
    <t>857.59M</t>
  </si>
  <si>
    <t>854.75M</t>
  </si>
  <si>
    <t>694.79M</t>
  </si>
  <si>
    <t>418.44M</t>
  </si>
  <si>
    <t>671.63M</t>
  </si>
  <si>
    <t>595.00M</t>
  </si>
  <si>
    <t>476.28M</t>
  </si>
  <si>
    <t>664.27M</t>
  </si>
  <si>
    <t>828.77M</t>
  </si>
  <si>
    <t>840.51M</t>
  </si>
  <si>
    <t>889.45M</t>
  </si>
  <si>
    <t>766.25M</t>
  </si>
  <si>
    <t>783.77M</t>
  </si>
  <si>
    <t>729.83M</t>
  </si>
  <si>
    <t>846.85M</t>
  </si>
  <si>
    <t>803.17M</t>
  </si>
  <si>
    <t>856.15M</t>
  </si>
  <si>
    <t>695.26M</t>
  </si>
  <si>
    <t>746.87M</t>
  </si>
  <si>
    <t>833.93M</t>
  </si>
  <si>
    <t>998.45M</t>
  </si>
  <si>
    <t>654.73M</t>
  </si>
  <si>
    <t>909.14M</t>
  </si>
  <si>
    <t>990.66M</t>
  </si>
  <si>
    <t>812.10M</t>
  </si>
  <si>
    <t>824.49M</t>
  </si>
  <si>
    <t>799.05M</t>
  </si>
  <si>
    <t>902.60M</t>
  </si>
  <si>
    <t>807.84M</t>
  </si>
  <si>
    <t>774.73M</t>
  </si>
  <si>
    <t>668.10M</t>
  </si>
  <si>
    <t>848.33M</t>
  </si>
  <si>
    <t>948.37M</t>
  </si>
  <si>
    <t>982.87M</t>
  </si>
  <si>
    <t>952.11M</t>
  </si>
  <si>
    <t>877.29M</t>
  </si>
  <si>
    <t>906.89M</t>
  </si>
  <si>
    <t>779.52M</t>
  </si>
  <si>
    <t>819.83M</t>
  </si>
  <si>
    <t>923.28M</t>
  </si>
  <si>
    <t>854.60M</t>
  </si>
  <si>
    <t>2.12B</t>
  </si>
  <si>
    <t>902.51M</t>
  </si>
  <si>
    <t>891.74M</t>
  </si>
  <si>
    <t>856.82M</t>
  </si>
  <si>
    <t>880.69M</t>
  </si>
  <si>
    <t>864.03M</t>
  </si>
  <si>
    <t>822.78M</t>
  </si>
  <si>
    <t>838.99M</t>
  </si>
  <si>
    <t>766.87M</t>
  </si>
  <si>
    <t>955.14M</t>
  </si>
  <si>
    <t>916.14M</t>
  </si>
  <si>
    <t>868.18M</t>
  </si>
  <si>
    <t>825.26M</t>
  </si>
  <si>
    <t>961.40M</t>
  </si>
  <si>
    <t>819.20M</t>
  </si>
  <si>
    <t>842.70M</t>
  </si>
  <si>
    <t>990.65M</t>
  </si>
  <si>
    <t>814.15M</t>
  </si>
  <si>
    <t>690.28M</t>
  </si>
  <si>
    <t>908.29M</t>
  </si>
  <si>
    <t>962.91M</t>
  </si>
  <si>
    <t>965.97M</t>
  </si>
  <si>
    <t>966.53M</t>
  </si>
  <si>
    <t>761.03M</t>
  </si>
  <si>
    <t>855.57M</t>
  </si>
  <si>
    <t>954.82M</t>
  </si>
  <si>
    <t>887.30M</t>
  </si>
  <si>
    <t>983.46M</t>
  </si>
  <si>
    <t>937.71M</t>
  </si>
  <si>
    <t>825.35M</t>
  </si>
  <si>
    <t>755.82M</t>
  </si>
  <si>
    <t>923.04M</t>
  </si>
  <si>
    <t>989.13M</t>
  </si>
  <si>
    <t>917.02M</t>
  </si>
  <si>
    <t>753.76M</t>
  </si>
  <si>
    <t>821.40M</t>
  </si>
  <si>
    <t>886.00M</t>
  </si>
  <si>
    <t>2.20B</t>
  </si>
  <si>
    <t>912.03M</t>
  </si>
  <si>
    <t>760.95M</t>
  </si>
  <si>
    <t>976.87M</t>
  </si>
  <si>
    <t>992.58M</t>
  </si>
  <si>
    <t>798.86M</t>
  </si>
  <si>
    <t>896.36M</t>
  </si>
  <si>
    <t>976.72M</t>
  </si>
  <si>
    <t>998.55M</t>
  </si>
  <si>
    <t>921.30M</t>
  </si>
  <si>
    <t>999.01M</t>
  </si>
  <si>
    <t>1.84B</t>
  </si>
  <si>
    <t>968.68M</t>
  </si>
  <si>
    <t>973.45M</t>
  </si>
  <si>
    <t>884.23M</t>
  </si>
  <si>
    <t>852.02M</t>
  </si>
  <si>
    <t>935.37M</t>
  </si>
  <si>
    <t>877.28M</t>
  </si>
  <si>
    <t>942.35M</t>
  </si>
  <si>
    <t>970.25M</t>
  </si>
  <si>
    <t>873.02M</t>
  </si>
  <si>
    <t>909.39M</t>
  </si>
  <si>
    <t>831.19M</t>
  </si>
  <si>
    <t>955.83M</t>
  </si>
  <si>
    <t>882.76M</t>
  </si>
  <si>
    <t>979.32M</t>
  </si>
  <si>
    <t>910.81M</t>
  </si>
  <si>
    <t>922.29M</t>
  </si>
  <si>
    <t>846.00M</t>
  </si>
  <si>
    <t>944.66M</t>
  </si>
  <si>
    <t>947.28M</t>
  </si>
  <si>
    <t>936.10M</t>
  </si>
  <si>
    <t>903.40M</t>
  </si>
  <si>
    <t>999.79M</t>
  </si>
  <si>
    <t>915.83M</t>
  </si>
  <si>
    <t>947.59M</t>
  </si>
  <si>
    <t>894.57M</t>
  </si>
  <si>
    <t>899.28M</t>
  </si>
  <si>
    <t>898.85M</t>
  </si>
  <si>
    <t>967.35M</t>
  </si>
  <si>
    <t>934.82M</t>
  </si>
  <si>
    <t>974.25M</t>
  </si>
  <si>
    <t>929.79M</t>
  </si>
  <si>
    <t>994.68M</t>
  </si>
  <si>
    <t>3.36B</t>
  </si>
  <si>
    <t>760.55M</t>
  </si>
  <si>
    <t>998.84M</t>
  </si>
  <si>
    <t>986.28M</t>
  </si>
  <si>
    <t>978.63M</t>
  </si>
  <si>
    <t>999.19M</t>
  </si>
  <si>
    <t>848.07M</t>
  </si>
  <si>
    <t>890.66M</t>
  </si>
  <si>
    <t>952.75M</t>
  </si>
  <si>
    <t>949.44M</t>
  </si>
  <si>
    <t>989.09M</t>
  </si>
  <si>
    <t>819.87M</t>
  </si>
  <si>
    <t>962.96M</t>
  </si>
  <si>
    <t>945.14M</t>
  </si>
  <si>
    <t>962.90M</t>
  </si>
  <si>
    <t>962.17M</t>
  </si>
  <si>
    <t>825.16M</t>
  </si>
  <si>
    <t>937.01M</t>
  </si>
  <si>
    <t>963.79M</t>
  </si>
  <si>
    <t>950.54M</t>
  </si>
  <si>
    <t>975.60M</t>
  </si>
  <si>
    <t>977.41M</t>
  </si>
  <si>
    <t>988.65M</t>
  </si>
  <si>
    <t>849.88M</t>
  </si>
  <si>
    <t>852.63M</t>
  </si>
  <si>
    <t>877.31M</t>
  </si>
  <si>
    <t>2.34B</t>
  </si>
  <si>
    <t>838.71M</t>
  </si>
  <si>
    <t>833.15M</t>
  </si>
  <si>
    <t>756.17M</t>
  </si>
  <si>
    <t>619.03M</t>
  </si>
  <si>
    <t>345.31M</t>
  </si>
  <si>
    <t>701.29M</t>
  </si>
  <si>
    <t>577.49M</t>
  </si>
  <si>
    <t>450.76M</t>
  </si>
  <si>
    <t>822.31M</t>
  </si>
  <si>
    <t>775.96M</t>
  </si>
  <si>
    <t>929.69M</t>
  </si>
  <si>
    <t>733.91M</t>
  </si>
  <si>
    <t>674.50M</t>
  </si>
  <si>
    <t>834.17M</t>
  </si>
  <si>
    <t>972.17M</t>
  </si>
  <si>
    <t>820.16M</t>
  </si>
  <si>
    <t>944.00M</t>
  </si>
  <si>
    <t>1.72B</t>
  </si>
  <si>
    <t>1.75B</t>
  </si>
  <si>
    <t>2.59B</t>
  </si>
  <si>
    <t>950.32M</t>
  </si>
  <si>
    <t>926.52M</t>
  </si>
  <si>
    <t>883.00M</t>
  </si>
  <si>
    <t>896.86M</t>
  </si>
  <si>
    <t>980.25M</t>
  </si>
  <si>
    <t>2.61B</t>
  </si>
  <si>
    <t>1.59B</t>
  </si>
  <si>
    <t>2.16B</t>
  </si>
  <si>
    <t>1.79B</t>
  </si>
  <si>
    <t>922.61M</t>
  </si>
  <si>
    <t>2.39B</t>
  </si>
  <si>
    <t>983.20M</t>
  </si>
  <si>
    <t>2.28B</t>
  </si>
  <si>
    <t>1.69B</t>
  </si>
  <si>
    <t>3.02B</t>
  </si>
  <si>
    <t>976.00M</t>
  </si>
  <si>
    <t>896.04M</t>
  </si>
  <si>
    <t>915.95M</t>
  </si>
  <si>
    <t>930.92M</t>
  </si>
  <si>
    <t>872.07M</t>
  </si>
  <si>
    <t>996.74M</t>
  </si>
  <si>
    <t>992.80M</t>
  </si>
  <si>
    <t>822.37M</t>
  </si>
  <si>
    <t>933.77M</t>
  </si>
  <si>
    <t>881.21M</t>
  </si>
  <si>
    <t>999.82M</t>
  </si>
  <si>
    <t>909.19M</t>
  </si>
  <si>
    <t>928.46M</t>
  </si>
  <si>
    <t>982.78M</t>
  </si>
  <si>
    <t>887.33M</t>
  </si>
  <si>
    <t>993.21M</t>
  </si>
  <si>
    <t>929.28M</t>
  </si>
  <si>
    <t>966.32M</t>
  </si>
  <si>
    <t>970.79M</t>
  </si>
  <si>
    <t>968.42M</t>
  </si>
  <si>
    <t>978.75M</t>
  </si>
  <si>
    <t>938.39M</t>
  </si>
  <si>
    <t>981.00M</t>
  </si>
  <si>
    <t>879.58M</t>
  </si>
  <si>
    <t>873.89M</t>
  </si>
  <si>
    <t>972.36M</t>
  </si>
  <si>
    <t>941.83M</t>
  </si>
  <si>
    <t>1.94B</t>
  </si>
  <si>
    <t>745.55M</t>
  </si>
  <si>
    <t>854.83M</t>
  </si>
  <si>
    <t>648.19M</t>
  </si>
  <si>
    <t>614.48M</t>
  </si>
  <si>
    <t>655.55M</t>
  </si>
  <si>
    <t>627.68M</t>
  </si>
  <si>
    <t>578.28M</t>
  </si>
  <si>
    <t>760.42M</t>
  </si>
  <si>
    <t>847.94M</t>
  </si>
  <si>
    <t>773.70M</t>
  </si>
  <si>
    <t>888.28M</t>
  </si>
  <si>
    <t>769.71M</t>
  </si>
  <si>
    <t>773.85M</t>
  </si>
  <si>
    <t>886.54M</t>
  </si>
  <si>
    <t>824.14M</t>
  </si>
  <si>
    <t>885.18M</t>
  </si>
  <si>
    <t>835.41M</t>
  </si>
  <si>
    <t>945.31M</t>
  </si>
  <si>
    <t>842.66M</t>
  </si>
  <si>
    <t>884.45M</t>
  </si>
  <si>
    <t>994.89M</t>
  </si>
  <si>
    <t>989.24M</t>
  </si>
  <si>
    <t>982.65M</t>
  </si>
  <si>
    <t>991.52M</t>
  </si>
  <si>
    <t>979.08M</t>
  </si>
  <si>
    <t>934.17M</t>
  </si>
  <si>
    <t>973.07M</t>
  </si>
  <si>
    <t>999.61M</t>
  </si>
  <si>
    <t>890.22M</t>
  </si>
  <si>
    <t>971.21M</t>
  </si>
  <si>
    <t>996.59M</t>
  </si>
  <si>
    <t>915.65M</t>
  </si>
  <si>
    <t>906.82M</t>
  </si>
  <si>
    <t>2.69B</t>
  </si>
  <si>
    <t>847.16M</t>
  </si>
  <si>
    <t>966.70M</t>
  </si>
  <si>
    <t>832.23M</t>
  </si>
  <si>
    <t>909.46M</t>
  </si>
  <si>
    <t>948.22M</t>
  </si>
  <si>
    <t>893.69M</t>
  </si>
  <si>
    <t>972.50M</t>
  </si>
  <si>
    <t>917.12M</t>
  </si>
  <si>
    <t>913.43M</t>
  </si>
  <si>
    <t>869.86M</t>
  </si>
  <si>
    <t>838.50M</t>
  </si>
  <si>
    <t>943.49M</t>
  </si>
  <si>
    <t>2.26B</t>
  </si>
  <si>
    <t>959.86M</t>
  </si>
  <si>
    <t>996.52M</t>
  </si>
  <si>
    <t>2.27B</t>
  </si>
  <si>
    <t>979.61M</t>
  </si>
  <si>
    <t>895.24M</t>
  </si>
  <si>
    <t>891.98M</t>
  </si>
  <si>
    <t>947.57M</t>
  </si>
  <si>
    <t>868.31M</t>
  </si>
  <si>
    <t>802.25M</t>
  </si>
  <si>
    <t>797.79M</t>
  </si>
  <si>
    <t>834.14M</t>
  </si>
  <si>
    <t>971.02M</t>
  </si>
  <si>
    <t>896.20M</t>
  </si>
  <si>
    <t>873.29M</t>
  </si>
  <si>
    <t>969.34M</t>
  </si>
  <si>
    <t>982.08M</t>
  </si>
  <si>
    <t>958.35M</t>
  </si>
  <si>
    <t>998.18M</t>
  </si>
  <si>
    <t>964.41M</t>
  </si>
  <si>
    <t>894.74M</t>
  </si>
  <si>
    <t>935.22M</t>
  </si>
  <si>
    <t>960.20M</t>
  </si>
  <si>
    <t>735.39M</t>
  </si>
  <si>
    <t>896.88M</t>
  </si>
  <si>
    <t>918.40M</t>
  </si>
  <si>
    <t>946.06M</t>
  </si>
  <si>
    <t>890.42M</t>
  </si>
  <si>
    <t>996.14M</t>
  </si>
  <si>
    <t>3.71B</t>
  </si>
  <si>
    <t>875.80M</t>
  </si>
  <si>
    <t>730.49M</t>
  </si>
  <si>
    <t>982.43M</t>
  </si>
  <si>
    <t>946.98M</t>
  </si>
  <si>
    <t>860.59M</t>
  </si>
  <si>
    <t>874.36M</t>
  </si>
  <si>
    <t>960.99M</t>
  </si>
  <si>
    <t>984.21M</t>
  </si>
  <si>
    <t>955.42M</t>
  </si>
  <si>
    <t>965.99M</t>
  </si>
  <si>
    <t>987.93M</t>
  </si>
  <si>
    <t>691.79M</t>
  </si>
  <si>
    <t>829.41M</t>
  </si>
  <si>
    <t>2.63B</t>
  </si>
  <si>
    <t>3.03B</t>
  </si>
  <si>
    <t>975.48M</t>
  </si>
  <si>
    <t>663.63M</t>
  </si>
  <si>
    <t>665.09M</t>
  </si>
  <si>
    <t>647.41M</t>
  </si>
  <si>
    <t>276.83M</t>
  </si>
  <si>
    <t>754.62M</t>
  </si>
  <si>
    <t>754.75M</t>
  </si>
  <si>
    <t>681.98M</t>
  </si>
  <si>
    <t>872.11M</t>
  </si>
  <si>
    <t>841.85M</t>
  </si>
  <si>
    <t>913.56M</t>
  </si>
  <si>
    <t>843.20M</t>
  </si>
  <si>
    <t>857.93M</t>
  </si>
  <si>
    <t>898.12M</t>
  </si>
  <si>
    <t>923.10M</t>
  </si>
  <si>
    <t>976.06M</t>
  </si>
  <si>
    <t>920.87M</t>
  </si>
  <si>
    <t>885.41M</t>
  </si>
  <si>
    <t>985.55M</t>
  </si>
  <si>
    <t>793.95M</t>
  </si>
  <si>
    <t>2.45B</t>
  </si>
  <si>
    <t>2.51B</t>
  </si>
  <si>
    <t>941.81M</t>
  </si>
  <si>
    <t>4.08B</t>
  </si>
  <si>
    <t>846.06M</t>
  </si>
  <si>
    <t>971.27M</t>
  </si>
  <si>
    <t>977.08M</t>
  </si>
  <si>
    <t>919.01M</t>
  </si>
  <si>
    <t>924.35M</t>
  </si>
  <si>
    <t>997.65M</t>
  </si>
  <si>
    <t>960.52M</t>
  </si>
  <si>
    <t>963.86M</t>
  </si>
  <si>
    <t>922.23M</t>
  </si>
  <si>
    <t>908.40M</t>
  </si>
  <si>
    <t>885.31M</t>
  </si>
  <si>
    <t>911.86M</t>
  </si>
  <si>
    <t>822.35M</t>
  </si>
  <si>
    <t>913.76M</t>
  </si>
  <si>
    <t>952.37M</t>
  </si>
  <si>
    <t>902.27M</t>
  </si>
  <si>
    <t>971.62M</t>
  </si>
  <si>
    <t>2.50B</t>
  </si>
  <si>
    <t>927.61M</t>
  </si>
  <si>
    <t>928.21M</t>
  </si>
  <si>
    <t>768.46M</t>
  </si>
  <si>
    <t>903.20M</t>
  </si>
  <si>
    <t>896.27M</t>
  </si>
  <si>
    <t>903.05M</t>
  </si>
  <si>
    <t>988.17M</t>
  </si>
  <si>
    <t>991.79M</t>
  </si>
  <si>
    <t>972.46M</t>
  </si>
  <si>
    <t>990.61M</t>
  </si>
  <si>
    <t>811.47M</t>
  </si>
  <si>
    <t>919.44M</t>
  </si>
  <si>
    <t>878.07M</t>
  </si>
  <si>
    <t>970.07M</t>
  </si>
  <si>
    <t>858.85M</t>
  </si>
  <si>
    <t>804.42M</t>
  </si>
  <si>
    <t>932.15M</t>
  </si>
  <si>
    <t>866.33M</t>
  </si>
  <si>
    <t>952.53M</t>
  </si>
  <si>
    <t>3.87B</t>
  </si>
  <si>
    <t>983.59M</t>
  </si>
  <si>
    <t>952.24M</t>
  </si>
  <si>
    <t>897.26M</t>
  </si>
  <si>
    <t>933.40M</t>
  </si>
  <si>
    <t>934.29M</t>
  </si>
  <si>
    <t>946.69M</t>
  </si>
  <si>
    <t>920.44M</t>
  </si>
  <si>
    <t>946.77M</t>
  </si>
  <si>
    <t>887.03M</t>
  </si>
  <si>
    <t>661.96M</t>
  </si>
  <si>
    <t>860.81M</t>
  </si>
  <si>
    <t>992.69M</t>
  </si>
  <si>
    <t>997.81M</t>
  </si>
  <si>
    <t>993.31M</t>
  </si>
  <si>
    <t>1.97B</t>
  </si>
  <si>
    <t>984.93M</t>
  </si>
  <si>
    <t>908.02M</t>
  </si>
  <si>
    <t>896.16M</t>
  </si>
  <si>
    <t>874.22M</t>
  </si>
  <si>
    <t>979.96M</t>
  </si>
  <si>
    <t>961.45M</t>
  </si>
  <si>
    <t>927.95M</t>
  </si>
  <si>
    <t>993.09M</t>
  </si>
  <si>
    <t>1.78B</t>
  </si>
  <si>
    <t>737.08M</t>
  </si>
  <si>
    <t>398.25M</t>
  </si>
  <si>
    <t>673.94M</t>
  </si>
  <si>
    <t>727.57M</t>
  </si>
  <si>
    <t>570.90M</t>
  </si>
  <si>
    <t>665.95M</t>
  </si>
  <si>
    <t>686.89M</t>
  </si>
  <si>
    <t>833.50M</t>
  </si>
  <si>
    <t>816.05M</t>
  </si>
  <si>
    <t>890.00M</t>
  </si>
  <si>
    <t>889.51M</t>
  </si>
  <si>
    <t>828.24M</t>
  </si>
  <si>
    <t>858.98M</t>
  </si>
  <si>
    <t>851.82M</t>
  </si>
  <si>
    <t>923.95M</t>
  </si>
  <si>
    <t>850.62M</t>
  </si>
  <si>
    <t>949.20M</t>
  </si>
  <si>
    <t>845.56M</t>
  </si>
  <si>
    <t>952.90M</t>
  </si>
  <si>
    <t>960.76M</t>
  </si>
  <si>
    <t>773.76M</t>
  </si>
  <si>
    <t>927.71M</t>
  </si>
  <si>
    <t>933.67M</t>
  </si>
  <si>
    <t>931.48M</t>
  </si>
  <si>
    <t>800.99M</t>
  </si>
  <si>
    <t>914.49M</t>
  </si>
  <si>
    <t>4.21B</t>
  </si>
  <si>
    <t>1.74B</t>
  </si>
  <si>
    <t>2.62B</t>
  </si>
  <si>
    <t>994.11M</t>
  </si>
  <si>
    <t>Change %</t>
  </si>
  <si>
    <t>Vol.</t>
  </si>
  <si>
    <t>Low</t>
  </si>
  <si>
    <t>High</t>
  </si>
  <si>
    <t>Open</t>
  </si>
  <si>
    <t>Price</t>
  </si>
  <si>
    <t>2024-25</t>
  </si>
  <si>
    <t>2023-24</t>
  </si>
  <si>
    <t>2022-23</t>
  </si>
  <si>
    <t>2021-22</t>
  </si>
  <si>
    <t>2020-21</t>
  </si>
  <si>
    <t>2019-20</t>
  </si>
  <si>
    <t>2018-19</t>
  </si>
  <si>
    <t>2017-18</t>
  </si>
  <si>
    <t>2016-17</t>
  </si>
  <si>
    <t>2015-16</t>
  </si>
  <si>
    <t>438.58M</t>
  </si>
  <si>
    <t>532.02M</t>
  </si>
  <si>
    <t>533.12M</t>
  </si>
  <si>
    <t>600.58M</t>
  </si>
  <si>
    <t>540.15M</t>
  </si>
  <si>
    <t>467.71M</t>
  </si>
  <si>
    <t>642.24M</t>
  </si>
  <si>
    <t>518.75M</t>
  </si>
  <si>
    <t>520.97M</t>
  </si>
  <si>
    <t>629.99M</t>
  </si>
  <si>
    <t>422.58M</t>
  </si>
  <si>
    <t>924.13M</t>
  </si>
  <si>
    <t>698.58M</t>
  </si>
  <si>
    <t>629.82M</t>
  </si>
  <si>
    <t>616.07M</t>
  </si>
  <si>
    <t>525.80M</t>
  </si>
  <si>
    <t>549.62M</t>
  </si>
  <si>
    <t>554.32M</t>
  </si>
  <si>
    <t>509.47M</t>
  </si>
  <si>
    <t>448.62M</t>
  </si>
  <si>
    <t>547.86M</t>
  </si>
  <si>
    <t>595.61M</t>
  </si>
  <si>
    <t>820.97M</t>
  </si>
  <si>
    <t>722.01M</t>
  </si>
  <si>
    <t>546.69M</t>
  </si>
  <si>
    <t>621.58M</t>
  </si>
  <si>
    <t>630.23M</t>
  </si>
  <si>
    <t>663.94M</t>
  </si>
  <si>
    <t>754.95M</t>
  </si>
  <si>
    <t>605.66M</t>
  </si>
  <si>
    <t>651.04M</t>
  </si>
  <si>
    <t>650.06M</t>
  </si>
  <si>
    <t>675.69M</t>
  </si>
  <si>
    <t>566.18M</t>
  </si>
  <si>
    <t>382.18M</t>
  </si>
  <si>
    <t>505.96M</t>
  </si>
  <si>
    <t>524.21M</t>
  </si>
  <si>
    <t>610.23M</t>
  </si>
  <si>
    <t>416.78M</t>
  </si>
  <si>
    <t>356.45M</t>
  </si>
  <si>
    <t>492.28M</t>
  </si>
  <si>
    <t>770.84M</t>
  </si>
  <si>
    <t>483.64M</t>
  </si>
  <si>
    <t>405.70M</t>
  </si>
  <si>
    <t>392.37M</t>
  </si>
  <si>
    <t>593.26M</t>
  </si>
  <si>
    <t>522.20M</t>
  </si>
  <si>
    <t>738.95M</t>
  </si>
  <si>
    <t>715.10M</t>
  </si>
  <si>
    <t>723.16M</t>
  </si>
  <si>
    <t>637.78M</t>
  </si>
  <si>
    <t>609.27M</t>
  </si>
  <si>
    <t>662.53M</t>
  </si>
  <si>
    <t>718.40M</t>
  </si>
  <si>
    <t>333.79M</t>
  </si>
  <si>
    <t>726.29M</t>
  </si>
  <si>
    <t>743.02M</t>
  </si>
  <si>
    <t>652.53M</t>
  </si>
  <si>
    <t>565.30M</t>
  </si>
  <si>
    <t>483.10M</t>
  </si>
  <si>
    <t>519.53M</t>
  </si>
  <si>
    <t>640.16M</t>
  </si>
  <si>
    <t>768.90M</t>
  </si>
  <si>
    <t>753.68M</t>
  </si>
  <si>
    <t>519.59M</t>
  </si>
  <si>
    <t>547.59M</t>
  </si>
  <si>
    <t>635.66M</t>
  </si>
  <si>
    <t>632.58M</t>
  </si>
  <si>
    <t>589.56M</t>
  </si>
  <si>
    <t>653.16M</t>
  </si>
  <si>
    <t>617.27M</t>
  </si>
  <si>
    <t>629.50M</t>
  </si>
  <si>
    <t>850.16M</t>
  </si>
  <si>
    <t>851.48M</t>
  </si>
  <si>
    <t>572.93M</t>
  </si>
  <si>
    <t>481.03M</t>
  </si>
  <si>
    <t>624.79M</t>
  </si>
  <si>
    <t>611.32M</t>
  </si>
  <si>
    <t>629.56M</t>
  </si>
  <si>
    <t>627.55M</t>
  </si>
  <si>
    <t>605.83M</t>
  </si>
  <si>
    <t>724.84M</t>
  </si>
  <si>
    <t>622.01M</t>
  </si>
  <si>
    <t>463.36M</t>
  </si>
  <si>
    <t>470.34M</t>
  </si>
  <si>
    <t>532.85M</t>
  </si>
  <si>
    <t>677.38M</t>
  </si>
  <si>
    <t>917.99M</t>
  </si>
  <si>
    <t>694.52M</t>
  </si>
  <si>
    <t>437.21M</t>
  </si>
  <si>
    <t>592.81M</t>
  </si>
  <si>
    <t>699.65M</t>
  </si>
  <si>
    <t>544.42M</t>
  </si>
  <si>
    <t>690.88M</t>
  </si>
  <si>
    <t>905.51M</t>
  </si>
  <si>
    <t>707.65M</t>
  </si>
  <si>
    <t>641.99M</t>
  </si>
  <si>
    <t>718.25M</t>
  </si>
  <si>
    <t>276.04M</t>
  </si>
  <si>
    <t>523.58M</t>
  </si>
  <si>
    <t>720.52M</t>
  </si>
  <si>
    <t>665.97M</t>
  </si>
  <si>
    <t>626.63M</t>
  </si>
  <si>
    <t>502.71M</t>
  </si>
  <si>
    <t>548.58M</t>
  </si>
  <si>
    <t>556.56M</t>
  </si>
  <si>
    <t>619.89M</t>
  </si>
  <si>
    <t>579.58M</t>
  </si>
  <si>
    <t>502.64M</t>
  </si>
  <si>
    <t>664.99M</t>
  </si>
  <si>
    <t>643.91M</t>
  </si>
  <si>
    <t>554.46M</t>
  </si>
  <si>
    <t>545.12M</t>
  </si>
  <si>
    <t>586.13M</t>
  </si>
  <si>
    <t>689.59M</t>
  </si>
  <si>
    <t>587.23M</t>
  </si>
  <si>
    <t>632.49M</t>
  </si>
  <si>
    <t>622.12M</t>
  </si>
  <si>
    <t>453.40M</t>
  </si>
  <si>
    <t>313.27M</t>
  </si>
  <si>
    <t>598.32M</t>
  </si>
  <si>
    <t>607.39M</t>
  </si>
  <si>
    <t>509.54M</t>
  </si>
  <si>
    <t>450.19M</t>
  </si>
  <si>
    <t>552.63M</t>
  </si>
  <si>
    <t>533.34M</t>
  </si>
  <si>
    <t>576.72M</t>
  </si>
  <si>
    <t>715.95M</t>
  </si>
  <si>
    <t>604.70M</t>
  </si>
  <si>
    <t>691.20M</t>
  </si>
  <si>
    <t>657.13M</t>
  </si>
  <si>
    <t>481.49M</t>
  </si>
  <si>
    <t>564.67M</t>
  </si>
  <si>
    <t>446.99M</t>
  </si>
  <si>
    <t>724.16M</t>
  </si>
  <si>
    <t>589.92M</t>
  </si>
  <si>
    <t>846.27M</t>
  </si>
  <si>
    <t>618.60M</t>
  </si>
  <si>
    <t>474.48M</t>
  </si>
  <si>
    <t>553.08M</t>
  </si>
  <si>
    <t>857.06M</t>
  </si>
  <si>
    <t>702.89M</t>
  </si>
  <si>
    <t>417.09M</t>
  </si>
  <si>
    <t>514.44M</t>
  </si>
  <si>
    <t>589.42M</t>
  </si>
  <si>
    <t>681.19M</t>
  </si>
  <si>
    <t>477.15M</t>
  </si>
  <si>
    <t>453.28M</t>
  </si>
  <si>
    <t>442.86M</t>
  </si>
  <si>
    <t>554.48M</t>
  </si>
  <si>
    <t>441.45M</t>
  </si>
  <si>
    <t>440.25M</t>
  </si>
  <si>
    <t>462.03M</t>
  </si>
  <si>
    <t>506.97M</t>
  </si>
  <si>
    <t>432.02M</t>
  </si>
  <si>
    <t>490.38M</t>
  </si>
  <si>
    <t>244.90M</t>
  </si>
  <si>
    <t>282.43M</t>
  </si>
  <si>
    <t>234.14M</t>
  </si>
  <si>
    <t>248.73M</t>
  </si>
  <si>
    <t>474.80M</t>
  </si>
  <si>
    <t>469.82M</t>
  </si>
  <si>
    <t>374.74M</t>
  </si>
  <si>
    <t>477.69M</t>
  </si>
  <si>
    <t>565.48M</t>
  </si>
  <si>
    <t>577.72M</t>
  </si>
  <si>
    <t>571.64M</t>
  </si>
  <si>
    <t>458.93M</t>
  </si>
  <si>
    <t>461.10M</t>
  </si>
  <si>
    <t>590.74M</t>
  </si>
  <si>
    <t>726.25M</t>
  </si>
  <si>
    <t>626.18M</t>
  </si>
  <si>
    <t>661.24M</t>
  </si>
  <si>
    <t>527.46M</t>
  </si>
  <si>
    <t>603.98M</t>
  </si>
  <si>
    <t>700.52M</t>
  </si>
  <si>
    <t>591.03M</t>
  </si>
  <si>
    <t>621.71M</t>
  </si>
  <si>
    <t>664.48M</t>
  </si>
  <si>
    <t>620.20M</t>
  </si>
  <si>
    <t>726.21M</t>
  </si>
  <si>
    <t>575.19M</t>
  </si>
  <si>
    <t>497.29M</t>
  </si>
  <si>
    <t>586.63M</t>
  </si>
  <si>
    <t>730.76M</t>
  </si>
  <si>
    <t>630.54M</t>
  </si>
  <si>
    <t>580.17M</t>
  </si>
  <si>
    <t>528.94M</t>
  </si>
  <si>
    <t>702.05M</t>
  </si>
  <si>
    <t>584.12M</t>
  </si>
  <si>
    <t>611.06M</t>
  </si>
  <si>
    <t>556.90M</t>
  </si>
  <si>
    <t>592.06M</t>
  </si>
  <si>
    <t>685.36M</t>
  </si>
  <si>
    <t>714.76M</t>
  </si>
  <si>
    <t>754.32M</t>
  </si>
  <si>
    <t>791.79M</t>
  </si>
  <si>
    <t>649.42M</t>
  </si>
  <si>
    <t>678.32M</t>
  </si>
  <si>
    <t>697.70M</t>
  </si>
  <si>
    <t>820.04M</t>
  </si>
  <si>
    <t>550.99M</t>
  </si>
  <si>
    <t>476.87M</t>
  </si>
  <si>
    <t>566.29M</t>
  </si>
  <si>
    <t>619.22M</t>
  </si>
  <si>
    <t>677.49M</t>
  </si>
  <si>
    <t>480.54M</t>
  </si>
  <si>
    <t>471.30M</t>
  </si>
  <si>
    <t>580.86M</t>
  </si>
  <si>
    <t>765.58M</t>
  </si>
  <si>
    <t>960.26M</t>
  </si>
  <si>
    <t>653.26M</t>
  </si>
  <si>
    <t>564.97M</t>
  </si>
  <si>
    <t>685.31M</t>
  </si>
  <si>
    <t>643.03M</t>
  </si>
  <si>
    <t>676.93M</t>
  </si>
  <si>
    <t>675.99M</t>
  </si>
  <si>
    <t>716.25M</t>
  </si>
  <si>
    <t>774.69M</t>
  </si>
  <si>
    <t>674.91M</t>
  </si>
  <si>
    <t>854.10M</t>
  </si>
  <si>
    <t>596.64M</t>
  </si>
  <si>
    <t>685.86M</t>
  </si>
  <si>
    <t>685.77M</t>
  </si>
  <si>
    <t>726.68M</t>
  </si>
  <si>
    <t>637.36M</t>
  </si>
  <si>
    <t>544.45M</t>
  </si>
  <si>
    <t>650.65M</t>
  </si>
  <si>
    <t>387.23M</t>
  </si>
  <si>
    <t>582.91M</t>
  </si>
  <si>
    <t>822.20M</t>
  </si>
  <si>
    <t>726.56M</t>
  </si>
  <si>
    <t>700.51M</t>
  </si>
  <si>
    <t>480.60M</t>
  </si>
  <si>
    <t>725.27M</t>
  </si>
  <si>
    <t>896.90M</t>
  </si>
  <si>
    <t>486.13M</t>
  </si>
  <si>
    <t>661.91M</t>
  </si>
  <si>
    <t>639.33M</t>
  </si>
  <si>
    <t>760.97M</t>
  </si>
  <si>
    <t>578.50M</t>
  </si>
  <si>
    <t>622.41M</t>
  </si>
  <si>
    <t>618.77M</t>
  </si>
  <si>
    <t>733.90M</t>
  </si>
  <si>
    <t>668.80M</t>
  </si>
  <si>
    <t>587.42M</t>
  </si>
  <si>
    <t>599.27M</t>
  </si>
  <si>
    <t>808.22M</t>
  </si>
  <si>
    <t>802.00M</t>
  </si>
  <si>
    <t>980.67M</t>
  </si>
  <si>
    <t>582.31M</t>
  </si>
  <si>
    <t>656.51M</t>
  </si>
  <si>
    <t>700.55M</t>
  </si>
  <si>
    <t>782.33M</t>
  </si>
  <si>
    <t>640.59M</t>
  </si>
  <si>
    <t>830.35M</t>
  </si>
  <si>
    <t>460.24M</t>
  </si>
  <si>
    <t>514.17M</t>
  </si>
  <si>
    <t>940.86M</t>
  </si>
  <si>
    <t>632.56M</t>
  </si>
  <si>
    <t>626.10M</t>
  </si>
  <si>
    <t>545.61M</t>
  </si>
  <si>
    <t>693.14M</t>
  </si>
  <si>
    <t>575.18M</t>
  </si>
  <si>
    <t>827.41M</t>
  </si>
  <si>
    <t>835.20M</t>
  </si>
  <si>
    <t>707.44M</t>
  </si>
  <si>
    <t>791.15M</t>
  </si>
  <si>
    <t>608.73M</t>
  </si>
  <si>
    <t>498.79M</t>
  </si>
  <si>
    <t>640.06M</t>
  </si>
  <si>
    <t>604.68M</t>
  </si>
  <si>
    <t>787.34M</t>
  </si>
  <si>
    <t>554.85M</t>
  </si>
  <si>
    <t>504.50M</t>
  </si>
  <si>
    <t>678.89M</t>
  </si>
  <si>
    <t>588.10M</t>
  </si>
  <si>
    <t>618.29M</t>
  </si>
  <si>
    <t>627.63M</t>
  </si>
  <si>
    <t>568.40M</t>
  </si>
  <si>
    <t>502.21M</t>
  </si>
  <si>
    <t>622.58M</t>
  </si>
  <si>
    <t>626.52M</t>
  </si>
  <si>
    <t>467.75M</t>
  </si>
  <si>
    <t>551.34M</t>
  </si>
  <si>
    <t>553.75M</t>
  </si>
  <si>
    <t>644.89M</t>
  </si>
  <si>
    <t>638.93M</t>
  </si>
  <si>
    <t>466.00M</t>
  </si>
  <si>
    <t>550.41M</t>
  </si>
  <si>
    <t>493.85M</t>
  </si>
  <si>
    <t>608.22M</t>
  </si>
  <si>
    <t>445.64M</t>
  </si>
  <si>
    <t>424.55M</t>
  </si>
  <si>
    <t>574.41M</t>
  </si>
  <si>
    <t>658.53M</t>
  </si>
  <si>
    <t>709.05M</t>
  </si>
  <si>
    <t>663.08M</t>
  </si>
  <si>
    <t>518.26M</t>
  </si>
  <si>
    <t>522.31M</t>
  </si>
  <si>
    <t>616.11M</t>
  </si>
  <si>
    <t>614.32M</t>
  </si>
  <si>
    <t>587.99M</t>
  </si>
  <si>
    <t>368.06M</t>
  </si>
  <si>
    <t>638.12M</t>
  </si>
  <si>
    <t>570.65M</t>
  </si>
  <si>
    <t>523.29M</t>
  </si>
  <si>
    <t>540.87M</t>
  </si>
  <si>
    <t>584.14M</t>
  </si>
  <si>
    <t>652.43M</t>
  </si>
  <si>
    <t>920.90M</t>
  </si>
  <si>
    <t>619.67M</t>
  </si>
  <si>
    <t>502.98M</t>
  </si>
  <si>
    <t>605.10M</t>
  </si>
  <si>
    <t>694.07M</t>
  </si>
  <si>
    <t>918.16M</t>
  </si>
  <si>
    <t>564.17M</t>
  </si>
  <si>
    <t>595.39M</t>
  </si>
  <si>
    <t>699.27M</t>
  </si>
  <si>
    <t>843.47M</t>
  </si>
  <si>
    <t>535.43M</t>
  </si>
  <si>
    <t>595.29M</t>
  </si>
  <si>
    <t>550.28M</t>
  </si>
  <si>
    <t>646.95M</t>
  </si>
  <si>
    <t>575.37M</t>
  </si>
  <si>
    <t>623.19M</t>
  </si>
  <si>
    <t>600.77M</t>
  </si>
  <si>
    <t>710.72M</t>
  </si>
  <si>
    <t>716.80M</t>
  </si>
  <si>
    <t>697.94M</t>
  </si>
  <si>
    <t>726.16M</t>
  </si>
  <si>
    <t>561.20M</t>
  </si>
  <si>
    <t>588.92M</t>
  </si>
  <si>
    <t>767.79M</t>
  </si>
  <si>
    <t>726.62M</t>
  </si>
  <si>
    <t>682.37M</t>
  </si>
  <si>
    <t>662.23M</t>
  </si>
  <si>
    <t>836.29M</t>
  </si>
  <si>
    <t>849.68M</t>
  </si>
  <si>
    <t>817.37M</t>
  </si>
  <si>
    <t>275.93M</t>
  </si>
  <si>
    <t>601.83M</t>
  </si>
  <si>
    <t>628.98M</t>
  </si>
  <si>
    <t>718.32M</t>
  </si>
  <si>
    <t>610.61M</t>
  </si>
  <si>
    <t>581.61M</t>
  </si>
  <si>
    <t>683.42M</t>
  </si>
  <si>
    <t>743.62M</t>
  </si>
  <si>
    <t>768.76M</t>
  </si>
  <si>
    <t>703.71M</t>
  </si>
  <si>
    <t>702.70M</t>
  </si>
  <si>
    <t>899.45M</t>
  </si>
  <si>
    <t>833.60M</t>
  </si>
  <si>
    <t>868.59M</t>
  </si>
  <si>
    <t>601.53M</t>
  </si>
  <si>
    <t>757.57M</t>
  </si>
  <si>
    <t>775.54M</t>
  </si>
  <si>
    <t>879.92M</t>
  </si>
  <si>
    <t>960.15M</t>
  </si>
  <si>
    <t>666.96M</t>
  </si>
  <si>
    <t>724.68M</t>
  </si>
  <si>
    <t>719.45M</t>
  </si>
  <si>
    <t>768.05M</t>
  </si>
  <si>
    <t>651.10M</t>
  </si>
  <si>
    <t>517.89M</t>
  </si>
  <si>
    <t>444.96M</t>
  </si>
  <si>
    <t>679.73M</t>
  </si>
  <si>
    <t>727.30M</t>
  </si>
  <si>
    <t>755.79M</t>
  </si>
  <si>
    <t>584.36M</t>
  </si>
  <si>
    <t>724.29M</t>
  </si>
  <si>
    <t>722.38M</t>
  </si>
  <si>
    <t>685.44M</t>
  </si>
  <si>
    <t>727.58M</t>
  </si>
  <si>
    <t>779.28M</t>
  </si>
  <si>
    <t>917.62M</t>
  </si>
  <si>
    <t>780.08M</t>
  </si>
  <si>
    <t>881.28M</t>
  </si>
  <si>
    <t>694.36M</t>
  </si>
  <si>
    <t>839.77M</t>
  </si>
  <si>
    <t>984.44M</t>
  </si>
  <si>
    <t>991.30M</t>
  </si>
  <si>
    <t>693.12M</t>
  </si>
  <si>
    <t>614.38M</t>
  </si>
  <si>
    <t>860.60M</t>
  </si>
  <si>
    <t>876.55M</t>
  </si>
  <si>
    <t>644.95M</t>
  </si>
  <si>
    <t>834.69M</t>
  </si>
  <si>
    <t>728.86M</t>
  </si>
  <si>
    <t>777.47M</t>
  </si>
  <si>
    <t>820.06M</t>
  </si>
  <si>
    <t>756.19M</t>
  </si>
  <si>
    <t>860.93M</t>
  </si>
  <si>
    <t>730.26M</t>
  </si>
  <si>
    <t>216.26M</t>
  </si>
  <si>
    <t>394.68M</t>
  </si>
  <si>
    <t>348.87M</t>
  </si>
  <si>
    <t>309.07M</t>
  </si>
  <si>
    <t>410.26M</t>
  </si>
  <si>
    <t>636.79M</t>
  </si>
  <si>
    <t>565.68M</t>
  </si>
  <si>
    <t>888.78M</t>
  </si>
  <si>
    <t>824.82M</t>
  </si>
  <si>
    <t>738.54M</t>
  </si>
  <si>
    <t>686.90M</t>
  </si>
  <si>
    <t>497.80M</t>
  </si>
  <si>
    <t>699.71M</t>
  </si>
  <si>
    <t>648.28M</t>
  </si>
  <si>
    <t>724.70M</t>
  </si>
  <si>
    <t>715.67M</t>
  </si>
  <si>
    <t>655.00M</t>
  </si>
  <si>
    <t>587.78M</t>
  </si>
  <si>
    <t>841.22M</t>
  </si>
  <si>
    <t>915.63M</t>
  </si>
  <si>
    <t>689.03M</t>
  </si>
  <si>
    <t>844.20M</t>
  </si>
  <si>
    <t>834.16M</t>
  </si>
  <si>
    <t>917.98M</t>
  </si>
  <si>
    <t>772.39M</t>
  </si>
  <si>
    <t>720.58M</t>
  </si>
  <si>
    <t>855.56M</t>
  </si>
  <si>
    <t>917.21M</t>
  </si>
  <si>
    <t>814.80M</t>
  </si>
  <si>
    <t>788.99M</t>
  </si>
  <si>
    <t>694.58M</t>
  </si>
  <si>
    <t>693.01M</t>
  </si>
  <si>
    <t>788.58M</t>
  </si>
  <si>
    <t>870.33M</t>
  </si>
  <si>
    <t>772.26M</t>
  </si>
  <si>
    <t>502.58M</t>
  </si>
  <si>
    <t>621.38M</t>
  </si>
  <si>
    <t>863.90M</t>
  </si>
  <si>
    <t>873.57M</t>
  </si>
  <si>
    <t>817.64M</t>
  </si>
  <si>
    <t>765.15M</t>
  </si>
  <si>
    <t>948.00M</t>
  </si>
  <si>
    <t>873.16M</t>
  </si>
  <si>
    <t>793.07M</t>
  </si>
  <si>
    <t>715.41M</t>
  </si>
  <si>
    <t>758.46M</t>
  </si>
  <si>
    <t>629.60M</t>
  </si>
  <si>
    <t>806.96M</t>
  </si>
  <si>
    <t>745.51M</t>
  </si>
  <si>
    <t>846.29M</t>
  </si>
  <si>
    <t>539.35M</t>
  </si>
  <si>
    <t>624.94M</t>
  </si>
  <si>
    <t>707.34M</t>
  </si>
  <si>
    <t>853.92M</t>
  </si>
  <si>
    <t>781.56M</t>
  </si>
  <si>
    <t>692.89M</t>
  </si>
  <si>
    <t>775.70M</t>
  </si>
  <si>
    <t>838.27M</t>
  </si>
  <si>
    <t>960.61M</t>
  </si>
  <si>
    <t>686.64M</t>
  </si>
  <si>
    <t>770.07M</t>
  </si>
  <si>
    <t>853.37M</t>
  </si>
  <si>
    <t>740.25M</t>
  </si>
  <si>
    <t>743.51M</t>
  </si>
  <si>
    <t>865.49M</t>
  </si>
  <si>
    <t>765.25M</t>
  </si>
  <si>
    <t>935.97M</t>
  </si>
  <si>
    <t>876.99M</t>
  </si>
  <si>
    <t>840.78M</t>
  </si>
  <si>
    <t>993.73M</t>
  </si>
  <si>
    <t>898.10M</t>
  </si>
  <si>
    <t>675.87M</t>
  </si>
  <si>
    <t>792.97M</t>
  </si>
  <si>
    <t>807.15M</t>
  </si>
  <si>
    <t>887.14M</t>
  </si>
  <si>
    <t>954.64M</t>
  </si>
  <si>
    <t>779.09M</t>
  </si>
  <si>
    <t>859.06M</t>
  </si>
  <si>
    <t>920.91M</t>
  </si>
  <si>
    <t>833.33M</t>
  </si>
  <si>
    <t>802.97M</t>
  </si>
  <si>
    <t>725.87M</t>
  </si>
  <si>
    <t>886.75M</t>
  </si>
  <si>
    <t>951.48M</t>
  </si>
  <si>
    <t>784.77M</t>
  </si>
  <si>
    <t>677.80M</t>
  </si>
  <si>
    <t>831.57M</t>
  </si>
  <si>
    <t>835.94M</t>
  </si>
  <si>
    <t>753.62M</t>
  </si>
  <si>
    <t>727.33M</t>
  </si>
  <si>
    <t>915.60M</t>
  </si>
  <si>
    <t>796.84M</t>
  </si>
  <si>
    <t>977.93M</t>
  </si>
  <si>
    <t>678.14M</t>
  </si>
  <si>
    <t>727.13M</t>
  </si>
  <si>
    <t>897.72M</t>
  </si>
  <si>
    <t>937.72M</t>
  </si>
  <si>
    <t>798.15M</t>
  </si>
  <si>
    <t>962.18M</t>
  </si>
  <si>
    <t>903.42M</t>
  </si>
  <si>
    <t>859.03M</t>
  </si>
  <si>
    <t>992.19M</t>
  </si>
  <si>
    <t>815.84M</t>
  </si>
  <si>
    <t>902.10M</t>
  </si>
  <si>
    <t>916.93M</t>
  </si>
  <si>
    <t>883.80M</t>
  </si>
  <si>
    <t>957.77M</t>
  </si>
  <si>
    <t>864.98M</t>
  </si>
  <si>
    <t>891.03M</t>
  </si>
  <si>
    <t>913.25M</t>
  </si>
  <si>
    <t>799.68M</t>
  </si>
  <si>
    <t>789.60M</t>
  </si>
  <si>
    <t>664.13M</t>
  </si>
  <si>
    <t>784.99M</t>
  </si>
  <si>
    <t>819.88M</t>
  </si>
  <si>
    <t>926.41M</t>
  </si>
  <si>
    <t>834.47M</t>
  </si>
  <si>
    <t>765.54M</t>
  </si>
  <si>
    <t>757.28M</t>
  </si>
  <si>
    <t>787.35M</t>
  </si>
  <si>
    <t>855.67M</t>
  </si>
  <si>
    <t>885.88M</t>
  </si>
  <si>
    <t>751.25M</t>
  </si>
  <si>
    <t>948.44M</t>
  </si>
  <si>
    <t>742.82M</t>
  </si>
  <si>
    <t>873.64M</t>
  </si>
  <si>
    <t>821.96M</t>
  </si>
  <si>
    <t>758.60M</t>
  </si>
  <si>
    <t>627.70M</t>
  </si>
  <si>
    <t>731.55M</t>
  </si>
  <si>
    <t>926.97M</t>
  </si>
  <si>
    <t>803.07M</t>
  </si>
  <si>
    <t>839.67M</t>
  </si>
  <si>
    <t>933.20M</t>
  </si>
  <si>
    <t>767.83M</t>
  </si>
  <si>
    <t>873.37M</t>
  </si>
  <si>
    <t>826.70M</t>
  </si>
  <si>
    <t>848.18M</t>
  </si>
  <si>
    <t>890.58M</t>
  </si>
  <si>
    <t>934.05M</t>
  </si>
  <si>
    <t>862.00M</t>
  </si>
  <si>
    <t>589.01M</t>
  </si>
  <si>
    <t>792.99M</t>
  </si>
  <si>
    <t>822.54M</t>
  </si>
  <si>
    <t>696.30M</t>
  </si>
  <si>
    <t>498.61M</t>
  </si>
  <si>
    <t>652.05M</t>
  </si>
  <si>
    <t>722.33M</t>
  </si>
  <si>
    <t>852.25M</t>
  </si>
  <si>
    <t>728.85M</t>
  </si>
  <si>
    <t>813.91M</t>
  </si>
  <si>
    <t>676.65M</t>
  </si>
  <si>
    <t>890.70M</t>
  </si>
  <si>
    <t>885.69M</t>
  </si>
  <si>
    <t>745.10M</t>
  </si>
  <si>
    <t>728.84M</t>
  </si>
  <si>
    <t>853.51M</t>
  </si>
  <si>
    <t>820.03M</t>
  </si>
  <si>
    <t>362.78M</t>
  </si>
  <si>
    <t>924.48M</t>
  </si>
  <si>
    <t>848.10M</t>
  </si>
  <si>
    <t>795.77M</t>
  </si>
  <si>
    <t>723.38M</t>
  </si>
  <si>
    <t>632.09M</t>
  </si>
  <si>
    <t>746.53M</t>
  </si>
  <si>
    <t>790.83M</t>
  </si>
  <si>
    <t>812.01M</t>
  </si>
  <si>
    <t>768.99M</t>
  </si>
  <si>
    <t>660.25M</t>
  </si>
  <si>
    <t>698.03M</t>
  </si>
  <si>
    <t>807.77M</t>
  </si>
  <si>
    <t>800.05M</t>
  </si>
  <si>
    <t>686.72M</t>
  </si>
  <si>
    <t>1.90B</t>
  </si>
  <si>
    <t>771.95M</t>
  </si>
  <si>
    <t>937.17M</t>
  </si>
  <si>
    <t>932.71M</t>
  </si>
  <si>
    <t>799.72M</t>
  </si>
  <si>
    <t>988.46M</t>
  </si>
  <si>
    <t>964.61M</t>
  </si>
  <si>
    <t>784.90M</t>
  </si>
  <si>
    <t>711.16M</t>
  </si>
  <si>
    <t>495.32M</t>
  </si>
  <si>
    <t>803.32M</t>
  </si>
  <si>
    <t>968.83M</t>
  </si>
  <si>
    <t>845.31M</t>
  </si>
  <si>
    <t>852.16M</t>
  </si>
  <si>
    <t>812.16M</t>
  </si>
  <si>
    <t>843.14M</t>
  </si>
  <si>
    <t>907.45M</t>
  </si>
  <si>
    <t>732.52M</t>
  </si>
  <si>
    <t>622.32M</t>
  </si>
  <si>
    <t>819.21M</t>
  </si>
  <si>
    <t>816.08M</t>
  </si>
  <si>
    <t>816.02M</t>
  </si>
  <si>
    <t>498.19M</t>
  </si>
  <si>
    <t>873.81M</t>
  </si>
  <si>
    <t>951.55M</t>
  </si>
  <si>
    <t>708.74M</t>
  </si>
  <si>
    <t>891.33M</t>
  </si>
  <si>
    <t>922.02M</t>
  </si>
  <si>
    <t>739.20M</t>
  </si>
  <si>
    <t>617.20M</t>
  </si>
  <si>
    <t>825.82M</t>
  </si>
  <si>
    <t>729.23M</t>
  </si>
  <si>
    <t>731.92M</t>
  </si>
  <si>
    <t>736.01M</t>
  </si>
  <si>
    <t>335.84M</t>
  </si>
  <si>
    <t>399.79M</t>
  </si>
  <si>
    <t>401.95M</t>
  </si>
  <si>
    <t>286.19M</t>
  </si>
  <si>
    <t>365.49M</t>
  </si>
  <si>
    <t>511.70M</t>
  </si>
  <si>
    <t>627.84M</t>
  </si>
  <si>
    <t>692.74M</t>
  </si>
  <si>
    <t>772.19M</t>
  </si>
  <si>
    <t>831.43M</t>
  </si>
  <si>
    <t>775.85M</t>
  </si>
  <si>
    <t>780.20M</t>
  </si>
  <si>
    <t>884.13M</t>
  </si>
  <si>
    <t>1.71B</t>
  </si>
  <si>
    <t>953.93M</t>
  </si>
  <si>
    <t>890.03M</t>
  </si>
  <si>
    <t>865.58M</t>
  </si>
  <si>
    <t>761.76M</t>
  </si>
  <si>
    <t>834.28M</t>
  </si>
  <si>
    <t>652.26M</t>
  </si>
  <si>
    <t>679.03M</t>
  </si>
  <si>
    <t>885.86M</t>
  </si>
  <si>
    <t>933.97M</t>
  </si>
  <si>
    <t>859.47M</t>
  </si>
  <si>
    <t>824.06M</t>
  </si>
  <si>
    <t>877.85M</t>
  </si>
  <si>
    <t>911.20M</t>
  </si>
  <si>
    <t>906.30M</t>
  </si>
  <si>
    <t>782.78M</t>
  </si>
  <si>
    <t>987.25M</t>
  </si>
  <si>
    <t>905.91M</t>
  </si>
  <si>
    <t>906.34M</t>
  </si>
  <si>
    <t>884.82M</t>
  </si>
  <si>
    <t>806.25M</t>
  </si>
  <si>
    <t>852.48M</t>
  </si>
  <si>
    <t>997.19M</t>
  </si>
  <si>
    <t>2.05B</t>
  </si>
  <si>
    <t>970.40M</t>
  </si>
  <si>
    <t>906.25M</t>
  </si>
  <si>
    <t>771.71M</t>
  </si>
  <si>
    <t>806.60M</t>
  </si>
  <si>
    <t>810.74M</t>
  </si>
  <si>
    <t>700.31M</t>
  </si>
  <si>
    <t>793.24M</t>
  </si>
  <si>
    <t>832.47M</t>
  </si>
  <si>
    <t>919.15M</t>
  </si>
  <si>
    <t>854.14M</t>
  </si>
  <si>
    <t>698.30M</t>
  </si>
  <si>
    <t>814.71M</t>
  </si>
  <si>
    <t>822.18M</t>
  </si>
  <si>
    <t>859.40M</t>
  </si>
  <si>
    <t>920.52M</t>
  </si>
  <si>
    <t>760.26M</t>
  </si>
  <si>
    <t>783.62M</t>
  </si>
  <si>
    <t>836.36M</t>
  </si>
  <si>
    <t>706.53M</t>
  </si>
  <si>
    <t>860.58M</t>
  </si>
  <si>
    <t>928.01M</t>
  </si>
  <si>
    <t>907.80M</t>
  </si>
  <si>
    <t>885.15M</t>
  </si>
  <si>
    <t>845.06M</t>
  </si>
  <si>
    <t>918.37M</t>
  </si>
  <si>
    <t>784.61M</t>
  </si>
  <si>
    <t>780.31M</t>
  </si>
  <si>
    <t>880.05M</t>
  </si>
  <si>
    <t>948.34M</t>
  </si>
  <si>
    <t>844.80M</t>
  </si>
  <si>
    <t>891.13M</t>
  </si>
  <si>
    <t>874.62M</t>
  </si>
  <si>
    <t>723.79M</t>
  </si>
  <si>
    <t>941.42M</t>
  </si>
  <si>
    <t>998.04M</t>
  </si>
  <si>
    <t>859.11M</t>
  </si>
  <si>
    <t>798.55M</t>
  </si>
  <si>
    <t>950.18M</t>
  </si>
  <si>
    <t>863.45M</t>
  </si>
  <si>
    <t>943.93M</t>
  </si>
  <si>
    <t>900.39M</t>
  </si>
  <si>
    <t>967.46M</t>
  </si>
  <si>
    <t>994.52M</t>
  </si>
  <si>
    <t>794.84M</t>
  </si>
  <si>
    <t>789.79M</t>
  </si>
  <si>
    <t>727.61M</t>
  </si>
  <si>
    <t>718.36M</t>
  </si>
  <si>
    <t>582.93M</t>
  </si>
  <si>
    <t>904.00M</t>
  </si>
  <si>
    <t>764.31M</t>
  </si>
  <si>
    <t>908.85M</t>
  </si>
  <si>
    <t>884.34M</t>
  </si>
  <si>
    <t>841.31M</t>
  </si>
  <si>
    <t>685.30M</t>
  </si>
  <si>
    <t>854.41M</t>
  </si>
  <si>
    <t>994.59M</t>
  </si>
  <si>
    <t>854.81M</t>
  </si>
  <si>
    <t>808.29M</t>
  </si>
  <si>
    <t>887.53M</t>
  </si>
  <si>
    <t>719.77M</t>
  </si>
  <si>
    <t>915.47M</t>
  </si>
  <si>
    <t>947.25M</t>
  </si>
  <si>
    <t>914.67M</t>
  </si>
  <si>
    <t>840.80M</t>
  </si>
  <si>
    <t>782.72M</t>
  </si>
  <si>
    <t>730.18M</t>
  </si>
  <si>
    <t>672.37M</t>
  </si>
  <si>
    <t>735.42M</t>
  </si>
  <si>
    <t>793.82M</t>
  </si>
  <si>
    <t>436.24M</t>
  </si>
  <si>
    <t>993.14M</t>
  </si>
  <si>
    <t>893.09M</t>
  </si>
  <si>
    <t>984.89M</t>
  </si>
  <si>
    <t>979.75M</t>
  </si>
  <si>
    <t>867.17M</t>
  </si>
  <si>
    <t>926.91M</t>
  </si>
  <si>
    <t>841.20M</t>
  </si>
  <si>
    <t>871.46M</t>
  </si>
  <si>
    <t>972.73M</t>
  </si>
  <si>
    <t>694.73M</t>
  </si>
  <si>
    <t>975.56M</t>
  </si>
  <si>
    <t>869.73M</t>
  </si>
  <si>
    <t>857.12M</t>
  </si>
  <si>
    <t>767.73M</t>
  </si>
  <si>
    <t>924.81M</t>
  </si>
  <si>
    <t>941.69M</t>
  </si>
  <si>
    <t>947.38M</t>
  </si>
  <si>
    <t>821.11M</t>
  </si>
  <si>
    <t>894.33M</t>
  </si>
  <si>
    <t>786.86M</t>
  </si>
  <si>
    <t>907.51M</t>
  </si>
  <si>
    <t>821.06M</t>
  </si>
  <si>
    <t>901.32M</t>
  </si>
  <si>
    <t>925.28M</t>
  </si>
  <si>
    <t>916.22M</t>
  </si>
  <si>
    <t>911.34M</t>
  </si>
  <si>
    <t>858.31M</t>
  </si>
  <si>
    <t>2.21B</t>
  </si>
  <si>
    <t>1.83B</t>
  </si>
  <si>
    <t>680.91M</t>
  </si>
  <si>
    <t>423.48M</t>
  </si>
  <si>
    <t>569.02M</t>
  </si>
  <si>
    <t>473.56M</t>
  </si>
  <si>
    <t>428.29M</t>
  </si>
  <si>
    <t>542.03M</t>
  </si>
  <si>
    <t>796.89M</t>
  </si>
  <si>
    <t>721.96M</t>
  </si>
  <si>
    <t>706.59M</t>
  </si>
  <si>
    <t>767.71M</t>
  </si>
  <si>
    <t>716.53M</t>
  </si>
  <si>
    <t>552.66M</t>
  </si>
  <si>
    <t>699.75M</t>
  </si>
  <si>
    <t>778.80M</t>
  </si>
  <si>
    <t>707.27M</t>
  </si>
  <si>
    <t>924.19M</t>
  </si>
  <si>
    <t>758.88M</t>
  </si>
  <si>
    <t>805.77M</t>
  </si>
  <si>
    <t>981.43M</t>
  </si>
  <si>
    <t>707.52M</t>
  </si>
  <si>
    <t>974.97M</t>
  </si>
  <si>
    <t>858.79M</t>
  </si>
  <si>
    <t>851.45M</t>
  </si>
  <si>
    <t>824.96M</t>
  </si>
  <si>
    <t>756.13M</t>
  </si>
  <si>
    <t>951.04M</t>
  </si>
  <si>
    <t>641.25M</t>
  </si>
  <si>
    <t>861.03M</t>
  </si>
  <si>
    <t>945.37M</t>
  </si>
  <si>
    <t>992.97M</t>
  </si>
  <si>
    <t>971.31M</t>
  </si>
  <si>
    <t>729.28M</t>
  </si>
  <si>
    <t>953.46M</t>
  </si>
  <si>
    <t>913.09M</t>
  </si>
  <si>
    <t>887.48M</t>
  </si>
  <si>
    <t>898.16M</t>
  </si>
  <si>
    <t>957.59M</t>
  </si>
  <si>
    <t>995.32M</t>
  </si>
  <si>
    <t>960.60M</t>
  </si>
  <si>
    <t>1.93B</t>
  </si>
  <si>
    <t>1.86B</t>
  </si>
  <si>
    <t>1.85B</t>
  </si>
  <si>
    <t>823.45M</t>
  </si>
  <si>
    <t>911.40M</t>
  </si>
  <si>
    <t>856.65M</t>
  </si>
  <si>
    <t>844.52M</t>
  </si>
  <si>
    <t>912.73M</t>
  </si>
  <si>
    <t>977.64M</t>
  </si>
  <si>
    <t>976.24M</t>
  </si>
  <si>
    <t>5.64B</t>
  </si>
  <si>
    <t>2.23B</t>
  </si>
  <si>
    <t>2.25B</t>
  </si>
  <si>
    <t>2.22B</t>
  </si>
  <si>
    <t>1.91B</t>
  </si>
  <si>
    <t>1.81B</t>
  </si>
  <si>
    <t>1.89B</t>
  </si>
  <si>
    <t>2.24B</t>
  </si>
  <si>
    <t>2.38B</t>
  </si>
  <si>
    <t>592.47M</t>
  </si>
  <si>
    <t>894.71M</t>
  </si>
  <si>
    <t>997.87M</t>
  </si>
  <si>
    <t>960.37M</t>
  </si>
  <si>
    <t>1.92B</t>
  </si>
  <si>
    <t>20.69M</t>
  </si>
  <si>
    <t>776.20M</t>
  </si>
  <si>
    <t>691.62M</t>
  </si>
  <si>
    <t>482.02M</t>
  </si>
  <si>
    <t>644.15M</t>
  </si>
  <si>
    <t>478.42M</t>
  </si>
  <si>
    <t>396.95M</t>
  </si>
  <si>
    <t>596.44M</t>
  </si>
  <si>
    <t>832.94M</t>
  </si>
  <si>
    <t>893.45M</t>
  </si>
  <si>
    <t>942.06M</t>
  </si>
  <si>
    <t>839.69M</t>
  </si>
  <si>
    <t>974.59M</t>
  </si>
  <si>
    <t>943.89M</t>
  </si>
  <si>
    <t>997.70M</t>
  </si>
  <si>
    <t>749.27M</t>
  </si>
  <si>
    <t>1.56B</t>
  </si>
  <si>
    <t>2.10B</t>
  </si>
  <si>
    <t>1.60B</t>
  </si>
  <si>
    <t>945.63M</t>
  </si>
  <si>
    <t>814.01M</t>
  </si>
  <si>
    <t>881.98M</t>
  </si>
  <si>
    <t>826.42M</t>
  </si>
  <si>
    <t>887.35M</t>
  </si>
  <si>
    <t>910.37M</t>
  </si>
  <si>
    <t>973.84M</t>
  </si>
  <si>
    <t>862.21M</t>
  </si>
  <si>
    <t>919.31M</t>
  </si>
  <si>
    <t>930.37M</t>
  </si>
  <si>
    <t>754.09M</t>
  </si>
  <si>
    <t>912.22M</t>
  </si>
  <si>
    <t>996.27M</t>
  </si>
  <si>
    <t>976.81M</t>
  </si>
  <si>
    <t>975.12M</t>
  </si>
  <si>
    <t>961.87M</t>
  </si>
  <si>
    <t>640.37M</t>
  </si>
  <si>
    <t>808.64M</t>
  </si>
  <si>
    <t>970.86M</t>
  </si>
  <si>
    <t>989.64M</t>
  </si>
  <si>
    <t>883.90M</t>
  </si>
  <si>
    <t>861.63M</t>
  </si>
  <si>
    <t>791.33M</t>
  </si>
  <si>
    <t>726.19M</t>
  </si>
  <si>
    <t>450.44M</t>
  </si>
  <si>
    <t>938.34M</t>
  </si>
  <si>
    <t>881.34M</t>
  </si>
  <si>
    <t>849.58M</t>
  </si>
  <si>
    <t>990.06M</t>
  </si>
  <si>
    <t>969.42M</t>
  </si>
  <si>
    <t>725.81M</t>
  </si>
  <si>
    <t>2.06B</t>
  </si>
  <si>
    <t>2.65B</t>
  </si>
  <si>
    <t>905.31M</t>
  </si>
  <si>
    <t>942.25M</t>
  </si>
  <si>
    <t>882.82M</t>
  </si>
  <si>
    <t>938.87M</t>
  </si>
  <si>
    <t>924.22M</t>
  </si>
  <si>
    <t>855.41M</t>
  </si>
  <si>
    <t>856.19M</t>
  </si>
  <si>
    <t>986.19M</t>
  </si>
  <si>
    <t>958.56M</t>
  </si>
  <si>
    <t>852.64M</t>
  </si>
  <si>
    <t>910.77M</t>
  </si>
  <si>
    <t>699.73M</t>
  </si>
  <si>
    <t>997.69M</t>
  </si>
  <si>
    <t>792.79M</t>
  </si>
  <si>
    <t>744.10M</t>
  </si>
  <si>
    <t>842.92M</t>
  </si>
  <si>
    <t>963.18M</t>
  </si>
  <si>
    <t>901.83M</t>
  </si>
  <si>
    <t>835.32M</t>
  </si>
  <si>
    <t>794.13M</t>
  </si>
  <si>
    <t>958.51M</t>
  </si>
  <si>
    <t>950.91M</t>
  </si>
  <si>
    <t>791.37M</t>
  </si>
  <si>
    <t>992.06M</t>
  </si>
  <si>
    <t>699.28M</t>
  </si>
  <si>
    <t>994.24M</t>
  </si>
  <si>
    <t>972.12M</t>
  </si>
  <si>
    <t>699.63M</t>
  </si>
  <si>
    <t>773.67M</t>
  </si>
  <si>
    <t>977.43M</t>
  </si>
  <si>
    <t>915.07M</t>
  </si>
  <si>
    <t>820.87M</t>
  </si>
  <si>
    <t>910.53M</t>
  </si>
  <si>
    <t>898.34M</t>
  </si>
  <si>
    <t>918.69M</t>
  </si>
  <si>
    <t>846.89M</t>
  </si>
  <si>
    <t>854.77M</t>
  </si>
  <si>
    <t>947.73M</t>
  </si>
  <si>
    <t>847.62M</t>
  </si>
  <si>
    <t>982.99M</t>
  </si>
  <si>
    <t>918.00M</t>
  </si>
  <si>
    <t>833.47M</t>
  </si>
  <si>
    <t>922.30M</t>
  </si>
  <si>
    <t>878.89M</t>
  </si>
  <si>
    <t>788.96M</t>
  </si>
  <si>
    <t>429.54M</t>
  </si>
  <si>
    <t>479.29M</t>
  </si>
  <si>
    <t>349.29M</t>
  </si>
  <si>
    <t>439.90M</t>
  </si>
  <si>
    <t>806.52M</t>
  </si>
  <si>
    <t>645.73M</t>
  </si>
  <si>
    <t>652.28M</t>
  </si>
  <si>
    <t>639.84M</t>
  </si>
  <si>
    <t>760.92M</t>
  </si>
  <si>
    <t>804.01M</t>
  </si>
  <si>
    <t>724.99M</t>
  </si>
  <si>
    <t>755.50M</t>
  </si>
  <si>
    <t>660.08M</t>
  </si>
  <si>
    <t>926.95M</t>
  </si>
  <si>
    <t>939.77M</t>
  </si>
  <si>
    <t>660.31M</t>
  </si>
  <si>
    <t>737.93M</t>
  </si>
  <si>
    <t>919.21M</t>
  </si>
  <si>
    <t>898.88M</t>
  </si>
  <si>
    <t>763.91M</t>
  </si>
  <si>
    <t>912.43M</t>
  </si>
  <si>
    <t>931.94M</t>
  </si>
  <si>
    <t>961.73M</t>
  </si>
  <si>
    <t>862.70M</t>
  </si>
  <si>
    <t>766.40M</t>
  </si>
  <si>
    <t>808.69M</t>
  </si>
  <si>
    <t>973.67M</t>
  </si>
  <si>
    <t>894.07M</t>
  </si>
  <si>
    <t>942.23M</t>
  </si>
  <si>
    <t>800.40M</t>
  </si>
  <si>
    <t>902.00M</t>
  </si>
  <si>
    <t>868.51M</t>
  </si>
  <si>
    <t>974.28M</t>
  </si>
  <si>
    <t>818.24M</t>
  </si>
  <si>
    <t>850.26M</t>
  </si>
  <si>
    <t>887.67M</t>
  </si>
  <si>
    <t>879.49M</t>
  </si>
  <si>
    <t>647.53M</t>
  </si>
  <si>
    <t>964.89M</t>
  </si>
  <si>
    <t>947.35M</t>
  </si>
  <si>
    <t>989.98M</t>
  </si>
  <si>
    <t>817.38M</t>
  </si>
  <si>
    <t>907.01M</t>
  </si>
  <si>
    <t>983.66M</t>
  </si>
  <si>
    <t>872.01M</t>
  </si>
  <si>
    <t>941.33M</t>
  </si>
  <si>
    <t>807.14M</t>
  </si>
  <si>
    <t>768.86M</t>
  </si>
  <si>
    <t>919.43M</t>
  </si>
  <si>
    <t>995.16M</t>
  </si>
  <si>
    <t>930.04M</t>
  </si>
  <si>
    <t>928.99M</t>
  </si>
  <si>
    <t>852.01M</t>
  </si>
  <si>
    <t>791.81M</t>
  </si>
  <si>
    <t>913.26M</t>
  </si>
  <si>
    <t>814.22M</t>
  </si>
  <si>
    <t>910.21M</t>
  </si>
  <si>
    <t>957.33M</t>
  </si>
  <si>
    <t>958.34M</t>
  </si>
  <si>
    <t>870.93M</t>
  </si>
  <si>
    <t>826.51M</t>
  </si>
  <si>
    <t>754.08M</t>
  </si>
  <si>
    <t>963.53M</t>
  </si>
  <si>
    <t>941.78M</t>
  </si>
  <si>
    <t>884.38M</t>
  </si>
  <si>
    <t>905.97M</t>
  </si>
  <si>
    <t>892.61M</t>
  </si>
  <si>
    <t>676.24M</t>
  </si>
  <si>
    <t>836.68M</t>
  </si>
  <si>
    <t>709.24M</t>
  </si>
  <si>
    <t>628.00M</t>
  </si>
  <si>
    <t>577.84M</t>
  </si>
  <si>
    <t>786.65M</t>
  </si>
  <si>
    <t>805.20M</t>
  </si>
  <si>
    <t>777.07M</t>
  </si>
  <si>
    <t>751.44M</t>
  </si>
  <si>
    <t>661.12M</t>
  </si>
  <si>
    <t>758.34M</t>
  </si>
  <si>
    <t>723.71M</t>
  </si>
  <si>
    <t>884.71M</t>
  </si>
  <si>
    <t>737.47M</t>
  </si>
  <si>
    <t>757.18M</t>
  </si>
  <si>
    <t>778.33M</t>
  </si>
  <si>
    <t>774.97M</t>
  </si>
  <si>
    <t>882.55M</t>
  </si>
  <si>
    <t>714.75M</t>
  </si>
  <si>
    <t>896.99M</t>
  </si>
  <si>
    <t>805.62M</t>
  </si>
  <si>
    <t>991.73M</t>
  </si>
  <si>
    <t>810.64M</t>
  </si>
  <si>
    <t>563.03M</t>
  </si>
  <si>
    <t>662.44M</t>
  </si>
  <si>
    <t>994.27M</t>
  </si>
  <si>
    <t>853.73M</t>
  </si>
  <si>
    <t>924.93M</t>
  </si>
  <si>
    <t>901.59M</t>
  </si>
  <si>
    <t>871.93M</t>
  </si>
  <si>
    <t>929.44M</t>
  </si>
  <si>
    <t>913.98M</t>
  </si>
  <si>
    <t>923.89M</t>
  </si>
  <si>
    <t>995.42M</t>
  </si>
  <si>
    <t>948.48M</t>
  </si>
  <si>
    <t>916.04M</t>
  </si>
  <si>
    <t>784.78M</t>
  </si>
  <si>
    <t>816.31M</t>
  </si>
  <si>
    <t>911.22M</t>
  </si>
  <si>
    <t>771.27M</t>
  </si>
  <si>
    <t>940.21M</t>
  </si>
  <si>
    <t>980.68M</t>
  </si>
  <si>
    <t>775.00M</t>
  </si>
  <si>
    <t>868.08M</t>
  </si>
  <si>
    <t>962.06M</t>
  </si>
  <si>
    <t>751.01M</t>
  </si>
  <si>
    <t>719.91M</t>
  </si>
  <si>
    <t>785.41M</t>
  </si>
  <si>
    <t>812.43M</t>
  </si>
  <si>
    <t>794.56M</t>
  </si>
  <si>
    <t>736.74M</t>
  </si>
  <si>
    <t>815.38M</t>
  </si>
  <si>
    <t>762.89M</t>
  </si>
  <si>
    <t>553.27M</t>
  </si>
  <si>
    <t>634.20M</t>
  </si>
  <si>
    <t>817.84M</t>
  </si>
  <si>
    <t>626.34M</t>
  </si>
  <si>
    <t>646.05M</t>
  </si>
  <si>
    <t>713.12M</t>
  </si>
  <si>
    <t>932.87M</t>
  </si>
  <si>
    <t>938.15M</t>
  </si>
  <si>
    <t>780.92M</t>
  </si>
  <si>
    <t>789.12M</t>
  </si>
  <si>
    <t>598.41M</t>
  </si>
  <si>
    <t>763.13M</t>
  </si>
  <si>
    <t>959.62M</t>
  </si>
  <si>
    <t>736.80M</t>
  </si>
  <si>
    <t>526.95M</t>
  </si>
  <si>
    <t>811.23M</t>
  </si>
  <si>
    <t>806.90M</t>
  </si>
  <si>
    <t>800.73M</t>
  </si>
  <si>
    <t>735.63M</t>
  </si>
  <si>
    <t>895.52M</t>
  </si>
  <si>
    <t>728.82M</t>
  </si>
  <si>
    <t>780.16M</t>
  </si>
  <si>
    <t>710.20M</t>
  </si>
  <si>
    <t>837.75M</t>
  </si>
  <si>
    <t>606.30M</t>
  </si>
  <si>
    <t>609.79M</t>
  </si>
  <si>
    <t>855.64M</t>
  </si>
  <si>
    <t>768.23M</t>
  </si>
  <si>
    <t>883.62M</t>
  </si>
  <si>
    <t>731.89M</t>
  </si>
  <si>
    <t>682.13M</t>
  </si>
  <si>
    <t>802.67M</t>
  </si>
  <si>
    <t>781.87M</t>
  </si>
  <si>
    <t>718.02M</t>
  </si>
  <si>
    <t>803.55M</t>
  </si>
  <si>
    <t>710.36M</t>
  </si>
  <si>
    <t>978.68M</t>
  </si>
  <si>
    <t>796.46M</t>
  </si>
  <si>
    <t>796.11M</t>
  </si>
  <si>
    <t>885.33M</t>
  </si>
  <si>
    <t>990.51M</t>
  </si>
  <si>
    <t>224.57M</t>
  </si>
  <si>
    <t>299.38M</t>
  </si>
  <si>
    <t>389.82M</t>
  </si>
  <si>
    <t>300.46M</t>
  </si>
  <si>
    <t>579.78M</t>
  </si>
  <si>
    <t>717.37M</t>
  </si>
  <si>
    <t>564.79M</t>
  </si>
  <si>
    <t>681.79M</t>
  </si>
  <si>
    <t>731.91M</t>
  </si>
  <si>
    <t>707.59M</t>
  </si>
  <si>
    <t>745.81M</t>
  </si>
  <si>
    <t>695.22M</t>
  </si>
  <si>
    <t>649.59M</t>
  </si>
  <si>
    <t>776.96M</t>
  </si>
  <si>
    <t>786.51M</t>
  </si>
  <si>
    <t>920.55M</t>
  </si>
  <si>
    <t>799.88M</t>
  </si>
  <si>
    <t>658.80M</t>
  </si>
  <si>
    <t>721.56M</t>
  </si>
  <si>
    <t>796.23M</t>
  </si>
  <si>
    <t>807.63M</t>
  </si>
  <si>
    <t>921.47M</t>
  </si>
  <si>
    <t>942.91M</t>
  </si>
  <si>
    <t>763.11M</t>
  </si>
  <si>
    <t>784.94M</t>
  </si>
  <si>
    <t>689.88M</t>
  </si>
  <si>
    <t>826.23M</t>
  </si>
  <si>
    <t>960.95M</t>
  </si>
  <si>
    <t>816.58M</t>
  </si>
  <si>
    <t>811.94M</t>
  </si>
  <si>
    <t>690.16M</t>
  </si>
  <si>
    <t>708.00M</t>
  </si>
  <si>
    <t>837.22M</t>
  </si>
  <si>
    <t>854.15M</t>
  </si>
  <si>
    <t>867.18M</t>
  </si>
  <si>
    <t>855.71M</t>
  </si>
  <si>
    <t>791.29M</t>
  </si>
  <si>
    <t>939.05M</t>
  </si>
  <si>
    <t>898.68M</t>
  </si>
  <si>
    <t>834.38M</t>
  </si>
  <si>
    <t>712.20M</t>
  </si>
  <si>
    <t>861.46M</t>
  </si>
  <si>
    <t>877.89M</t>
  </si>
  <si>
    <t>1.95B</t>
  </si>
  <si>
    <t>771.57M</t>
  </si>
  <si>
    <t>856.06M</t>
  </si>
  <si>
    <t>866.90M</t>
  </si>
  <si>
    <t>674.77M</t>
  </si>
  <si>
    <t>673.74M</t>
  </si>
  <si>
    <t>737.96M</t>
  </si>
  <si>
    <t>686.33M</t>
  </si>
  <si>
    <t>769.90M</t>
  </si>
  <si>
    <t>888.75M</t>
  </si>
  <si>
    <t>732.46M</t>
  </si>
  <si>
    <t>943.03M</t>
  </si>
  <si>
    <t>906.26M</t>
  </si>
  <si>
    <t>847.32M</t>
  </si>
  <si>
    <t>789.93M</t>
  </si>
  <si>
    <t>929.51M</t>
  </si>
  <si>
    <t>821.36M</t>
  </si>
  <si>
    <t>901.30M</t>
  </si>
  <si>
    <t>650.77M</t>
  </si>
  <si>
    <t>962.65M</t>
  </si>
  <si>
    <t>890.34M</t>
  </si>
  <si>
    <t>623.70M</t>
  </si>
  <si>
    <t>933.51M</t>
  </si>
  <si>
    <t>687.06M</t>
  </si>
  <si>
    <t>831.69M</t>
  </si>
  <si>
    <t>714.87M</t>
  </si>
  <si>
    <t>703.39M</t>
  </si>
  <si>
    <t>870.08M</t>
  </si>
  <si>
    <t>984.83M</t>
  </si>
  <si>
    <t>839.81M</t>
  </si>
  <si>
    <t>800.36M</t>
  </si>
  <si>
    <t>866.91M</t>
  </si>
  <si>
    <t>905.10M</t>
  </si>
  <si>
    <t>918.97M</t>
  </si>
  <si>
    <t>807.65M</t>
  </si>
  <si>
    <t>959.26M</t>
  </si>
  <si>
    <t>881.81M</t>
  </si>
  <si>
    <t>892.27M</t>
  </si>
  <si>
    <t>951.24M</t>
  </si>
  <si>
    <t>980.19M</t>
  </si>
  <si>
    <t>826.50M</t>
  </si>
  <si>
    <t>938.86M</t>
  </si>
  <si>
    <t>949.71M</t>
  </si>
  <si>
    <t>883.56M</t>
  </si>
  <si>
    <t>868.71M</t>
  </si>
  <si>
    <t>927.66M</t>
  </si>
  <si>
    <t>933.26M</t>
  </si>
  <si>
    <t>964.01M</t>
  </si>
  <si>
    <t>768.09M</t>
  </si>
  <si>
    <t>942.89M</t>
  </si>
  <si>
    <t>943.85M</t>
  </si>
  <si>
    <t>722.68M</t>
  </si>
  <si>
    <t>835.95M</t>
  </si>
  <si>
    <t>714.01M</t>
  </si>
  <si>
    <t>815.64M</t>
  </si>
  <si>
    <t>906.64M</t>
  </si>
  <si>
    <t>895.91M</t>
  </si>
  <si>
    <t>890.56M</t>
  </si>
  <si>
    <t>677.19M</t>
  </si>
  <si>
    <t>772.40M</t>
  </si>
  <si>
    <t>919.09M</t>
  </si>
  <si>
    <t>927.41M</t>
  </si>
  <si>
    <t>904.85M</t>
  </si>
  <si>
    <t>752.76M</t>
  </si>
  <si>
    <t>877.62M</t>
  </si>
  <si>
    <t>872.67M</t>
  </si>
  <si>
    <t>645.16M</t>
  </si>
  <si>
    <t>853.36M</t>
  </si>
  <si>
    <t>894.53M</t>
  </si>
  <si>
    <t>968.28M</t>
  </si>
  <si>
    <t>841.94M</t>
  </si>
  <si>
    <t>611.05M</t>
  </si>
  <si>
    <t>770.95M</t>
  </si>
  <si>
    <t>917.33M</t>
  </si>
  <si>
    <t>970.68M</t>
  </si>
  <si>
    <t>791.80M</t>
  </si>
  <si>
    <t>832.53M</t>
  </si>
  <si>
    <t>962.19M</t>
  </si>
  <si>
    <t>893.94M</t>
  </si>
  <si>
    <t>929.99M</t>
  </si>
  <si>
    <t>866.99M</t>
  </si>
  <si>
    <t>961.47M</t>
  </si>
  <si>
    <t>822.47M</t>
  </si>
  <si>
    <t>952.27M</t>
  </si>
  <si>
    <t>987.09M</t>
  </si>
  <si>
    <t>837.84M</t>
  </si>
  <si>
    <t>934.73M</t>
  </si>
  <si>
    <t>895.75M</t>
  </si>
  <si>
    <t>879.94M</t>
  </si>
  <si>
    <t>851.75M</t>
  </si>
  <si>
    <t>707.29M</t>
  </si>
  <si>
    <t>751.35M</t>
  </si>
  <si>
    <t>872.79M</t>
  </si>
  <si>
    <t>867.34M</t>
  </si>
  <si>
    <t>680.68M</t>
  </si>
  <si>
    <t>773.20M</t>
  </si>
  <si>
    <t>848.24M</t>
  </si>
  <si>
    <t>763.95M</t>
  </si>
  <si>
    <t>695.46M</t>
  </si>
  <si>
    <t>805.44M</t>
  </si>
  <si>
    <t>673.66M</t>
  </si>
  <si>
    <t>876.39M</t>
  </si>
  <si>
    <t>963.63M</t>
  </si>
  <si>
    <t>836.42M</t>
  </si>
  <si>
    <t>823.17M</t>
  </si>
  <si>
    <t>762.66M</t>
  </si>
  <si>
    <t>633.58M</t>
  </si>
  <si>
    <t>787.58M</t>
  </si>
  <si>
    <t>650.41M</t>
  </si>
  <si>
    <t>725.59M</t>
  </si>
  <si>
    <t>758.02M</t>
  </si>
  <si>
    <t>161.70M</t>
  </si>
  <si>
    <t>553.59M</t>
  </si>
  <si>
    <t>712.93M</t>
  </si>
  <si>
    <t>723.54M</t>
  </si>
  <si>
    <t>949.38M</t>
  </si>
  <si>
    <t>886.97M</t>
  </si>
  <si>
    <t>194.28M</t>
  </si>
  <si>
    <t>815.88M</t>
  </si>
  <si>
    <t>967.48M</t>
  </si>
  <si>
    <t>963.16M</t>
  </si>
  <si>
    <t>181.04M</t>
  </si>
  <si>
    <t>808.91M</t>
  </si>
  <si>
    <t>861.30M</t>
  </si>
  <si>
    <t>888.76M</t>
  </si>
  <si>
    <t>721.83M</t>
  </si>
  <si>
    <t>137.95M</t>
  </si>
  <si>
    <t>680.51M</t>
  </si>
  <si>
    <t>542.59M</t>
  </si>
  <si>
    <t>772.87M</t>
  </si>
  <si>
    <t>861.86M</t>
  </si>
  <si>
    <t>794.94M</t>
  </si>
  <si>
    <t>167.80M</t>
  </si>
  <si>
    <t>778.94M</t>
  </si>
  <si>
    <t>792.33M</t>
  </si>
  <si>
    <t>892.31M</t>
  </si>
  <si>
    <t>765.46M</t>
  </si>
  <si>
    <t>758.15M</t>
  </si>
  <si>
    <t>135.98M</t>
  </si>
  <si>
    <t>631.10M</t>
  </si>
  <si>
    <t>753.03M</t>
  </si>
  <si>
    <t>745.52M</t>
  </si>
  <si>
    <t>941.87M</t>
  </si>
  <si>
    <t>717.41M</t>
  </si>
  <si>
    <t>125.86M</t>
  </si>
  <si>
    <t>792.70M</t>
  </si>
  <si>
    <t>668.11M</t>
  </si>
  <si>
    <t>860.01M</t>
  </si>
  <si>
    <t>810.49M</t>
  </si>
  <si>
    <t>127.57M</t>
  </si>
  <si>
    <t>751.45M</t>
  </si>
  <si>
    <t>911.97M</t>
  </si>
  <si>
    <t>944.91M</t>
  </si>
  <si>
    <t>704.20M</t>
  </si>
  <si>
    <t>164.87M</t>
  </si>
  <si>
    <t>780.24M</t>
  </si>
  <si>
    <t>956.25M</t>
  </si>
  <si>
    <t>786.95M</t>
  </si>
  <si>
    <t>781.66M</t>
  </si>
  <si>
    <t>130.27M</t>
  </si>
  <si>
    <t>629.09M</t>
  </si>
  <si>
    <t>750.81M</t>
  </si>
  <si>
    <t>751.74M</t>
  </si>
  <si>
    <t>969.28M</t>
  </si>
  <si>
    <t>171.13M</t>
  </si>
  <si>
    <t>697.14M</t>
  </si>
  <si>
    <t>352.09M</t>
  </si>
  <si>
    <t>83.66M</t>
  </si>
  <si>
    <t>329.60M</t>
  </si>
  <si>
    <t>100.57M</t>
  </si>
  <si>
    <t>469.71M</t>
  </si>
  <si>
    <t>375.47M</t>
  </si>
  <si>
    <t>81.32M</t>
  </si>
  <si>
    <t>417.73M</t>
  </si>
  <si>
    <t>440.61M</t>
  </si>
  <si>
    <t>107.58M</t>
  </si>
  <si>
    <t>474.85M</t>
  </si>
  <si>
    <t>673.03M</t>
  </si>
  <si>
    <t>697.76M</t>
  </si>
  <si>
    <t>602.25M</t>
  </si>
  <si>
    <t>802.83M</t>
  </si>
  <si>
    <t>164.10M</t>
  </si>
  <si>
    <t>633.95M</t>
  </si>
  <si>
    <t>881.41M</t>
  </si>
  <si>
    <t>772.65M</t>
  </si>
  <si>
    <t>904.67M</t>
  </si>
  <si>
    <t>828.83M</t>
  </si>
  <si>
    <t>212.82M</t>
  </si>
  <si>
    <t>795.57M</t>
  </si>
  <si>
    <t>685.19M</t>
  </si>
  <si>
    <t>835.57M</t>
  </si>
  <si>
    <t>212.00M</t>
  </si>
  <si>
    <t>904.43M</t>
  </si>
  <si>
    <t>744.76M</t>
  </si>
  <si>
    <t>832.16M</t>
  </si>
  <si>
    <t>846.22M</t>
  </si>
  <si>
    <t>134.70M</t>
  </si>
  <si>
    <t>612.33M</t>
  </si>
  <si>
    <t>799.81M</t>
  </si>
  <si>
    <t>923.20M</t>
  </si>
  <si>
    <t>162.85M</t>
  </si>
  <si>
    <t>709.95M</t>
  </si>
  <si>
    <t>909.94M</t>
  </si>
  <si>
    <t>902.42M</t>
  </si>
  <si>
    <t>879.98M</t>
  </si>
  <si>
    <t>216.29M</t>
  </si>
  <si>
    <t>872.87M</t>
  </si>
  <si>
    <t>887.32M</t>
  </si>
  <si>
    <t>230.11M</t>
  </si>
  <si>
    <t>970.50M</t>
  </si>
  <si>
    <t>965.08M</t>
  </si>
  <si>
    <t>237.63M</t>
  </si>
  <si>
    <t>973.40M</t>
  </si>
  <si>
    <t>927.60M</t>
  </si>
  <si>
    <t>947.58M</t>
  </si>
  <si>
    <t>927.28M</t>
  </si>
  <si>
    <t>183.80M</t>
  </si>
  <si>
    <t>887.65M</t>
  </si>
  <si>
    <t>996.73M</t>
  </si>
  <si>
    <t>936.40M</t>
  </si>
  <si>
    <t>839.88M</t>
  </si>
  <si>
    <t>175.64M</t>
  </si>
  <si>
    <t>809.16M</t>
  </si>
  <si>
    <t>890.68M</t>
  </si>
  <si>
    <t>252.21M</t>
  </si>
  <si>
    <t>861.47M</t>
  </si>
  <si>
    <t>992.03M</t>
  </si>
  <si>
    <t>873.78M</t>
  </si>
  <si>
    <t>983.21M</t>
  </si>
  <si>
    <t>203.15M</t>
  </si>
  <si>
    <t>845.16M</t>
  </si>
  <si>
    <t>912.70M</t>
  </si>
  <si>
    <t>872.72M</t>
  </si>
  <si>
    <t>794.48M</t>
  </si>
  <si>
    <t>678.72M</t>
  </si>
  <si>
    <t>605.96M</t>
  </si>
  <si>
    <t>731.61M</t>
  </si>
  <si>
    <t>967.28M</t>
  </si>
  <si>
    <t>951.46M</t>
  </si>
  <si>
    <t>815.08M</t>
  </si>
  <si>
    <t>788.46M</t>
  </si>
  <si>
    <t>740.20M</t>
  </si>
  <si>
    <t>668.49M</t>
  </si>
  <si>
    <t>678.19M</t>
  </si>
  <si>
    <t>590.13M</t>
  </si>
  <si>
    <t>696.44M</t>
  </si>
  <si>
    <t>763.65M</t>
  </si>
  <si>
    <t>718.18M</t>
  </si>
  <si>
    <t>836.41M</t>
  </si>
  <si>
    <t>793.93M</t>
  </si>
  <si>
    <t>698.31M</t>
  </si>
  <si>
    <t>689.64M</t>
  </si>
  <si>
    <t>553.52M</t>
  </si>
  <si>
    <t>558.71M</t>
  </si>
  <si>
    <t>727.55M</t>
  </si>
  <si>
    <t>725.08M</t>
  </si>
  <si>
    <t>649.06M</t>
  </si>
  <si>
    <t>925.04M</t>
  </si>
  <si>
    <t>771.60M</t>
  </si>
  <si>
    <t>786.21M</t>
  </si>
  <si>
    <t>726.57M</t>
  </si>
  <si>
    <t>824.78M</t>
  </si>
  <si>
    <t>735.60M</t>
  </si>
  <si>
    <t>867.72M</t>
  </si>
  <si>
    <t>788.15M</t>
  </si>
  <si>
    <t>721.84M</t>
  </si>
  <si>
    <t>581.72M</t>
  </si>
  <si>
    <t>604.21M</t>
  </si>
  <si>
    <t>720.25M</t>
  </si>
  <si>
    <t>610.96M</t>
  </si>
  <si>
    <t>793.79M</t>
  </si>
  <si>
    <t>878.98M</t>
  </si>
  <si>
    <t>789.08M</t>
  </si>
  <si>
    <t>788.01M</t>
  </si>
  <si>
    <t>825.62M</t>
  </si>
  <si>
    <t>727.52M</t>
  </si>
  <si>
    <t>754.73M</t>
  </si>
  <si>
    <t>690.11M</t>
  </si>
  <si>
    <t>940.03M</t>
  </si>
  <si>
    <t>823.08M</t>
  </si>
  <si>
    <t>866.42M</t>
  </si>
  <si>
    <t>774.17M</t>
  </si>
  <si>
    <t>764.06M</t>
  </si>
  <si>
    <t>869.63M</t>
  </si>
  <si>
    <t>747.44M</t>
  </si>
  <si>
    <t>940.87M</t>
  </si>
  <si>
    <t>755.25M</t>
  </si>
  <si>
    <t>805.19M</t>
  </si>
  <si>
    <t>757.82M</t>
  </si>
  <si>
    <t>749.88M</t>
  </si>
  <si>
    <t>699.38M</t>
  </si>
  <si>
    <t>577.67M</t>
  </si>
  <si>
    <t>726.49M</t>
  </si>
  <si>
    <t>709.69M</t>
  </si>
  <si>
    <t>656.70M</t>
  </si>
  <si>
    <t>608.42M</t>
  </si>
  <si>
    <t>665.37M</t>
  </si>
  <si>
    <t>714.45M</t>
  </si>
  <si>
    <t>863.97M</t>
  </si>
  <si>
    <t>739.75M</t>
  </si>
  <si>
    <t>582.63M</t>
  </si>
  <si>
    <t>675.54M</t>
  </si>
  <si>
    <t>771.81M</t>
  </si>
  <si>
    <t>786.02M</t>
  </si>
  <si>
    <t>747.31M</t>
  </si>
  <si>
    <t>749.85M</t>
  </si>
  <si>
    <t>638.05M</t>
  </si>
  <si>
    <t>729.61M</t>
  </si>
  <si>
    <t>763.97M</t>
  </si>
  <si>
    <t>822.48M</t>
  </si>
  <si>
    <t>542.48M</t>
  </si>
  <si>
    <t>717.94M</t>
  </si>
  <si>
    <t>693.55M</t>
  </si>
  <si>
    <t>814.08M</t>
  </si>
  <si>
    <t>851.19M</t>
  </si>
  <si>
    <t>869.26M</t>
  </si>
  <si>
    <t>808.02M</t>
  </si>
  <si>
    <t>905.40M</t>
  </si>
  <si>
    <t>711.28M</t>
  </si>
  <si>
    <t>578.95M</t>
  </si>
  <si>
    <t>860.88M</t>
  </si>
  <si>
    <t>857.71M</t>
  </si>
  <si>
    <t>942.02M</t>
  </si>
  <si>
    <t>773.79M</t>
  </si>
  <si>
    <t>705.51M</t>
  </si>
  <si>
    <t>836.01M</t>
  </si>
  <si>
    <t>690.90M</t>
  </si>
  <si>
    <t>704.95M</t>
  </si>
  <si>
    <t>904.96M</t>
  </si>
  <si>
    <t>762.26M</t>
  </si>
  <si>
    <t>736.24M</t>
  </si>
  <si>
    <t>611.82M</t>
  </si>
  <si>
    <t>786.99M</t>
  </si>
  <si>
    <t>799.21M</t>
  </si>
  <si>
    <t>755.59M</t>
  </si>
  <si>
    <t>764.01M</t>
  </si>
  <si>
    <t>797.93M</t>
  </si>
  <si>
    <t>863.80M</t>
  </si>
  <si>
    <t>948.42M</t>
  </si>
  <si>
    <t>848.96M</t>
  </si>
  <si>
    <t>861.33M</t>
  </si>
  <si>
    <t>680.19M</t>
  </si>
  <si>
    <t>825.97M</t>
  </si>
  <si>
    <t>706.32M</t>
  </si>
  <si>
    <t>841.52M</t>
  </si>
  <si>
    <t>775.97M</t>
  </si>
  <si>
    <t>765.99M</t>
  </si>
  <si>
    <t>687.37M</t>
  </si>
  <si>
    <t>76.07M</t>
  </si>
  <si>
    <t>453.05M</t>
  </si>
  <si>
    <t>828.18M</t>
  </si>
  <si>
    <t>861.01M</t>
  </si>
  <si>
    <t>826.66M</t>
  </si>
  <si>
    <t>195.37M</t>
  </si>
  <si>
    <t>838.76M</t>
  </si>
  <si>
    <t>978.46M</t>
  </si>
  <si>
    <t>832.73M</t>
  </si>
  <si>
    <t>991.31M</t>
  </si>
  <si>
    <t>167.09M</t>
  </si>
  <si>
    <t>655.27M</t>
  </si>
  <si>
    <t>961.17M</t>
  </si>
  <si>
    <t>783.56M</t>
  </si>
  <si>
    <t>785.47M</t>
  </si>
  <si>
    <t>760.28M</t>
  </si>
  <si>
    <t>168.75M</t>
  </si>
  <si>
    <t>778.84M</t>
  </si>
  <si>
    <t>826.61M</t>
  </si>
  <si>
    <t>904.44M</t>
  </si>
  <si>
    <t>881.90M</t>
  </si>
  <si>
    <t>944.11M</t>
  </si>
  <si>
    <t>144.61M</t>
  </si>
  <si>
    <t>761.46M</t>
  </si>
  <si>
    <t>822.65M</t>
  </si>
  <si>
    <t>875.99M</t>
  </si>
  <si>
    <t>238.91M</t>
  </si>
  <si>
    <t>845.13M</t>
  </si>
  <si>
    <t>775.10M</t>
  </si>
  <si>
    <t>761.39M</t>
  </si>
  <si>
    <t>613.26M</t>
  </si>
  <si>
    <t>136.66M</t>
  </si>
  <si>
    <t>619.41M</t>
  </si>
  <si>
    <t>597.00M</t>
  </si>
  <si>
    <t>806.70M</t>
  </si>
  <si>
    <t>839.30M</t>
  </si>
  <si>
    <t>840.70M</t>
  </si>
  <si>
    <t>181.61M</t>
  </si>
  <si>
    <t>698.19M</t>
  </si>
  <si>
    <t>684.09M</t>
  </si>
  <si>
    <t>825.75M</t>
  </si>
  <si>
    <t>180.04M</t>
  </si>
  <si>
    <t>909.68M</t>
  </si>
  <si>
    <t>901.19M</t>
  </si>
  <si>
    <t>812.75M</t>
  </si>
  <si>
    <t>903.84M</t>
  </si>
  <si>
    <t>831.61M</t>
  </si>
  <si>
    <t>177.75M</t>
  </si>
  <si>
    <t>961.38M</t>
  </si>
  <si>
    <t>819.76M</t>
  </si>
  <si>
    <t>931.54M</t>
  </si>
  <si>
    <t>877.39M</t>
  </si>
  <si>
    <t>200.25M</t>
  </si>
  <si>
    <t>752.71M</t>
  </si>
  <si>
    <t>756.53M</t>
  </si>
  <si>
    <t>774.42M</t>
  </si>
  <si>
    <t>589.99M</t>
  </si>
  <si>
    <t>591.65M</t>
  </si>
  <si>
    <t>306.34M</t>
  </si>
  <si>
    <t>85.60M</t>
  </si>
  <si>
    <t>466.36M</t>
  </si>
  <si>
    <t>533.48M</t>
  </si>
  <si>
    <t>347.87M</t>
  </si>
  <si>
    <t>79.85M</t>
  </si>
  <si>
    <t>384.95M</t>
  </si>
  <si>
    <t>142.66M</t>
  </si>
  <si>
    <t>598.59M</t>
  </si>
  <si>
    <t>745.37M</t>
  </si>
  <si>
    <t>739.87M</t>
  </si>
  <si>
    <t>767.88M</t>
  </si>
  <si>
    <t>680.17M</t>
  </si>
  <si>
    <t>134.02M</t>
  </si>
  <si>
    <t>570.03M</t>
  </si>
  <si>
    <t>679.58M</t>
  </si>
  <si>
    <t>787.98M</t>
  </si>
  <si>
    <t>846.78M</t>
  </si>
  <si>
    <t>738.82M</t>
  </si>
  <si>
    <t>154.51M</t>
  </si>
  <si>
    <t>711.80M</t>
  </si>
  <si>
    <t>662.68M</t>
  </si>
  <si>
    <t>760.86M</t>
  </si>
  <si>
    <t>821.69M</t>
  </si>
  <si>
    <t>734.85M</t>
  </si>
  <si>
    <t>208.19M</t>
  </si>
  <si>
    <t>887.89M</t>
  </si>
  <si>
    <t>792.36M</t>
  </si>
  <si>
    <t>834.97M</t>
  </si>
  <si>
    <t>166.72M</t>
  </si>
  <si>
    <t>972.76M</t>
  </si>
  <si>
    <t>697.30M</t>
  </si>
  <si>
    <t>486.83M</t>
  </si>
  <si>
    <t>816.11M</t>
  </si>
  <si>
    <t>747.22M</t>
  </si>
  <si>
    <t>974.57M</t>
  </si>
  <si>
    <t>236.26M</t>
  </si>
  <si>
    <t>801.22M</t>
  </si>
  <si>
    <t>740.60M</t>
  </si>
  <si>
    <t>806.03M</t>
  </si>
  <si>
    <t>755.33M</t>
  </si>
  <si>
    <t>256.13M</t>
  </si>
  <si>
    <t>883.50M</t>
  </si>
  <si>
    <t>905.34M</t>
  </si>
  <si>
    <t>970.53M</t>
  </si>
  <si>
    <t>181.95M</t>
  </si>
  <si>
    <t>874.02M</t>
  </si>
  <si>
    <t>919.40M</t>
  </si>
  <si>
    <t>813.43M</t>
  </si>
  <si>
    <t>810.46M</t>
  </si>
  <si>
    <t>829.99M</t>
  </si>
  <si>
    <t>187.02M</t>
  </si>
  <si>
    <t>779.21M</t>
  </si>
  <si>
    <t>799.76M</t>
  </si>
  <si>
    <t>827.11M</t>
  </si>
  <si>
    <t>723.87M</t>
  </si>
  <si>
    <t>139.32M</t>
  </si>
  <si>
    <t>803.63M</t>
  </si>
  <si>
    <t>749.65M</t>
  </si>
  <si>
    <t>970.48M</t>
  </si>
  <si>
    <t>1.87B</t>
  </si>
  <si>
    <t>153.91M</t>
  </si>
  <si>
    <t>691.24M</t>
  </si>
  <si>
    <t>724.83M</t>
  </si>
  <si>
    <t>766.36M</t>
  </si>
  <si>
    <t>817.95M</t>
  </si>
  <si>
    <t>803.37M</t>
  </si>
  <si>
    <t>263.51M</t>
  </si>
  <si>
    <t>868.06M</t>
  </si>
  <si>
    <t>855.19M</t>
  </si>
  <si>
    <t>820.88M</t>
  </si>
  <si>
    <t>671.30M</t>
  </si>
  <si>
    <t>670.33M</t>
  </si>
  <si>
    <t>701.71M</t>
  </si>
  <si>
    <t>551.65M</t>
  </si>
  <si>
    <t>633.36M</t>
  </si>
  <si>
    <t>630.67M</t>
  </si>
  <si>
    <t>734.47M</t>
  </si>
  <si>
    <t>791.40M</t>
  </si>
  <si>
    <t>716.87M</t>
  </si>
  <si>
    <t>642.21M</t>
  </si>
  <si>
    <t>697.74M</t>
  </si>
  <si>
    <t>717.42M</t>
  </si>
  <si>
    <t>787.43M</t>
  </si>
  <si>
    <t>956.11M</t>
  </si>
  <si>
    <t>751.49M</t>
  </si>
  <si>
    <t>776.19M</t>
  </si>
  <si>
    <t>847.33M</t>
  </si>
  <si>
    <t>719.49M</t>
  </si>
  <si>
    <t>678.87M</t>
  </si>
  <si>
    <t>840.00M</t>
  </si>
  <si>
    <t>871.80M</t>
  </si>
  <si>
    <t>857.25M</t>
  </si>
  <si>
    <t>639.76M</t>
  </si>
  <si>
    <t>747.40M</t>
  </si>
  <si>
    <t>916.47M</t>
  </si>
  <si>
    <t>754.41M</t>
  </si>
  <si>
    <t>2014-15</t>
  </si>
  <si>
    <t>2013-14</t>
  </si>
  <si>
    <t>2012-13</t>
  </si>
  <si>
    <t>2011-12</t>
  </si>
  <si>
    <t>2010-11</t>
  </si>
  <si>
    <t>2009-10</t>
  </si>
  <si>
    <t>2008-09</t>
  </si>
  <si>
    <t>2007-08</t>
  </si>
  <si>
    <t>2006-07</t>
  </si>
  <si>
    <t>2005-06</t>
  </si>
  <si>
    <t>Government Treasury Bond 10-year</t>
  </si>
  <si>
    <t>Difference</t>
  </si>
  <si>
    <t>Average</t>
  </si>
  <si>
    <t>Annual Market Return %</t>
  </si>
  <si>
    <t>Comparable Companies - Unlevered Beta Calculation:</t>
  </si>
  <si>
    <t>Levered</t>
  </si>
  <si>
    <t>Preferred</t>
  </si>
  <si>
    <t>Equity</t>
  </si>
  <si>
    <t>Unlevered</t>
  </si>
  <si>
    <t>Ticker</t>
  </si>
  <si>
    <t>Beta</t>
  </si>
  <si>
    <t>Debt</t>
  </si>
  <si>
    <t>% Debt</t>
  </si>
  <si>
    <t>Stock</t>
  </si>
  <si>
    <t>% Preferred</t>
  </si>
  <si>
    <t>Value</t>
  </si>
  <si>
    <t>% Equity</t>
  </si>
  <si>
    <t>Tax Rate</t>
  </si>
  <si>
    <t>ORICA LIMITED</t>
  </si>
  <si>
    <t>FLETCHER BUILDING LIMITED</t>
  </si>
  <si>
    <t>MAAS Group Holdings Ltd</t>
  </si>
  <si>
    <t>NRW HOLDINGS LIMITED</t>
  </si>
  <si>
    <t>WAGNERS HOLDING COMPANY LTD</t>
  </si>
  <si>
    <t>MLG OZ LIMITED</t>
  </si>
  <si>
    <t>MACMAHON HOLDINGS LIMITED</t>
  </si>
  <si>
    <t>ORI</t>
  </si>
  <si>
    <t>FBU</t>
  </si>
  <si>
    <t>MGH</t>
  </si>
  <si>
    <t>NWH</t>
  </si>
  <si>
    <t>EHL</t>
  </si>
  <si>
    <t>WGN</t>
  </si>
  <si>
    <t>MLG</t>
  </si>
  <si>
    <t>MAH</t>
  </si>
  <si>
    <t>Median</t>
  </si>
  <si>
    <t>Emeco Holdings Ltd.</t>
  </si>
  <si>
    <t>Current Capital Structure:</t>
  </si>
  <si>
    <t>"Optimal" Capital Structure:</t>
  </si>
  <si>
    <t>*For those without stated tax, we assume Australian marginal tax rate at 30% for corporation</t>
  </si>
  <si>
    <t>Emeco Holdings Ltd. - Leverage Beta &amp; WACC Calculation:</t>
  </si>
  <si>
    <t>Cost of Equity Based on Comparables, Current Capital Structure:</t>
  </si>
  <si>
    <t>Cost of Equity Based on Comparables, "Optimal" Capital Structure:</t>
  </si>
  <si>
    <t>Cost of Equity Based on Historical Beta:</t>
  </si>
  <si>
    <t>WACC, Current Capital Structure:</t>
  </si>
  <si>
    <t>WACC, "Optimal" Capital Structure:</t>
  </si>
  <si>
    <t>WACC, Current Capital Structure and Historical Cost of Equity:</t>
  </si>
  <si>
    <t>Average WACC Produced by All Methods:</t>
  </si>
  <si>
    <t>Terminal Value - Multiples Method:</t>
  </si>
  <si>
    <t>Median CY22 TEV / EBITDA of Target:</t>
  </si>
  <si>
    <t>Baseline Terminal EBITDA Multiple:</t>
  </si>
  <si>
    <t>Baseline Terminal Value:</t>
  </si>
  <si>
    <t>Implied Terminal FCF Growth Rate:</t>
  </si>
  <si>
    <t>(+) PV of Terminal Value:</t>
  </si>
  <si>
    <t>(+) PV of UFCFs:</t>
  </si>
  <si>
    <t>% of Implied TEV from Terminal Value:</t>
  </si>
  <si>
    <t>(+) Cash &amp; Investments:</t>
  </si>
  <si>
    <t>(+) Net Operating Losses:</t>
  </si>
  <si>
    <t>(-) Debt &amp; Finance Leases:</t>
  </si>
  <si>
    <t>(-) Preferred Stock:</t>
  </si>
  <si>
    <t>(-) Operating Leases:</t>
  </si>
  <si>
    <t>(-) Noncontrolling Interests:</t>
  </si>
  <si>
    <t>(-) Unfunded Pensions:</t>
  </si>
  <si>
    <t>Implied Equity Value:</t>
  </si>
  <si>
    <t>Diluted Shares Outstanding:</t>
  </si>
  <si>
    <t>Implied Share Price from DCF:</t>
  </si>
  <si>
    <t>Premium / (Discount) to Current:</t>
  </si>
  <si>
    <t xml:space="preserve">      Implied Enterprise Value:</t>
  </si>
  <si>
    <t>Terminal Value - Perpetuity Growth Method:</t>
  </si>
  <si>
    <t>Expected Long-Term GDP Growth:</t>
  </si>
  <si>
    <t>Baseline Terminal FCF Growth Rate:</t>
  </si>
  <si>
    <t>Implied Terminal EBITDA Multiple:</t>
  </si>
  <si>
    <r>
      <t xml:space="preserve">     </t>
    </r>
    <r>
      <rPr>
        <i/>
        <sz val="10"/>
        <color theme="1"/>
        <rFont val="Quire Sans"/>
        <family val="2"/>
      </rPr>
      <t xml:space="preserve"> Annual Growth Rate %</t>
    </r>
  </si>
  <si>
    <r>
      <t xml:space="preserve">     </t>
    </r>
    <r>
      <rPr>
        <i/>
        <sz val="10"/>
        <color theme="1"/>
        <rFont val="Quire Sans"/>
        <family val="2"/>
      </rPr>
      <t xml:space="preserve"> Annual Growth Rate</t>
    </r>
    <r>
      <rPr>
        <sz val="10"/>
        <color theme="1"/>
        <rFont val="Quire Sans"/>
        <family val="2"/>
      </rPr>
      <t xml:space="preserve"> %</t>
    </r>
  </si>
  <si>
    <t>Median CY22 TEV / EBITDA of Comps (incl. Target):</t>
  </si>
  <si>
    <t>21/05/2025</t>
  </si>
  <si>
    <t>Sensitivity Analyses:</t>
  </si>
  <si>
    <t>Terminal TEV / EBITDA Multiple:</t>
  </si>
  <si>
    <t>Discount Rate (WACC):</t>
  </si>
  <si>
    <t>Terminal FCF Growth Rate:</t>
  </si>
  <si>
    <t>Long-term Cost of Goods Sold as % of Sales</t>
  </si>
  <si>
    <t>Long term Effective Fleet Capacity</t>
  </si>
  <si>
    <t>Long-term Gross Fleet Utilisation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</si>
</sst>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164" formatCode="_-[$$-C09]* #,##0.00_-;\-[$$-C09]* #,##0.00_-;_-[$$-C09]* &quot;-&quot;??_-;_-@_-"/>
    <numFmt numFmtId="165" formatCode="&quot;FY&quot;yy"/>
    <numFmt numFmtId="166" formatCode="0.000"/>
    <numFmt numFmtId="167" formatCode="_(&quot;$&quot;* #,##0.0_);_(&quot;$&quot;* \(#,##0.0\);_(&quot;$&quot;* &quot;-&quot;?_);_(@_)"/>
    <numFmt numFmtId="168" formatCode="0.0000%"/>
    <numFmt numFmtId="169" formatCode="0.00\x"/>
    <numFmt numFmtId="170" formatCode="_(&quot;$&quot;* #,##0.0_);_(&quot;$&quot;* \(#,##0.0\);_(&quot;$&quot;* &quot;-&quot;??_);_(@_)"/>
    <numFmt numFmtId="171" formatCode="0.0%"/>
    <numFmt numFmtId="172" formatCode="d/mm/yyyy;@"/>
  </numFmts>
  <fonts count="21" x14ac:knownFonts="1">
    <font>
      <sz val="11"/>
      <color theme="1"/>
      <name val="Calibri"/>
      <family val="2"/>
      <scheme val="minor"/>
    </font>
    <font>
      <sz val="11"/>
      <color theme="1"/>
      <name val="Calibri"/>
      <family val="2"/>
      <scheme val="minor"/>
    </font>
    <font>
      <b/>
      <sz val="22"/>
      <color theme="0"/>
      <name val="Quire Sans"/>
      <family val="2"/>
    </font>
    <font>
      <sz val="22"/>
      <color theme="1"/>
      <name val="Quire Sans"/>
      <family val="2"/>
    </font>
    <font>
      <b/>
      <sz val="12"/>
      <color theme="0"/>
      <name val="Quire Sans"/>
      <family val="2"/>
    </font>
    <font>
      <sz val="12"/>
      <color theme="1"/>
      <name val="Quire Sans"/>
      <family val="2"/>
    </font>
    <font>
      <sz val="11"/>
      <color theme="0"/>
      <name val="Quire Sans"/>
      <family val="2"/>
    </font>
    <font>
      <sz val="11"/>
      <color theme="1"/>
      <name val="Quire Sans"/>
      <family val="2"/>
    </font>
    <font>
      <sz val="8"/>
      <name val="Calibri"/>
      <family val="2"/>
      <scheme val="minor"/>
    </font>
    <font>
      <b/>
      <sz val="11"/>
      <color theme="1"/>
      <name val="Calibri"/>
      <family val="2"/>
      <scheme val="minor"/>
    </font>
    <font>
      <b/>
      <sz val="10"/>
      <color theme="0"/>
      <name val="Quire Sans"/>
      <family val="2"/>
    </font>
    <font>
      <sz val="10"/>
      <color theme="1"/>
      <name val="Quire Sans"/>
      <family val="2"/>
    </font>
    <font>
      <sz val="10"/>
      <color theme="1"/>
      <name val="Calibri"/>
      <family val="2"/>
      <scheme val="minor"/>
    </font>
    <font>
      <b/>
      <sz val="10"/>
      <color theme="1"/>
      <name val="Quire Sans"/>
      <family val="2"/>
    </font>
    <font>
      <b/>
      <sz val="10"/>
      <color theme="1"/>
      <name val="Calibri"/>
      <family val="2"/>
      <scheme val="minor"/>
    </font>
    <font>
      <i/>
      <sz val="10"/>
      <color theme="1"/>
      <name val="Quire Sans"/>
      <family val="2"/>
    </font>
    <font>
      <sz val="10"/>
      <name val="Arial"/>
      <family val="2"/>
    </font>
    <font>
      <u/>
      <sz val="11"/>
      <color theme="10"/>
      <name val="Calibri"/>
      <family val="2"/>
      <scheme val="minor"/>
    </font>
    <font>
      <b/>
      <sz val="11"/>
      <color theme="0"/>
      <name val="Calibri"/>
      <family val="2"/>
      <scheme val="minor"/>
    </font>
    <font>
      <sz val="10"/>
      <color theme="1" tint="0.34998626667073579"/>
      <name val="Quire Sans"/>
      <family val="2"/>
    </font>
    <font>
      <sz val="10"/>
      <color rgb="FFBCAAA4"/>
      <name val="Calibri"/>
      <family val="2"/>
      <scheme val="minor"/>
    </font>
  </fonts>
  <fills count="7">
    <fill>
      <patternFill patternType="none"/>
    </fill>
    <fill>
      <patternFill patternType="gray125"/>
    </fill>
    <fill>
      <patternFill patternType="solid">
        <fgColor rgb="FF6D4C41"/>
        <bgColor indexed="64"/>
      </patternFill>
    </fill>
    <fill>
      <patternFill patternType="solid">
        <fgColor rgb="FF8D6E63"/>
        <bgColor indexed="64"/>
      </patternFill>
    </fill>
    <fill>
      <patternFill patternType="solid">
        <fgColor rgb="FFD7CCC8"/>
        <bgColor indexed="64"/>
      </patternFill>
    </fill>
    <fill>
      <patternFill patternType="solid">
        <fgColor rgb="FFBCAAA4"/>
        <bgColor indexed="64"/>
      </patternFill>
    </fill>
    <fill>
      <patternFill patternType="solid">
        <fgColor theme="5" tint="-0.499984740745262"/>
        <bgColor indexed="64"/>
      </patternFill>
    </fill>
  </fills>
  <borders count="26">
    <border>
      <left/>
      <right/>
      <top/>
      <bottom/>
      <diagonal/>
    </border>
    <border>
      <left/>
      <right/>
      <top style="medium">
        <color theme="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theme="0"/>
      </right>
      <top/>
      <bottom/>
      <diagonal/>
    </border>
    <border>
      <left/>
      <right style="medium">
        <color theme="0"/>
      </right>
      <top style="medium">
        <color theme="0"/>
      </top>
      <bottom/>
      <diagonal/>
    </border>
    <border>
      <left/>
      <right/>
      <top/>
      <bottom style="medium">
        <color theme="0"/>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medium">
        <color theme="0"/>
      </left>
      <right/>
      <top/>
      <bottom style="medium">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5">
    <xf numFmtId="0" fontId="0" fillId="0" borderId="0"/>
    <xf numFmtId="9" fontId="1" fillId="0" borderId="0" applyFont="0" applyFill="0" applyBorder="0" applyAlignment="0" applyProtection="0"/>
    <xf numFmtId="44" fontId="1" fillId="0" borderId="0" applyFont="0" applyFill="0" applyBorder="0" applyAlignment="0" applyProtection="0"/>
    <xf numFmtId="0" fontId="16" fillId="0" borderId="0"/>
    <xf numFmtId="0" fontId="17" fillId="0" borderId="0" applyNumberFormat="0" applyFill="0" applyBorder="0" applyAlignment="0" applyProtection="0"/>
  </cellStyleXfs>
  <cellXfs count="155">
    <xf numFmtId="0" fontId="0" fillId="0" borderId="0" xfId="0"/>
    <xf numFmtId="0" fontId="6" fillId="2" borderId="0" xfId="0" applyFont="1" applyFill="1"/>
    <xf numFmtId="0" fontId="7" fillId="2" borderId="0" xfId="0" applyFont="1" applyFill="1"/>
    <xf numFmtId="4" fontId="7" fillId="2" borderId="0" xfId="0" applyNumberFormat="1" applyFont="1" applyFill="1"/>
    <xf numFmtId="0" fontId="7" fillId="2" borderId="0" xfId="0" applyFont="1" applyFill="1" applyAlignment="1">
      <alignment horizontal="right"/>
    </xf>
    <xf numFmtId="0" fontId="0" fillId="0" borderId="0" xfId="0" applyAlignment="1">
      <alignment horizontal="right"/>
    </xf>
    <xf numFmtId="0" fontId="10" fillId="3" borderId="0" xfId="0" applyFont="1" applyFill="1" applyAlignment="1">
      <alignment horizontal="left"/>
    </xf>
    <xf numFmtId="0" fontId="10" fillId="3" borderId="0" xfId="0" applyFont="1" applyFill="1" applyAlignment="1">
      <alignment horizontal="center"/>
    </xf>
    <xf numFmtId="0" fontId="11" fillId="3" borderId="0" xfId="0" applyFont="1" applyFill="1" applyAlignment="1">
      <alignment horizontal="left"/>
    </xf>
    <xf numFmtId="0" fontId="11" fillId="3" borderId="0" xfId="0" applyFont="1" applyFill="1" applyAlignment="1">
      <alignment horizontal="right"/>
    </xf>
    <xf numFmtId="0" fontId="12" fillId="0" borderId="0" xfId="0" applyFont="1"/>
    <xf numFmtId="0" fontId="12" fillId="0" borderId="0" xfId="0" applyFont="1" applyAlignment="1">
      <alignment horizontal="right"/>
    </xf>
    <xf numFmtId="0" fontId="13" fillId="4" borderId="2" xfId="0" applyFont="1" applyFill="1" applyBorder="1" applyAlignment="1">
      <alignment vertical="top"/>
    </xf>
    <xf numFmtId="0" fontId="13" fillId="4" borderId="3" xfId="0" applyFont="1" applyFill="1" applyBorder="1" applyAlignment="1">
      <alignment horizontal="center" vertical="top"/>
    </xf>
    <xf numFmtId="0" fontId="11" fillId="4" borderId="5" xfId="0" applyFont="1" applyFill="1" applyBorder="1" applyAlignment="1">
      <alignment vertical="top"/>
    </xf>
    <xf numFmtId="0" fontId="11" fillId="4" borderId="0" xfId="0" applyFont="1" applyFill="1" applyAlignment="1">
      <alignment horizontal="center" vertical="top"/>
    </xf>
    <xf numFmtId="0" fontId="11" fillId="4" borderId="0" xfId="0" applyFont="1" applyFill="1" applyAlignment="1">
      <alignment vertical="top"/>
    </xf>
    <xf numFmtId="0" fontId="11" fillId="5" borderId="6" xfId="0" applyFont="1" applyFill="1" applyBorder="1" applyAlignment="1">
      <alignment horizontal="right" vertical="top"/>
    </xf>
    <xf numFmtId="164" fontId="11" fillId="5" borderId="6" xfId="0" applyNumberFormat="1" applyFont="1" applyFill="1" applyBorder="1" applyAlignment="1">
      <alignment horizontal="right" vertical="top"/>
    </xf>
    <xf numFmtId="0" fontId="11" fillId="4" borderId="6" xfId="0" applyFont="1" applyFill="1" applyBorder="1" applyAlignment="1">
      <alignment horizontal="right" vertical="top"/>
    </xf>
    <xf numFmtId="9" fontId="11" fillId="5" borderId="6" xfId="1" applyFont="1" applyFill="1" applyBorder="1" applyAlignment="1">
      <alignment horizontal="right" vertical="top"/>
    </xf>
    <xf numFmtId="0" fontId="11" fillId="4" borderId="7" xfId="0" applyFont="1" applyFill="1" applyBorder="1" applyAlignment="1">
      <alignment vertical="top"/>
    </xf>
    <xf numFmtId="0" fontId="11" fillId="4" borderId="8" xfId="0" applyFont="1" applyFill="1" applyBorder="1" applyAlignment="1">
      <alignment horizontal="center" vertical="top"/>
    </xf>
    <xf numFmtId="0" fontId="11" fillId="4" borderId="8" xfId="0" applyFont="1" applyFill="1" applyBorder="1" applyAlignment="1">
      <alignment vertical="top"/>
    </xf>
    <xf numFmtId="14" fontId="11" fillId="5" borderId="9" xfId="1" applyNumberFormat="1" applyFont="1" applyFill="1" applyBorder="1" applyAlignment="1">
      <alignment horizontal="right" vertical="top"/>
    </xf>
    <xf numFmtId="0" fontId="13" fillId="4" borderId="3" xfId="0" applyFont="1" applyFill="1" applyBorder="1" applyAlignment="1">
      <alignment vertical="top"/>
    </xf>
    <xf numFmtId="164" fontId="13" fillId="5" borderId="4" xfId="0" applyNumberFormat="1" applyFont="1" applyFill="1" applyBorder="1" applyAlignment="1">
      <alignment horizontal="right" vertical="top"/>
    </xf>
    <xf numFmtId="44" fontId="11" fillId="5" borderId="6" xfId="0" applyNumberFormat="1" applyFont="1" applyFill="1" applyBorder="1" applyAlignment="1">
      <alignment horizontal="right" vertical="top"/>
    </xf>
    <xf numFmtId="0" fontId="13" fillId="4" borderId="0" xfId="0" applyFont="1" applyFill="1" applyAlignment="1">
      <alignment vertical="top"/>
    </xf>
    <xf numFmtId="0" fontId="10" fillId="3" borderId="10" xfId="0" applyFont="1" applyFill="1" applyBorder="1" applyAlignment="1">
      <alignment horizontal="center"/>
    </xf>
    <xf numFmtId="165" fontId="10" fillId="3" borderId="1" xfId="0" applyNumberFormat="1" applyFont="1" applyFill="1" applyBorder="1" applyAlignment="1">
      <alignment horizontal="center"/>
    </xf>
    <xf numFmtId="0" fontId="9" fillId="0" borderId="0" xfId="0" applyFont="1"/>
    <xf numFmtId="0" fontId="14" fillId="0" borderId="0" xfId="0" applyFont="1"/>
    <xf numFmtId="0" fontId="15" fillId="4" borderId="0" xfId="0" applyFont="1" applyFill="1" applyAlignment="1">
      <alignment vertical="top"/>
    </xf>
    <xf numFmtId="0" fontId="12" fillId="0" borderId="0" xfId="0" applyFont="1" applyAlignment="1">
      <alignment horizontal="center"/>
    </xf>
    <xf numFmtId="10" fontId="11" fillId="4" borderId="0" xfId="1" applyNumberFormat="1" applyFont="1" applyFill="1" applyAlignment="1">
      <alignment horizontal="right" vertical="top"/>
    </xf>
    <xf numFmtId="0" fontId="11" fillId="4" borderId="0" xfId="0" applyFont="1" applyFill="1" applyAlignment="1">
      <alignment horizontal="right" vertical="top"/>
    </xf>
    <xf numFmtId="9" fontId="11" fillId="4" borderId="0" xfId="1" applyFont="1" applyFill="1" applyAlignment="1">
      <alignment vertical="top"/>
    </xf>
    <xf numFmtId="0" fontId="3" fillId="2" borderId="0" xfId="0" applyFont="1" applyFill="1" applyAlignment="1">
      <alignment horizontal="left" vertical="top"/>
    </xf>
    <xf numFmtId="0" fontId="5" fillId="2" borderId="0" xfId="0" applyFont="1" applyFill="1" applyAlignment="1">
      <alignment horizontal="left" vertical="top"/>
    </xf>
    <xf numFmtId="44" fontId="11" fillId="4" borderId="0" xfId="2" applyFont="1" applyFill="1" applyAlignment="1">
      <alignment vertical="top"/>
    </xf>
    <xf numFmtId="10" fontId="11" fillId="4" borderId="0" xfId="0" applyNumberFormat="1" applyFont="1" applyFill="1" applyAlignment="1">
      <alignment vertical="top"/>
    </xf>
    <xf numFmtId="44" fontId="11" fillId="4" borderId="0" xfId="0" applyNumberFormat="1" applyFont="1" applyFill="1" applyAlignment="1">
      <alignment vertical="top"/>
    </xf>
    <xf numFmtId="10" fontId="11" fillId="4" borderId="0" xfId="1" applyNumberFormat="1" applyFont="1" applyFill="1" applyAlignment="1">
      <alignment vertical="top"/>
    </xf>
    <xf numFmtId="166" fontId="11" fillId="4" borderId="0" xfId="1" applyNumberFormat="1" applyFont="1" applyFill="1" applyAlignment="1">
      <alignment vertical="top"/>
    </xf>
    <xf numFmtId="44" fontId="13" fillId="4" borderId="0" xfId="2" applyFont="1" applyFill="1" applyAlignment="1">
      <alignment vertical="top"/>
    </xf>
    <xf numFmtId="1" fontId="11" fillId="4" borderId="0" xfId="0" applyNumberFormat="1" applyFont="1" applyFill="1" applyAlignment="1">
      <alignment vertical="top"/>
    </xf>
    <xf numFmtId="44" fontId="13" fillId="4" borderId="0" xfId="0" applyNumberFormat="1" applyFont="1" applyFill="1" applyAlignment="1">
      <alignment vertical="top"/>
    </xf>
    <xf numFmtId="0" fontId="13" fillId="4" borderId="7" xfId="0" applyFont="1" applyFill="1" applyBorder="1" applyAlignment="1">
      <alignment vertical="top"/>
    </xf>
    <xf numFmtId="0" fontId="13" fillId="4" borderId="8" xfId="0" applyFont="1" applyFill="1" applyBorder="1" applyAlignment="1">
      <alignment horizontal="center" vertical="top"/>
    </xf>
    <xf numFmtId="0" fontId="13" fillId="4" borderId="8" xfId="0" applyFont="1" applyFill="1" applyBorder="1" applyAlignment="1">
      <alignment vertical="top"/>
    </xf>
    <xf numFmtId="164" fontId="13" fillId="5" borderId="9" xfId="0" applyNumberFormat="1" applyFont="1" applyFill="1" applyBorder="1" applyAlignment="1">
      <alignment horizontal="right" vertical="top"/>
    </xf>
    <xf numFmtId="0" fontId="10" fillId="3" borderId="2" xfId="0" applyFont="1" applyFill="1" applyBorder="1" applyAlignment="1">
      <alignment horizontal="left"/>
    </xf>
    <xf numFmtId="0" fontId="10" fillId="3" borderId="3" xfId="0" applyFont="1" applyFill="1" applyBorder="1" applyAlignment="1">
      <alignment horizontal="center"/>
    </xf>
    <xf numFmtId="0" fontId="11" fillId="3" borderId="3" xfId="0" applyFont="1" applyFill="1" applyBorder="1" applyAlignment="1">
      <alignment horizontal="left"/>
    </xf>
    <xf numFmtId="0" fontId="11" fillId="3" borderId="3" xfId="0" applyFont="1" applyFill="1" applyBorder="1" applyAlignment="1">
      <alignment horizontal="right"/>
    </xf>
    <xf numFmtId="0" fontId="11" fillId="3" borderId="4" xfId="0" applyFont="1" applyFill="1" applyBorder="1" applyAlignment="1">
      <alignment horizontal="right"/>
    </xf>
    <xf numFmtId="10" fontId="11" fillId="5" borderId="6" xfId="1" applyNumberFormat="1" applyFont="1" applyFill="1" applyBorder="1" applyAlignment="1">
      <alignment horizontal="right" vertical="top"/>
    </xf>
    <xf numFmtId="10" fontId="17" fillId="5" borderId="6" xfId="4" applyNumberFormat="1" applyFill="1" applyBorder="1" applyAlignment="1">
      <alignment horizontal="right" vertical="top"/>
    </xf>
    <xf numFmtId="10" fontId="0" fillId="0" borderId="0" xfId="1" applyNumberFormat="1" applyFont="1"/>
    <xf numFmtId="14" fontId="11" fillId="4" borderId="0" xfId="0" applyNumberFormat="1" applyFont="1" applyFill="1" applyAlignment="1">
      <alignment vertical="top"/>
    </xf>
    <xf numFmtId="10" fontId="11" fillId="4" borderId="0" xfId="1" applyNumberFormat="1" applyFont="1" applyFill="1" applyBorder="1" applyAlignment="1">
      <alignment vertical="top"/>
    </xf>
    <xf numFmtId="0" fontId="4" fillId="2" borderId="0" xfId="0" applyFont="1" applyFill="1" applyAlignment="1">
      <alignment horizontal="left" vertical="top"/>
    </xf>
    <xf numFmtId="10" fontId="11" fillId="5" borderId="9" xfId="1" applyNumberFormat="1" applyFont="1" applyFill="1" applyBorder="1" applyAlignment="1">
      <alignment horizontal="right" vertical="top"/>
    </xf>
    <xf numFmtId="0" fontId="10" fillId="3" borderId="3" xfId="0" applyFont="1" applyFill="1" applyBorder="1" applyAlignment="1">
      <alignment horizontal="left"/>
    </xf>
    <xf numFmtId="0" fontId="10" fillId="3" borderId="4" xfId="0" applyFont="1" applyFill="1" applyBorder="1" applyAlignment="1">
      <alignment horizontal="left"/>
    </xf>
    <xf numFmtId="0" fontId="10" fillId="3" borderId="5" xfId="0" applyFont="1" applyFill="1" applyBorder="1" applyAlignment="1">
      <alignment horizontal="left"/>
    </xf>
    <xf numFmtId="0" fontId="10" fillId="3" borderId="6" xfId="0" applyFont="1" applyFill="1" applyBorder="1" applyAlignment="1">
      <alignment horizontal="center"/>
    </xf>
    <xf numFmtId="0" fontId="11" fillId="0" borderId="0" xfId="0" applyFont="1"/>
    <xf numFmtId="0" fontId="13" fillId="5" borderId="13" xfId="0" applyFont="1" applyFill="1" applyBorder="1"/>
    <xf numFmtId="0" fontId="13" fillId="5" borderId="14" xfId="0" applyFont="1" applyFill="1" applyBorder="1"/>
    <xf numFmtId="44" fontId="11" fillId="4" borderId="8" xfId="2" applyFont="1" applyFill="1" applyBorder="1" applyAlignment="1">
      <alignment vertical="top"/>
    </xf>
    <xf numFmtId="10" fontId="11" fillId="4" borderId="8" xfId="1" applyNumberFormat="1" applyFont="1" applyFill="1" applyBorder="1" applyAlignment="1">
      <alignment vertical="top"/>
    </xf>
    <xf numFmtId="2" fontId="11" fillId="4" borderId="6" xfId="2" applyNumberFormat="1" applyFont="1" applyFill="1" applyBorder="1" applyAlignment="1">
      <alignment vertical="top"/>
    </xf>
    <xf numFmtId="2" fontId="11" fillId="4" borderId="9" xfId="2" applyNumberFormat="1" applyFont="1" applyFill="1" applyBorder="1" applyAlignment="1">
      <alignment vertical="top"/>
    </xf>
    <xf numFmtId="44" fontId="13" fillId="5" borderId="14" xfId="2" applyFont="1" applyFill="1" applyBorder="1"/>
    <xf numFmtId="44" fontId="13" fillId="5" borderId="14" xfId="2" applyFont="1" applyFill="1" applyBorder="1" applyAlignment="1">
      <alignment horizontal="center"/>
    </xf>
    <xf numFmtId="10" fontId="13" fillId="5" borderId="14" xfId="1" applyNumberFormat="1" applyFont="1" applyFill="1" applyBorder="1" applyAlignment="1">
      <alignment horizontal="center"/>
    </xf>
    <xf numFmtId="2" fontId="13" fillId="5" borderId="15" xfId="0" applyNumberFormat="1" applyFont="1" applyFill="1" applyBorder="1" applyAlignment="1">
      <alignment horizontal="center"/>
    </xf>
    <xf numFmtId="2" fontId="13" fillId="5" borderId="14" xfId="0" applyNumberFormat="1" applyFont="1" applyFill="1" applyBorder="1"/>
    <xf numFmtId="0" fontId="18" fillId="6" borderId="0" xfId="0" applyFont="1" applyFill="1"/>
    <xf numFmtId="2" fontId="11" fillId="4" borderId="8" xfId="0" applyNumberFormat="1" applyFont="1" applyFill="1" applyBorder="1" applyAlignment="1">
      <alignment vertical="top"/>
    </xf>
    <xf numFmtId="2" fontId="11" fillId="4" borderId="0" xfId="0" applyNumberFormat="1" applyFont="1" applyFill="1" applyAlignment="1">
      <alignment vertical="top"/>
    </xf>
    <xf numFmtId="44" fontId="11" fillId="4" borderId="0" xfId="2" applyFont="1" applyFill="1" applyBorder="1" applyAlignment="1">
      <alignment vertical="top"/>
    </xf>
    <xf numFmtId="10" fontId="18" fillId="6" borderId="0" xfId="1" applyNumberFormat="1" applyFont="1" applyFill="1"/>
    <xf numFmtId="44" fontId="11" fillId="4" borderId="0" xfId="2" applyFont="1" applyFill="1" applyAlignment="1">
      <alignment horizontal="right" vertical="top"/>
    </xf>
    <xf numFmtId="44" fontId="13" fillId="4" borderId="0" xfId="2" applyFont="1" applyFill="1" applyAlignment="1">
      <alignment horizontal="right" vertical="top"/>
    </xf>
    <xf numFmtId="0" fontId="18" fillId="6" borderId="5" xfId="0" applyFont="1" applyFill="1" applyBorder="1"/>
    <xf numFmtId="0" fontId="18" fillId="6" borderId="7" xfId="0" applyFont="1" applyFill="1" applyBorder="1"/>
    <xf numFmtId="0" fontId="18" fillId="6" borderId="8" xfId="0" applyFont="1" applyFill="1" applyBorder="1"/>
    <xf numFmtId="0" fontId="13" fillId="5" borderId="18" xfId="0" applyFont="1" applyFill="1" applyBorder="1" applyAlignment="1">
      <alignment horizontal="right" vertical="top"/>
    </xf>
    <xf numFmtId="0" fontId="13" fillId="5" borderId="17" xfId="0" applyFont="1" applyFill="1" applyBorder="1" applyAlignment="1">
      <alignment vertical="top"/>
    </xf>
    <xf numFmtId="0" fontId="13" fillId="5" borderId="18" xfId="0" applyFont="1" applyFill="1" applyBorder="1" applyAlignment="1">
      <alignment vertical="top"/>
    </xf>
    <xf numFmtId="0" fontId="13" fillId="5" borderId="19" xfId="0" applyFont="1" applyFill="1" applyBorder="1" applyAlignment="1">
      <alignment vertical="top"/>
    </xf>
    <xf numFmtId="169" fontId="11" fillId="4" borderId="6" xfId="0" applyNumberFormat="1" applyFont="1" applyFill="1" applyBorder="1" applyAlignment="1">
      <alignment horizontal="right" vertical="top"/>
    </xf>
    <xf numFmtId="44" fontId="11" fillId="4" borderId="6" xfId="0" applyNumberFormat="1" applyFont="1" applyFill="1" applyBorder="1" applyAlignment="1">
      <alignment horizontal="right" vertical="top"/>
    </xf>
    <xf numFmtId="170" fontId="11" fillId="4" borderId="6" xfId="0" applyNumberFormat="1" applyFont="1" applyFill="1" applyBorder="1" applyAlignment="1">
      <alignment horizontal="right" vertical="top"/>
    </xf>
    <xf numFmtId="171" fontId="11" fillId="4" borderId="6" xfId="1" applyNumberFormat="1" applyFont="1" applyFill="1" applyBorder="1" applyAlignment="1">
      <alignment horizontal="right" vertical="top"/>
    </xf>
    <xf numFmtId="10" fontId="11" fillId="4" borderId="6" xfId="1" applyNumberFormat="1" applyFont="1" applyFill="1" applyBorder="1" applyAlignment="1">
      <alignment horizontal="right" vertical="top"/>
    </xf>
    <xf numFmtId="167" fontId="11" fillId="4" borderId="6" xfId="0" applyNumberFormat="1" applyFont="1" applyFill="1" applyBorder="1" applyAlignment="1">
      <alignment horizontal="right" vertical="top"/>
    </xf>
    <xf numFmtId="170" fontId="13" fillId="5" borderId="19" xfId="2" applyNumberFormat="1" applyFont="1" applyFill="1" applyBorder="1" applyAlignment="1">
      <alignment vertical="top"/>
    </xf>
    <xf numFmtId="2" fontId="11" fillId="5" borderId="6" xfId="0" applyNumberFormat="1" applyFont="1" applyFill="1" applyBorder="1" applyAlignment="1">
      <alignment horizontal="right" vertical="top"/>
    </xf>
    <xf numFmtId="172" fontId="11" fillId="5" borderId="6" xfId="0" applyNumberFormat="1" applyFont="1" applyFill="1" applyBorder="1" applyAlignment="1">
      <alignment horizontal="right" vertical="top"/>
    </xf>
    <xf numFmtId="2" fontId="11" fillId="4" borderId="6" xfId="0" applyNumberFormat="1" applyFont="1" applyFill="1" applyBorder="1" applyAlignment="1">
      <alignment horizontal="right" vertical="top"/>
    </xf>
    <xf numFmtId="44" fontId="18" fillId="6" borderId="6" xfId="2" applyFont="1" applyFill="1" applyBorder="1"/>
    <xf numFmtId="10" fontId="18" fillId="6" borderId="9" xfId="1" applyNumberFormat="1" applyFont="1" applyFill="1" applyBorder="1"/>
    <xf numFmtId="9" fontId="11" fillId="4" borderId="6" xfId="0" applyNumberFormat="1" applyFont="1" applyFill="1" applyBorder="1" applyAlignment="1">
      <alignment horizontal="right" vertical="top"/>
    </xf>
    <xf numFmtId="171" fontId="11" fillId="4" borderId="6" xfId="0" applyNumberFormat="1" applyFont="1" applyFill="1" applyBorder="1" applyAlignment="1">
      <alignment horizontal="right" vertical="top"/>
    </xf>
    <xf numFmtId="169" fontId="12" fillId="5" borderId="0" xfId="0" applyNumberFormat="1" applyFont="1" applyFill="1"/>
    <xf numFmtId="10" fontId="12" fillId="5" borderId="0" xfId="1" applyNumberFormat="1" applyFont="1" applyFill="1"/>
    <xf numFmtId="44" fontId="19" fillId="4" borderId="0" xfId="2" applyFont="1" applyFill="1" applyAlignment="1">
      <alignment horizontal="right" vertical="top"/>
    </xf>
    <xf numFmtId="2" fontId="20" fillId="5" borderId="0" xfId="0" applyNumberFormat="1" applyFont="1" applyFill="1"/>
    <xf numFmtId="0" fontId="10" fillId="3" borderId="0" xfId="0" applyFont="1" applyFill="1" applyAlignment="1">
      <alignment horizontal="center" vertical="center"/>
    </xf>
    <xf numFmtId="0" fontId="10" fillId="3" borderId="0" xfId="0" applyFont="1" applyFill="1" applyAlignment="1">
      <alignment horizontal="center"/>
    </xf>
    <xf numFmtId="0" fontId="13" fillId="5" borderId="17" xfId="0" applyFont="1" applyFill="1" applyBorder="1" applyAlignment="1">
      <alignment horizontal="left" vertical="top"/>
    </xf>
    <xf numFmtId="0" fontId="13" fillId="5" borderId="18" xfId="0" applyFont="1" applyFill="1" applyBorder="1" applyAlignment="1">
      <alignment horizontal="left" vertical="top"/>
    </xf>
    <xf numFmtId="168" fontId="11" fillId="4" borderId="0" xfId="0" applyNumberFormat="1" applyFont="1" applyFill="1" applyAlignment="1">
      <alignment horizontal="right" vertical="top"/>
    </xf>
    <xf numFmtId="10" fontId="11" fillId="4" borderId="0" xfId="0" applyNumberFormat="1" applyFont="1" applyFill="1" applyAlignment="1">
      <alignment horizontal="right" vertical="top"/>
    </xf>
    <xf numFmtId="0" fontId="13" fillId="5" borderId="17" xfId="0" applyFont="1" applyFill="1" applyBorder="1" applyAlignment="1">
      <alignment horizontal="right" vertical="top"/>
    </xf>
    <xf numFmtId="0" fontId="13" fillId="5" borderId="18" xfId="0" applyFont="1" applyFill="1" applyBorder="1" applyAlignment="1">
      <alignment horizontal="right" vertical="top"/>
    </xf>
    <xf numFmtId="0" fontId="11" fillId="4" borderId="0" xfId="0" applyFont="1" applyFill="1" applyAlignment="1">
      <alignment horizontal="right" vertical="top"/>
    </xf>
    <xf numFmtId="10" fontId="11" fillId="4" borderId="0" xfId="1" applyNumberFormat="1" applyFont="1" applyFill="1" applyAlignment="1">
      <alignment horizontal="right" vertical="top"/>
    </xf>
    <xf numFmtId="44" fontId="11" fillId="5" borderId="0" xfId="2" applyFont="1" applyFill="1" applyBorder="1" applyAlignment="1">
      <alignment horizontal="right" vertical="top"/>
    </xf>
    <xf numFmtId="0" fontId="13" fillId="4" borderId="0" xfId="0" applyFont="1" applyFill="1" applyAlignment="1">
      <alignment horizontal="right" vertical="top"/>
    </xf>
    <xf numFmtId="165" fontId="10" fillId="3" borderId="1" xfId="0" applyNumberFormat="1" applyFont="1" applyFill="1" applyBorder="1" applyAlignment="1">
      <alignment horizontal="center"/>
    </xf>
    <xf numFmtId="165" fontId="10" fillId="3" borderId="11" xfId="0" applyNumberFormat="1" applyFont="1" applyFill="1" applyBorder="1" applyAlignment="1">
      <alignment horizontal="center"/>
    </xf>
    <xf numFmtId="44" fontId="11" fillId="4" borderId="0" xfId="0" applyNumberFormat="1" applyFont="1" applyFill="1" applyAlignment="1">
      <alignment horizontal="right" vertical="top"/>
    </xf>
    <xf numFmtId="44" fontId="13" fillId="4" borderId="0" xfId="0" applyNumberFormat="1" applyFont="1" applyFill="1" applyAlignment="1">
      <alignment horizontal="right" vertical="top"/>
    </xf>
    <xf numFmtId="44" fontId="11" fillId="4" borderId="0" xfId="2" applyFont="1" applyFill="1" applyAlignment="1">
      <alignment horizontal="right" vertical="top"/>
    </xf>
    <xf numFmtId="44" fontId="13" fillId="4" borderId="0" xfId="2" applyFont="1" applyFill="1" applyAlignment="1">
      <alignment horizontal="right" vertical="top"/>
    </xf>
    <xf numFmtId="1" fontId="11" fillId="5" borderId="0" xfId="2" applyNumberFormat="1" applyFont="1" applyFill="1" applyBorder="1" applyAlignment="1">
      <alignment horizontal="right" vertical="top"/>
    </xf>
    <xf numFmtId="166" fontId="11" fillId="4" borderId="0" xfId="1" applyNumberFormat="1" applyFont="1" applyFill="1" applyAlignment="1">
      <alignment horizontal="right" vertical="top"/>
    </xf>
    <xf numFmtId="10" fontId="11" fillId="5" borderId="0" xfId="1" applyNumberFormat="1" applyFont="1" applyFill="1" applyBorder="1" applyAlignment="1">
      <alignment horizontal="right" vertical="top"/>
    </xf>
    <xf numFmtId="164" fontId="11" fillId="4" borderId="0" xfId="0" applyNumberFormat="1" applyFont="1" applyFill="1" applyAlignment="1">
      <alignment horizontal="right" vertical="top"/>
    </xf>
    <xf numFmtId="9" fontId="11" fillId="5" borderId="0" xfId="1" applyFont="1" applyFill="1" applyBorder="1" applyAlignment="1">
      <alignment horizontal="right" vertical="top"/>
    </xf>
    <xf numFmtId="0" fontId="10" fillId="3" borderId="0" xfId="0" applyFont="1" applyFill="1" applyAlignment="1">
      <alignment horizontal="left"/>
    </xf>
    <xf numFmtId="0" fontId="10" fillId="3" borderId="12" xfId="0" applyFont="1" applyFill="1" applyBorder="1" applyAlignment="1">
      <alignment horizontal="center"/>
    </xf>
    <xf numFmtId="0" fontId="2" fillId="2" borderId="0" xfId="0" applyFont="1" applyFill="1" applyAlignment="1">
      <alignment horizontal="left" vertical="top"/>
    </xf>
    <xf numFmtId="0" fontId="3" fillId="2" borderId="0" xfId="0" applyFont="1" applyFill="1" applyAlignment="1">
      <alignment horizontal="left" vertical="top"/>
    </xf>
    <xf numFmtId="0" fontId="4" fillId="2" borderId="0" xfId="0" applyFont="1" applyFill="1" applyAlignment="1">
      <alignment horizontal="left" vertical="top"/>
    </xf>
    <xf numFmtId="0" fontId="5" fillId="2" borderId="0" xfId="0" applyFont="1" applyFill="1" applyAlignment="1">
      <alignment horizontal="left" vertical="top"/>
    </xf>
    <xf numFmtId="0" fontId="13" fillId="5" borderId="3" xfId="0" applyFont="1" applyFill="1" applyBorder="1" applyAlignment="1">
      <alignment horizontal="right" vertical="top"/>
    </xf>
    <xf numFmtId="0" fontId="13" fillId="5" borderId="4" xfId="0" applyFont="1" applyFill="1" applyBorder="1" applyAlignment="1">
      <alignment horizontal="right" vertical="top"/>
    </xf>
    <xf numFmtId="0" fontId="10" fillId="3" borderId="16" xfId="0" applyFont="1" applyFill="1" applyBorder="1" applyAlignment="1">
      <alignment horizontal="center"/>
    </xf>
    <xf numFmtId="9" fontId="11" fillId="4" borderId="0" xfId="1" applyFont="1" applyFill="1" applyAlignment="1">
      <alignment horizontal="right" vertical="top"/>
    </xf>
    <xf numFmtId="0" fontId="11" fillId="4" borderId="20" xfId="0" applyFont="1" applyFill="1" applyBorder="1" applyAlignment="1">
      <alignment vertical="top"/>
    </xf>
    <xf numFmtId="0" fontId="11" fillId="4" borderId="21" xfId="0" applyFont="1" applyFill="1" applyBorder="1" applyAlignment="1">
      <alignment horizontal="center" vertical="top"/>
    </xf>
    <xf numFmtId="0" fontId="11" fillId="4" borderId="21" xfId="0" applyFont="1" applyFill="1" applyBorder="1" applyAlignment="1">
      <alignment vertical="top"/>
    </xf>
    <xf numFmtId="0" fontId="11" fillId="4" borderId="23" xfId="0" applyFont="1" applyFill="1" applyBorder="1" applyAlignment="1">
      <alignment vertical="top"/>
    </xf>
    <xf numFmtId="0" fontId="11" fillId="4" borderId="24" xfId="0" applyFont="1" applyFill="1" applyBorder="1" applyAlignment="1">
      <alignment horizontal="center" vertical="top"/>
    </xf>
    <xf numFmtId="0" fontId="11" fillId="4" borderId="24" xfId="0" applyFont="1" applyFill="1" applyBorder="1" applyAlignment="1">
      <alignment vertical="top"/>
    </xf>
    <xf numFmtId="164" fontId="11" fillId="5" borderId="25" xfId="0" applyNumberFormat="1" applyFont="1" applyFill="1" applyBorder="1" applyAlignment="1">
      <alignment horizontal="right" vertical="top"/>
    </xf>
    <xf numFmtId="10" fontId="11" fillId="5" borderId="22" xfId="1" applyNumberFormat="1" applyFont="1" applyFill="1" applyBorder="1" applyAlignment="1">
      <alignment horizontal="right" vertical="top"/>
    </xf>
    <xf numFmtId="44" fontId="12" fillId="5" borderId="0" xfId="2" applyFont="1" applyFill="1"/>
    <xf numFmtId="44" fontId="12" fillId="5" borderId="0" xfId="1" applyNumberFormat="1" applyFont="1" applyFill="1"/>
  </cellXfs>
  <cellStyles count="5">
    <cellStyle name="Currency" xfId="2" builtinId="4"/>
    <cellStyle name="Hyperlink" xfId="4" builtinId="8"/>
    <cellStyle name="Normal" xfId="0" builtinId="0"/>
    <cellStyle name="Normal 2" xfId="3" xr:uid="{62CDEE8E-2FAD-402D-A09A-A3B200C7B043}"/>
    <cellStyle name="Percent" xfId="1" builtinId="5"/>
  </cellStyles>
  <dxfs count="0"/>
  <tableStyles count="0" defaultTableStyle="TableStyleMedium2" defaultPivotStyle="PivotStyleLight16"/>
  <colors>
    <mruColors>
      <color rgb="FFBCAA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ichStyles" Target="richData/richStyles.xml"/><Relationship Id="rId5" Type="http://schemas.openxmlformats.org/officeDocument/2006/relationships/theme" Target="theme/theme1.xml"/><Relationship Id="rId15" Type="http://schemas.openxmlformats.org/officeDocument/2006/relationships/calcChain" Target="calcChain.xml"/><Relationship Id="rId10" Type="http://schemas.microsoft.com/office/2017/06/relationships/rdRichValueStructure" Target="richData/rdrichvaluestructure.xml"/><Relationship Id="rId4" Type="http://schemas.openxmlformats.org/officeDocument/2006/relationships/externalLink" Target="externalLinks/externalLink1.xml"/><Relationship Id="rId9" Type="http://schemas.microsoft.com/office/2017/06/relationships/rdRichValue" Target="richData/rdrichvalue.xml"/><Relationship Id="rId14" Type="http://schemas.microsoft.com/office/2017/06/relationships/rdRichValueTypes" Target="richData/rdRichValueTypes.xml"/></Relationships>
</file>

<file path=xl/drawings/drawing1.xml><?xml version="1.0" encoding="utf-8"?>
<xdr:wsDr xmlns:xdr="http://schemas.openxmlformats.org/drawingml/2006/spreadsheetDrawing" xmlns:a="http://schemas.openxmlformats.org/drawingml/2006/main">
  <xdr:twoCellAnchor>
    <xdr:from>
      <xdr:col>1</xdr:col>
      <xdr:colOff>0</xdr:colOff>
      <xdr:row>6</xdr:row>
      <xdr:rowOff>295050</xdr:rowOff>
    </xdr:from>
    <xdr:to>
      <xdr:col>20</xdr:col>
      <xdr:colOff>10410</xdr:colOff>
      <xdr:row>6</xdr:row>
      <xdr:rowOff>295050</xdr:rowOff>
    </xdr:to>
    <xdr:cxnSp macro="">
      <xdr:nvCxnSpPr>
        <xdr:cNvPr id="3" name="Straight Connector 2">
          <a:extLst>
            <a:ext uri="{FF2B5EF4-FFF2-40B4-BE49-F238E27FC236}">
              <a16:creationId xmlns:a16="http://schemas.microsoft.com/office/drawing/2014/main" id="{63C404EB-472F-CC96-7AF6-B39CB3B4458B}"/>
            </a:ext>
          </a:extLst>
        </xdr:cNvPr>
        <xdr:cNvCxnSpPr/>
      </xdr:nvCxnSpPr>
      <xdr:spPr>
        <a:xfrm>
          <a:off x="604762" y="1746479"/>
          <a:ext cx="17780331"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47231</xdr:colOff>
      <xdr:row>28</xdr:row>
      <xdr:rowOff>178429</xdr:rowOff>
    </xdr:from>
    <xdr:to>
      <xdr:col>4</xdr:col>
      <xdr:colOff>645496</xdr:colOff>
      <xdr:row>28</xdr:row>
      <xdr:rowOff>178429</xdr:rowOff>
    </xdr:to>
    <xdr:cxnSp macro="">
      <xdr:nvCxnSpPr>
        <xdr:cNvPr id="6" name="Straight Connector 5">
          <a:extLst>
            <a:ext uri="{FF2B5EF4-FFF2-40B4-BE49-F238E27FC236}">
              <a16:creationId xmlns:a16="http://schemas.microsoft.com/office/drawing/2014/main" id="{A8F48228-5310-0EF3-5612-70E161F8D3B7}"/>
            </a:ext>
          </a:extLst>
        </xdr:cNvPr>
        <xdr:cNvCxnSpPr/>
      </xdr:nvCxnSpPr>
      <xdr:spPr>
        <a:xfrm>
          <a:off x="4586694" y="5279421"/>
          <a:ext cx="598265"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25738</xdr:colOff>
      <xdr:row>92</xdr:row>
      <xdr:rowOff>17674</xdr:rowOff>
    </xdr:from>
    <xdr:to>
      <xdr:col>5</xdr:col>
      <xdr:colOff>620993</xdr:colOff>
      <xdr:row>92</xdr:row>
      <xdr:rowOff>17674</xdr:rowOff>
    </xdr:to>
    <xdr:cxnSp macro="">
      <xdr:nvCxnSpPr>
        <xdr:cNvPr id="2" name="Straight Connector 1">
          <a:extLst>
            <a:ext uri="{FF2B5EF4-FFF2-40B4-BE49-F238E27FC236}">
              <a16:creationId xmlns:a16="http://schemas.microsoft.com/office/drawing/2014/main" id="{918C99AD-3955-49E4-B399-A08E9ED479B4}"/>
            </a:ext>
          </a:extLst>
        </xdr:cNvPr>
        <xdr:cNvCxnSpPr/>
      </xdr:nvCxnSpPr>
      <xdr:spPr>
        <a:xfrm>
          <a:off x="5183615" y="16162249"/>
          <a:ext cx="1290161"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1442</xdr:colOff>
      <xdr:row>92</xdr:row>
      <xdr:rowOff>17674</xdr:rowOff>
    </xdr:from>
    <xdr:to>
      <xdr:col>7</xdr:col>
      <xdr:colOff>588309</xdr:colOff>
      <xdr:row>92</xdr:row>
      <xdr:rowOff>17674</xdr:rowOff>
    </xdr:to>
    <xdr:cxnSp macro="">
      <xdr:nvCxnSpPr>
        <xdr:cNvPr id="4" name="Straight Connector 3">
          <a:extLst>
            <a:ext uri="{FF2B5EF4-FFF2-40B4-BE49-F238E27FC236}">
              <a16:creationId xmlns:a16="http://schemas.microsoft.com/office/drawing/2014/main" id="{6523CE0D-18D4-4DEC-BD64-84633E61EA24}"/>
            </a:ext>
          </a:extLst>
        </xdr:cNvPr>
        <xdr:cNvCxnSpPr/>
      </xdr:nvCxnSpPr>
      <xdr:spPr>
        <a:xfrm>
          <a:off x="6549131" y="16162249"/>
          <a:ext cx="119790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43407</xdr:colOff>
      <xdr:row>92</xdr:row>
      <xdr:rowOff>17674</xdr:rowOff>
    </xdr:from>
    <xdr:to>
      <xdr:col>10</xdr:col>
      <xdr:colOff>17716</xdr:colOff>
      <xdr:row>92</xdr:row>
      <xdr:rowOff>17674</xdr:rowOff>
    </xdr:to>
    <xdr:cxnSp macro="">
      <xdr:nvCxnSpPr>
        <xdr:cNvPr id="5" name="Straight Connector 4">
          <a:extLst>
            <a:ext uri="{FF2B5EF4-FFF2-40B4-BE49-F238E27FC236}">
              <a16:creationId xmlns:a16="http://schemas.microsoft.com/office/drawing/2014/main" id="{BDC88170-650D-45F8-A3FD-085DFBA87DF3}"/>
            </a:ext>
          </a:extLst>
        </xdr:cNvPr>
        <xdr:cNvCxnSpPr/>
      </xdr:nvCxnSpPr>
      <xdr:spPr>
        <a:xfrm>
          <a:off x="7813171" y="16162249"/>
          <a:ext cx="1220347"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18008</xdr:colOff>
      <xdr:row>95</xdr:row>
      <xdr:rowOff>164682</xdr:rowOff>
    </xdr:from>
    <xdr:to>
      <xdr:col>5</xdr:col>
      <xdr:colOff>560294</xdr:colOff>
      <xdr:row>95</xdr:row>
      <xdr:rowOff>164682</xdr:rowOff>
    </xdr:to>
    <xdr:cxnSp macro="">
      <xdr:nvCxnSpPr>
        <xdr:cNvPr id="7" name="Straight Connector 6">
          <a:extLst>
            <a:ext uri="{FF2B5EF4-FFF2-40B4-BE49-F238E27FC236}">
              <a16:creationId xmlns:a16="http://schemas.microsoft.com/office/drawing/2014/main" id="{879D9539-AA84-4B30-9E79-572DAFEC76A7}"/>
            </a:ext>
          </a:extLst>
        </xdr:cNvPr>
        <xdr:cNvCxnSpPr/>
      </xdr:nvCxnSpPr>
      <xdr:spPr>
        <a:xfrm>
          <a:off x="5172714" y="16389866"/>
          <a:ext cx="1233315"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609223</xdr:colOff>
      <xdr:row>95</xdr:row>
      <xdr:rowOff>164682</xdr:rowOff>
    </xdr:from>
    <xdr:to>
      <xdr:col>7</xdr:col>
      <xdr:colOff>596646</xdr:colOff>
      <xdr:row>95</xdr:row>
      <xdr:rowOff>164682</xdr:rowOff>
    </xdr:to>
    <xdr:cxnSp macro="">
      <xdr:nvCxnSpPr>
        <xdr:cNvPr id="8" name="Straight Connector 7">
          <a:extLst>
            <a:ext uri="{FF2B5EF4-FFF2-40B4-BE49-F238E27FC236}">
              <a16:creationId xmlns:a16="http://schemas.microsoft.com/office/drawing/2014/main" id="{C5CB61FD-52B4-4BC1-A532-79E7FD3D3FD7}"/>
            </a:ext>
          </a:extLst>
        </xdr:cNvPr>
        <xdr:cNvCxnSpPr/>
      </xdr:nvCxnSpPr>
      <xdr:spPr>
        <a:xfrm>
          <a:off x="6454958" y="16389866"/>
          <a:ext cx="1290107"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35677</xdr:colOff>
      <xdr:row>95</xdr:row>
      <xdr:rowOff>164682</xdr:rowOff>
    </xdr:from>
    <xdr:to>
      <xdr:col>10</xdr:col>
      <xdr:colOff>9986</xdr:colOff>
      <xdr:row>95</xdr:row>
      <xdr:rowOff>164682</xdr:rowOff>
    </xdr:to>
    <xdr:cxnSp macro="">
      <xdr:nvCxnSpPr>
        <xdr:cNvPr id="9" name="Straight Connector 8">
          <a:extLst>
            <a:ext uri="{FF2B5EF4-FFF2-40B4-BE49-F238E27FC236}">
              <a16:creationId xmlns:a16="http://schemas.microsoft.com/office/drawing/2014/main" id="{78AC0049-86BD-40F6-9D14-C8C8A6B1020B}"/>
            </a:ext>
          </a:extLst>
        </xdr:cNvPr>
        <xdr:cNvCxnSpPr/>
      </xdr:nvCxnSpPr>
      <xdr:spPr>
        <a:xfrm>
          <a:off x="7795751" y="16389866"/>
          <a:ext cx="121629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48930</xdr:colOff>
      <xdr:row>113</xdr:row>
      <xdr:rowOff>33769</xdr:rowOff>
    </xdr:from>
    <xdr:to>
      <xdr:col>5</xdr:col>
      <xdr:colOff>639669</xdr:colOff>
      <xdr:row>113</xdr:row>
      <xdr:rowOff>33769</xdr:rowOff>
    </xdr:to>
    <xdr:cxnSp macro="">
      <xdr:nvCxnSpPr>
        <xdr:cNvPr id="10" name="Straight Connector 9">
          <a:extLst>
            <a:ext uri="{FF2B5EF4-FFF2-40B4-BE49-F238E27FC236}">
              <a16:creationId xmlns:a16="http://schemas.microsoft.com/office/drawing/2014/main" id="{ACA1AFF3-9179-4C97-B779-D3E1D788A652}"/>
            </a:ext>
          </a:extLst>
        </xdr:cNvPr>
        <xdr:cNvCxnSpPr/>
      </xdr:nvCxnSpPr>
      <xdr:spPr>
        <a:xfrm>
          <a:off x="5203636" y="18626195"/>
          <a:ext cx="1281768"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24634</xdr:colOff>
      <xdr:row>113</xdr:row>
      <xdr:rowOff>33769</xdr:rowOff>
    </xdr:from>
    <xdr:to>
      <xdr:col>8</xdr:col>
      <xdr:colOff>15507</xdr:colOff>
      <xdr:row>113</xdr:row>
      <xdr:rowOff>33769</xdr:rowOff>
    </xdr:to>
    <xdr:cxnSp macro="">
      <xdr:nvCxnSpPr>
        <xdr:cNvPr id="11" name="Straight Connector 10">
          <a:extLst>
            <a:ext uri="{FF2B5EF4-FFF2-40B4-BE49-F238E27FC236}">
              <a16:creationId xmlns:a16="http://schemas.microsoft.com/office/drawing/2014/main" id="{FB61E366-B836-4E18-B4A0-00A05F6A82E5}"/>
            </a:ext>
          </a:extLst>
        </xdr:cNvPr>
        <xdr:cNvCxnSpPr/>
      </xdr:nvCxnSpPr>
      <xdr:spPr>
        <a:xfrm>
          <a:off x="5480112" y="11358856"/>
          <a:ext cx="598265"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66599</xdr:colOff>
      <xdr:row>113</xdr:row>
      <xdr:rowOff>33769</xdr:rowOff>
    </xdr:from>
    <xdr:to>
      <xdr:col>10</xdr:col>
      <xdr:colOff>40908</xdr:colOff>
      <xdr:row>113</xdr:row>
      <xdr:rowOff>33769</xdr:rowOff>
    </xdr:to>
    <xdr:cxnSp macro="">
      <xdr:nvCxnSpPr>
        <xdr:cNvPr id="12" name="Straight Connector 11">
          <a:extLst>
            <a:ext uri="{FF2B5EF4-FFF2-40B4-BE49-F238E27FC236}">
              <a16:creationId xmlns:a16="http://schemas.microsoft.com/office/drawing/2014/main" id="{392BC095-149B-4889-80E3-1A940125CC10}"/>
            </a:ext>
          </a:extLst>
        </xdr:cNvPr>
        <xdr:cNvCxnSpPr/>
      </xdr:nvCxnSpPr>
      <xdr:spPr>
        <a:xfrm>
          <a:off x="6129469" y="11358856"/>
          <a:ext cx="598265"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48930</xdr:colOff>
      <xdr:row>113</xdr:row>
      <xdr:rowOff>33769</xdr:rowOff>
    </xdr:from>
    <xdr:to>
      <xdr:col>7</xdr:col>
      <xdr:colOff>639669</xdr:colOff>
      <xdr:row>113</xdr:row>
      <xdr:rowOff>33769</xdr:rowOff>
    </xdr:to>
    <xdr:cxnSp macro="">
      <xdr:nvCxnSpPr>
        <xdr:cNvPr id="43" name="Straight Connector 42">
          <a:extLst>
            <a:ext uri="{FF2B5EF4-FFF2-40B4-BE49-F238E27FC236}">
              <a16:creationId xmlns:a16="http://schemas.microsoft.com/office/drawing/2014/main" id="{520D42AE-D192-4537-B29B-CF8079D6C9D3}"/>
            </a:ext>
          </a:extLst>
        </xdr:cNvPr>
        <xdr:cNvCxnSpPr/>
      </xdr:nvCxnSpPr>
      <xdr:spPr>
        <a:xfrm>
          <a:off x="5211106" y="20196887"/>
          <a:ext cx="128550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48930</xdr:colOff>
      <xdr:row>113</xdr:row>
      <xdr:rowOff>33769</xdr:rowOff>
    </xdr:from>
    <xdr:to>
      <xdr:col>9</xdr:col>
      <xdr:colOff>639669</xdr:colOff>
      <xdr:row>113</xdr:row>
      <xdr:rowOff>33769</xdr:rowOff>
    </xdr:to>
    <xdr:cxnSp macro="">
      <xdr:nvCxnSpPr>
        <xdr:cNvPr id="44" name="Straight Connector 43">
          <a:extLst>
            <a:ext uri="{FF2B5EF4-FFF2-40B4-BE49-F238E27FC236}">
              <a16:creationId xmlns:a16="http://schemas.microsoft.com/office/drawing/2014/main" id="{13BCD6CA-D4C5-482B-8026-E8A930418DBE}"/>
            </a:ext>
          </a:extLst>
        </xdr:cNvPr>
        <xdr:cNvCxnSpPr/>
      </xdr:nvCxnSpPr>
      <xdr:spPr>
        <a:xfrm>
          <a:off x="5211106" y="20196887"/>
          <a:ext cx="1285504"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66453</xdr:colOff>
      <xdr:row>92</xdr:row>
      <xdr:rowOff>4868</xdr:rowOff>
    </xdr:from>
    <xdr:to>
      <xdr:col>19</xdr:col>
      <xdr:colOff>891366</xdr:colOff>
      <xdr:row>92</xdr:row>
      <xdr:rowOff>4868</xdr:rowOff>
    </xdr:to>
    <xdr:grpSp>
      <xdr:nvGrpSpPr>
        <xdr:cNvPr id="51" name="Group 50">
          <a:extLst>
            <a:ext uri="{FF2B5EF4-FFF2-40B4-BE49-F238E27FC236}">
              <a16:creationId xmlns:a16="http://schemas.microsoft.com/office/drawing/2014/main" id="{C0BBFDA0-551A-1E00-2468-D64C0A4D08F2}"/>
            </a:ext>
          </a:extLst>
        </xdr:cNvPr>
        <xdr:cNvGrpSpPr/>
      </xdr:nvGrpSpPr>
      <xdr:grpSpPr>
        <a:xfrm>
          <a:off x="9936562" y="17163672"/>
          <a:ext cx="8817630" cy="0"/>
          <a:chOff x="9067578" y="16244993"/>
          <a:chExt cx="8794163" cy="0"/>
        </a:xfrm>
      </xdr:grpSpPr>
      <xdr:grpSp>
        <xdr:nvGrpSpPr>
          <xdr:cNvPr id="26" name="Group 25">
            <a:extLst>
              <a:ext uri="{FF2B5EF4-FFF2-40B4-BE49-F238E27FC236}">
                <a16:creationId xmlns:a16="http://schemas.microsoft.com/office/drawing/2014/main" id="{B621B620-FD3D-9459-6EF1-100DF9AF4B1E}"/>
              </a:ext>
            </a:extLst>
          </xdr:cNvPr>
          <xdr:cNvGrpSpPr/>
        </xdr:nvGrpSpPr>
        <xdr:grpSpPr>
          <a:xfrm>
            <a:off x="9067578" y="16244993"/>
            <a:ext cx="6013027" cy="0"/>
            <a:chOff x="9082255" y="16162249"/>
            <a:chExt cx="5915980" cy="0"/>
          </a:xfrm>
        </xdr:grpSpPr>
        <xdr:cxnSp macro="">
          <xdr:nvCxnSpPr>
            <xdr:cNvPr id="14" name="Straight Connector 13">
              <a:extLst>
                <a:ext uri="{FF2B5EF4-FFF2-40B4-BE49-F238E27FC236}">
                  <a16:creationId xmlns:a16="http://schemas.microsoft.com/office/drawing/2014/main" id="{DB6AD9AB-6185-43E5-A4D7-897E634BA4E2}"/>
                </a:ext>
              </a:extLst>
            </xdr:cNvPr>
            <xdr:cNvCxnSpPr/>
          </xdr:nvCxnSpPr>
          <xdr:spPr>
            <a:xfrm>
              <a:off x="9082255"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id="{CD68E2E2-F923-4C21-88B4-BC55417B4837}"/>
                </a:ext>
              </a:extLst>
            </xdr:cNvPr>
            <xdr:cNvCxnSpPr/>
          </xdr:nvCxnSpPr>
          <xdr:spPr>
            <a:xfrm>
              <a:off x="9840854" y="16162249"/>
              <a:ext cx="730715"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7" name="Straight Connector 16">
              <a:extLst>
                <a:ext uri="{FF2B5EF4-FFF2-40B4-BE49-F238E27FC236}">
                  <a16:creationId xmlns:a16="http://schemas.microsoft.com/office/drawing/2014/main" id="{5F72E980-2BF4-4598-BC3D-54C45A786398}"/>
                </a:ext>
              </a:extLst>
            </xdr:cNvPr>
            <xdr:cNvCxnSpPr/>
          </xdr:nvCxnSpPr>
          <xdr:spPr>
            <a:xfrm>
              <a:off x="10650086"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8" name="Straight Connector 17">
              <a:extLst>
                <a:ext uri="{FF2B5EF4-FFF2-40B4-BE49-F238E27FC236}">
                  <a16:creationId xmlns:a16="http://schemas.microsoft.com/office/drawing/2014/main" id="{4BC270C7-C52B-4AC4-A8F6-18095A361E33}"/>
                </a:ext>
              </a:extLst>
            </xdr:cNvPr>
            <xdr:cNvCxnSpPr/>
          </xdr:nvCxnSpPr>
          <xdr:spPr>
            <a:xfrm>
              <a:off x="11406688" y="16162249"/>
              <a:ext cx="82721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0" name="Straight Connector 19">
              <a:extLst>
                <a:ext uri="{FF2B5EF4-FFF2-40B4-BE49-F238E27FC236}">
                  <a16:creationId xmlns:a16="http://schemas.microsoft.com/office/drawing/2014/main" id="{A866B3E3-C391-4563-85A9-E8A9B21977B8}"/>
                </a:ext>
              </a:extLst>
            </xdr:cNvPr>
            <xdr:cNvCxnSpPr/>
          </xdr:nvCxnSpPr>
          <xdr:spPr>
            <a:xfrm>
              <a:off x="12301018" y="16162249"/>
              <a:ext cx="900533"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1" name="Straight Connector 20">
              <a:extLst>
                <a:ext uri="{FF2B5EF4-FFF2-40B4-BE49-F238E27FC236}">
                  <a16:creationId xmlns:a16="http://schemas.microsoft.com/office/drawing/2014/main" id="{7CB5A2B9-DEC9-4475-9062-2D1B76CA318A}"/>
                </a:ext>
              </a:extLst>
            </xdr:cNvPr>
            <xdr:cNvCxnSpPr/>
          </xdr:nvCxnSpPr>
          <xdr:spPr>
            <a:xfrm>
              <a:off x="13252874" y="16162249"/>
              <a:ext cx="903856"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4" name="Straight Connector 23">
              <a:extLst>
                <a:ext uri="{FF2B5EF4-FFF2-40B4-BE49-F238E27FC236}">
                  <a16:creationId xmlns:a16="http://schemas.microsoft.com/office/drawing/2014/main" id="{F03768A1-3F3E-4F32-A94A-371B0482B87D}"/>
                </a:ext>
              </a:extLst>
            </xdr:cNvPr>
            <xdr:cNvCxnSpPr/>
          </xdr:nvCxnSpPr>
          <xdr:spPr>
            <a:xfrm>
              <a:off x="14221063" y="16162249"/>
              <a:ext cx="777172" cy="0"/>
            </a:xfrm>
            <a:prstGeom prst="line">
              <a:avLst/>
            </a:prstGeom>
            <a:ln w="12700"/>
          </xdr:spPr>
          <xdr:style>
            <a:lnRef idx="1">
              <a:schemeClr val="dk1"/>
            </a:lnRef>
            <a:fillRef idx="0">
              <a:schemeClr val="dk1"/>
            </a:fillRef>
            <a:effectRef idx="0">
              <a:schemeClr val="dk1"/>
            </a:effectRef>
            <a:fontRef idx="minor">
              <a:schemeClr val="tx1"/>
            </a:fontRef>
          </xdr:style>
        </xdr:cxnSp>
      </xdr:grpSp>
      <xdr:cxnSp macro="">
        <xdr:nvCxnSpPr>
          <xdr:cNvPr id="48" name="Straight Connector 47">
            <a:extLst>
              <a:ext uri="{FF2B5EF4-FFF2-40B4-BE49-F238E27FC236}">
                <a16:creationId xmlns:a16="http://schemas.microsoft.com/office/drawing/2014/main" id="{000C7303-D2BB-4D1C-A900-00890AB23DF7}"/>
              </a:ext>
            </a:extLst>
          </xdr:cNvPr>
          <xdr:cNvCxnSpPr/>
        </xdr:nvCxnSpPr>
        <xdr:spPr>
          <a:xfrm>
            <a:off x="15232063"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id="{20A44C3D-F12B-41C4-BA42-24A3E55A1245}"/>
              </a:ext>
            </a:extLst>
          </xdr:cNvPr>
          <xdr:cNvCxnSpPr/>
        </xdr:nvCxnSpPr>
        <xdr:spPr>
          <a:xfrm>
            <a:off x="16176141"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50" name="Straight Connector 49">
            <a:extLst>
              <a:ext uri="{FF2B5EF4-FFF2-40B4-BE49-F238E27FC236}">
                <a16:creationId xmlns:a16="http://schemas.microsoft.com/office/drawing/2014/main" id="{76E1D4F1-AB86-4E04-BA6F-0AEAF9D93A5C}"/>
              </a:ext>
            </a:extLst>
          </xdr:cNvPr>
          <xdr:cNvCxnSpPr/>
        </xdr:nvCxnSpPr>
        <xdr:spPr>
          <a:xfrm>
            <a:off x="17075357"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10</xdr:col>
      <xdr:colOff>36291</xdr:colOff>
      <xdr:row>95</xdr:row>
      <xdr:rowOff>165205</xdr:rowOff>
    </xdr:from>
    <xdr:to>
      <xdr:col>19</xdr:col>
      <xdr:colOff>861204</xdr:colOff>
      <xdr:row>95</xdr:row>
      <xdr:rowOff>165205</xdr:rowOff>
    </xdr:to>
    <xdr:grpSp>
      <xdr:nvGrpSpPr>
        <xdr:cNvPr id="52" name="Group 51">
          <a:extLst>
            <a:ext uri="{FF2B5EF4-FFF2-40B4-BE49-F238E27FC236}">
              <a16:creationId xmlns:a16="http://schemas.microsoft.com/office/drawing/2014/main" id="{7FBBEA3D-300D-41F4-862C-DEAA854BE0B5}"/>
            </a:ext>
          </a:extLst>
        </xdr:cNvPr>
        <xdr:cNvGrpSpPr/>
      </xdr:nvGrpSpPr>
      <xdr:grpSpPr>
        <a:xfrm>
          <a:off x="9906400" y="17862379"/>
          <a:ext cx="8817630" cy="0"/>
          <a:chOff x="9067578" y="16244993"/>
          <a:chExt cx="8794163" cy="0"/>
        </a:xfrm>
      </xdr:grpSpPr>
      <xdr:grpSp>
        <xdr:nvGrpSpPr>
          <xdr:cNvPr id="53" name="Group 52">
            <a:extLst>
              <a:ext uri="{FF2B5EF4-FFF2-40B4-BE49-F238E27FC236}">
                <a16:creationId xmlns:a16="http://schemas.microsoft.com/office/drawing/2014/main" id="{7771E3CF-8463-2BF3-ADB1-148ACBA8165D}"/>
              </a:ext>
            </a:extLst>
          </xdr:cNvPr>
          <xdr:cNvGrpSpPr/>
        </xdr:nvGrpSpPr>
        <xdr:grpSpPr>
          <a:xfrm>
            <a:off x="9067578" y="16244993"/>
            <a:ext cx="6013027" cy="0"/>
            <a:chOff x="9082255" y="16162249"/>
            <a:chExt cx="5915980" cy="0"/>
          </a:xfrm>
        </xdr:grpSpPr>
        <xdr:cxnSp macro="">
          <xdr:nvCxnSpPr>
            <xdr:cNvPr id="57" name="Straight Connector 56">
              <a:extLst>
                <a:ext uri="{FF2B5EF4-FFF2-40B4-BE49-F238E27FC236}">
                  <a16:creationId xmlns:a16="http://schemas.microsoft.com/office/drawing/2014/main" id="{79436A2F-F8D5-B879-0866-9B9C53E611D3}"/>
                </a:ext>
              </a:extLst>
            </xdr:cNvPr>
            <xdr:cNvCxnSpPr/>
          </xdr:nvCxnSpPr>
          <xdr:spPr>
            <a:xfrm>
              <a:off x="9082255"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id="{F00894AC-233E-7787-131D-F627DFB80444}"/>
                </a:ext>
              </a:extLst>
            </xdr:cNvPr>
            <xdr:cNvCxnSpPr/>
          </xdr:nvCxnSpPr>
          <xdr:spPr>
            <a:xfrm>
              <a:off x="9840854" y="16162249"/>
              <a:ext cx="730715"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59" name="Straight Connector 58">
              <a:extLst>
                <a:ext uri="{FF2B5EF4-FFF2-40B4-BE49-F238E27FC236}">
                  <a16:creationId xmlns:a16="http://schemas.microsoft.com/office/drawing/2014/main" id="{2949FBB4-7B0F-9419-61F3-879DFFAA9E25}"/>
                </a:ext>
              </a:extLst>
            </xdr:cNvPr>
            <xdr:cNvCxnSpPr/>
          </xdr:nvCxnSpPr>
          <xdr:spPr>
            <a:xfrm>
              <a:off x="10650086"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0" name="Straight Connector 59">
              <a:extLst>
                <a:ext uri="{FF2B5EF4-FFF2-40B4-BE49-F238E27FC236}">
                  <a16:creationId xmlns:a16="http://schemas.microsoft.com/office/drawing/2014/main" id="{7F380107-0A08-585B-EF26-3A2A1BA816A0}"/>
                </a:ext>
              </a:extLst>
            </xdr:cNvPr>
            <xdr:cNvCxnSpPr/>
          </xdr:nvCxnSpPr>
          <xdr:spPr>
            <a:xfrm>
              <a:off x="11406688" y="16162249"/>
              <a:ext cx="82721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id="{E568F6A9-2F66-8331-30A6-BA1913AC5F4B}"/>
                </a:ext>
              </a:extLst>
            </xdr:cNvPr>
            <xdr:cNvCxnSpPr/>
          </xdr:nvCxnSpPr>
          <xdr:spPr>
            <a:xfrm>
              <a:off x="12301018" y="16162249"/>
              <a:ext cx="900533"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2" name="Straight Connector 61">
              <a:extLst>
                <a:ext uri="{FF2B5EF4-FFF2-40B4-BE49-F238E27FC236}">
                  <a16:creationId xmlns:a16="http://schemas.microsoft.com/office/drawing/2014/main" id="{FD7B53CB-3840-3364-9ED8-C4FC62BD0976}"/>
                </a:ext>
              </a:extLst>
            </xdr:cNvPr>
            <xdr:cNvCxnSpPr/>
          </xdr:nvCxnSpPr>
          <xdr:spPr>
            <a:xfrm>
              <a:off x="13252874" y="16162249"/>
              <a:ext cx="903856"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3" name="Straight Connector 62">
              <a:extLst>
                <a:ext uri="{FF2B5EF4-FFF2-40B4-BE49-F238E27FC236}">
                  <a16:creationId xmlns:a16="http://schemas.microsoft.com/office/drawing/2014/main" id="{CF16EE3A-CB02-53E3-CDE8-B169FAEA4EBE}"/>
                </a:ext>
              </a:extLst>
            </xdr:cNvPr>
            <xdr:cNvCxnSpPr/>
          </xdr:nvCxnSpPr>
          <xdr:spPr>
            <a:xfrm>
              <a:off x="14221063" y="16162249"/>
              <a:ext cx="777172" cy="0"/>
            </a:xfrm>
            <a:prstGeom prst="line">
              <a:avLst/>
            </a:prstGeom>
            <a:ln w="12700"/>
          </xdr:spPr>
          <xdr:style>
            <a:lnRef idx="1">
              <a:schemeClr val="dk1"/>
            </a:lnRef>
            <a:fillRef idx="0">
              <a:schemeClr val="dk1"/>
            </a:fillRef>
            <a:effectRef idx="0">
              <a:schemeClr val="dk1"/>
            </a:effectRef>
            <a:fontRef idx="minor">
              <a:schemeClr val="tx1"/>
            </a:fontRef>
          </xdr:style>
        </xdr:cxnSp>
      </xdr:grpSp>
      <xdr:cxnSp macro="">
        <xdr:nvCxnSpPr>
          <xdr:cNvPr id="54" name="Straight Connector 53">
            <a:extLst>
              <a:ext uri="{FF2B5EF4-FFF2-40B4-BE49-F238E27FC236}">
                <a16:creationId xmlns:a16="http://schemas.microsoft.com/office/drawing/2014/main" id="{5A15A4D9-E5E8-0C67-D21A-D0A225BA0A7E}"/>
              </a:ext>
            </a:extLst>
          </xdr:cNvPr>
          <xdr:cNvCxnSpPr/>
        </xdr:nvCxnSpPr>
        <xdr:spPr>
          <a:xfrm>
            <a:off x="15232063"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id="{A6C2EB15-E86B-CC4A-B7EF-EDD761709668}"/>
              </a:ext>
            </a:extLst>
          </xdr:cNvPr>
          <xdr:cNvCxnSpPr/>
        </xdr:nvCxnSpPr>
        <xdr:spPr>
          <a:xfrm>
            <a:off x="16176141"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56" name="Straight Connector 55">
            <a:extLst>
              <a:ext uri="{FF2B5EF4-FFF2-40B4-BE49-F238E27FC236}">
                <a16:creationId xmlns:a16="http://schemas.microsoft.com/office/drawing/2014/main" id="{6237A9BD-6E62-7F34-B816-38069DC0DA93}"/>
              </a:ext>
            </a:extLst>
          </xdr:cNvPr>
          <xdr:cNvCxnSpPr/>
        </xdr:nvCxnSpPr>
        <xdr:spPr>
          <a:xfrm>
            <a:off x="17075357"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10</xdr:col>
      <xdr:colOff>114922</xdr:colOff>
      <xdr:row>113</xdr:row>
      <xdr:rowOff>34413</xdr:rowOff>
    </xdr:from>
    <xdr:to>
      <xdr:col>20</xdr:col>
      <xdr:colOff>19545</xdr:colOff>
      <xdr:row>113</xdr:row>
      <xdr:rowOff>34413</xdr:rowOff>
    </xdr:to>
    <xdr:grpSp>
      <xdr:nvGrpSpPr>
        <xdr:cNvPr id="64" name="Group 63">
          <a:extLst>
            <a:ext uri="{FF2B5EF4-FFF2-40B4-BE49-F238E27FC236}">
              <a16:creationId xmlns:a16="http://schemas.microsoft.com/office/drawing/2014/main" id="{5874D0B4-2714-4EBC-862B-D91467C9BA4E}"/>
            </a:ext>
          </a:extLst>
        </xdr:cNvPr>
        <xdr:cNvGrpSpPr/>
      </xdr:nvGrpSpPr>
      <xdr:grpSpPr>
        <a:xfrm>
          <a:off x="9985031" y="20961804"/>
          <a:ext cx="8822231" cy="0"/>
          <a:chOff x="9067578" y="16244993"/>
          <a:chExt cx="8794163" cy="0"/>
        </a:xfrm>
      </xdr:grpSpPr>
      <xdr:grpSp>
        <xdr:nvGrpSpPr>
          <xdr:cNvPr id="65" name="Group 64">
            <a:extLst>
              <a:ext uri="{FF2B5EF4-FFF2-40B4-BE49-F238E27FC236}">
                <a16:creationId xmlns:a16="http://schemas.microsoft.com/office/drawing/2014/main" id="{CFC3C408-F152-87E2-541B-EC872BA5F654}"/>
              </a:ext>
            </a:extLst>
          </xdr:cNvPr>
          <xdr:cNvGrpSpPr/>
        </xdr:nvGrpSpPr>
        <xdr:grpSpPr>
          <a:xfrm>
            <a:off x="9067578" y="16244993"/>
            <a:ext cx="6013027" cy="0"/>
            <a:chOff x="9082255" y="16162249"/>
            <a:chExt cx="5915980" cy="0"/>
          </a:xfrm>
        </xdr:grpSpPr>
        <xdr:cxnSp macro="">
          <xdr:nvCxnSpPr>
            <xdr:cNvPr id="69" name="Straight Connector 68">
              <a:extLst>
                <a:ext uri="{FF2B5EF4-FFF2-40B4-BE49-F238E27FC236}">
                  <a16:creationId xmlns:a16="http://schemas.microsoft.com/office/drawing/2014/main" id="{40216781-3E52-6A7D-0EF9-7E808D89E5AE}"/>
                </a:ext>
              </a:extLst>
            </xdr:cNvPr>
            <xdr:cNvCxnSpPr/>
          </xdr:nvCxnSpPr>
          <xdr:spPr>
            <a:xfrm>
              <a:off x="9082255"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id="{E07547A9-00E6-1924-C168-25F37DD249AA}"/>
                </a:ext>
              </a:extLst>
            </xdr:cNvPr>
            <xdr:cNvCxnSpPr/>
          </xdr:nvCxnSpPr>
          <xdr:spPr>
            <a:xfrm>
              <a:off x="9840854" y="16162249"/>
              <a:ext cx="730715"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71" name="Straight Connector 70">
              <a:extLst>
                <a:ext uri="{FF2B5EF4-FFF2-40B4-BE49-F238E27FC236}">
                  <a16:creationId xmlns:a16="http://schemas.microsoft.com/office/drawing/2014/main" id="{C8C4DEBA-A1DF-A1FB-8164-E2E7434CF7A1}"/>
                </a:ext>
              </a:extLst>
            </xdr:cNvPr>
            <xdr:cNvCxnSpPr/>
          </xdr:nvCxnSpPr>
          <xdr:spPr>
            <a:xfrm>
              <a:off x="10650086"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72" name="Straight Connector 71">
              <a:extLst>
                <a:ext uri="{FF2B5EF4-FFF2-40B4-BE49-F238E27FC236}">
                  <a16:creationId xmlns:a16="http://schemas.microsoft.com/office/drawing/2014/main" id="{962F10DD-6D10-D3DA-6AA3-B2FF8E58E077}"/>
                </a:ext>
              </a:extLst>
            </xdr:cNvPr>
            <xdr:cNvCxnSpPr/>
          </xdr:nvCxnSpPr>
          <xdr:spPr>
            <a:xfrm>
              <a:off x="11406688" y="16162249"/>
              <a:ext cx="82721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id="{0B44F4AB-06A1-4EA0-D6E7-B5C35C0FE7E2}"/>
                </a:ext>
              </a:extLst>
            </xdr:cNvPr>
            <xdr:cNvCxnSpPr/>
          </xdr:nvCxnSpPr>
          <xdr:spPr>
            <a:xfrm>
              <a:off x="12301018" y="16162249"/>
              <a:ext cx="900533"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74" name="Straight Connector 73">
              <a:extLst>
                <a:ext uri="{FF2B5EF4-FFF2-40B4-BE49-F238E27FC236}">
                  <a16:creationId xmlns:a16="http://schemas.microsoft.com/office/drawing/2014/main" id="{3EDFB1F0-88FE-D4E3-3273-0415005645AD}"/>
                </a:ext>
              </a:extLst>
            </xdr:cNvPr>
            <xdr:cNvCxnSpPr/>
          </xdr:nvCxnSpPr>
          <xdr:spPr>
            <a:xfrm>
              <a:off x="13252874" y="16162249"/>
              <a:ext cx="903856"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75" name="Straight Connector 74">
              <a:extLst>
                <a:ext uri="{FF2B5EF4-FFF2-40B4-BE49-F238E27FC236}">
                  <a16:creationId xmlns:a16="http://schemas.microsoft.com/office/drawing/2014/main" id="{1C4B1EED-42E5-F250-6727-76A0806CC533}"/>
                </a:ext>
              </a:extLst>
            </xdr:cNvPr>
            <xdr:cNvCxnSpPr/>
          </xdr:nvCxnSpPr>
          <xdr:spPr>
            <a:xfrm>
              <a:off x="14221063" y="16162249"/>
              <a:ext cx="777172" cy="0"/>
            </a:xfrm>
            <a:prstGeom prst="line">
              <a:avLst/>
            </a:prstGeom>
            <a:ln w="12700"/>
          </xdr:spPr>
          <xdr:style>
            <a:lnRef idx="1">
              <a:schemeClr val="dk1"/>
            </a:lnRef>
            <a:fillRef idx="0">
              <a:schemeClr val="dk1"/>
            </a:fillRef>
            <a:effectRef idx="0">
              <a:schemeClr val="dk1"/>
            </a:effectRef>
            <a:fontRef idx="minor">
              <a:schemeClr val="tx1"/>
            </a:fontRef>
          </xdr:style>
        </xdr:cxnSp>
      </xdr:grpSp>
      <xdr:cxnSp macro="">
        <xdr:nvCxnSpPr>
          <xdr:cNvPr id="66" name="Straight Connector 65">
            <a:extLst>
              <a:ext uri="{FF2B5EF4-FFF2-40B4-BE49-F238E27FC236}">
                <a16:creationId xmlns:a16="http://schemas.microsoft.com/office/drawing/2014/main" id="{C39609C0-6B22-B842-DD32-8F9D55ED3C3C}"/>
              </a:ext>
            </a:extLst>
          </xdr:cNvPr>
          <xdr:cNvCxnSpPr/>
        </xdr:nvCxnSpPr>
        <xdr:spPr>
          <a:xfrm>
            <a:off x="15232063"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id="{F3A23909-3288-D31B-FE1B-DCB0E375B6ED}"/>
              </a:ext>
            </a:extLst>
          </xdr:cNvPr>
          <xdr:cNvCxnSpPr/>
        </xdr:nvCxnSpPr>
        <xdr:spPr>
          <a:xfrm>
            <a:off x="16176141"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8" name="Straight Connector 67">
            <a:extLst>
              <a:ext uri="{FF2B5EF4-FFF2-40B4-BE49-F238E27FC236}">
                <a16:creationId xmlns:a16="http://schemas.microsoft.com/office/drawing/2014/main" id="{0B47CA8D-EE66-5AD8-80FE-D292C8EA14C6}"/>
              </a:ext>
            </a:extLst>
          </xdr:cNvPr>
          <xdr:cNvCxnSpPr/>
        </xdr:nvCxnSpPr>
        <xdr:spPr>
          <a:xfrm>
            <a:off x="17075357" y="16244993"/>
            <a:ext cx="786384"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xdr:col>
      <xdr:colOff>0</xdr:colOff>
      <xdr:row>121</xdr:row>
      <xdr:rowOff>161700</xdr:rowOff>
    </xdr:from>
    <xdr:to>
      <xdr:col>20</xdr:col>
      <xdr:colOff>10410</xdr:colOff>
      <xdr:row>121</xdr:row>
      <xdr:rowOff>161700</xdr:rowOff>
    </xdr:to>
    <xdr:cxnSp macro="">
      <xdr:nvCxnSpPr>
        <xdr:cNvPr id="15" name="Straight Connector 14">
          <a:extLst>
            <a:ext uri="{FF2B5EF4-FFF2-40B4-BE49-F238E27FC236}">
              <a16:creationId xmlns:a16="http://schemas.microsoft.com/office/drawing/2014/main" id="{F159713F-9D8C-40FB-890A-2379611AEF25}"/>
            </a:ext>
          </a:extLst>
        </xdr:cNvPr>
        <xdr:cNvCxnSpPr/>
      </xdr:nvCxnSpPr>
      <xdr:spPr>
        <a:xfrm>
          <a:off x="609600" y="22879460"/>
          <a:ext cx="1778533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758068</xdr:colOff>
      <xdr:row>106</xdr:row>
      <xdr:rowOff>45684</xdr:rowOff>
    </xdr:from>
    <xdr:to>
      <xdr:col>5</xdr:col>
      <xdr:colOff>384653</xdr:colOff>
      <xdr:row>106</xdr:row>
      <xdr:rowOff>45684</xdr:rowOff>
    </xdr:to>
    <xdr:cxnSp macro="">
      <xdr:nvCxnSpPr>
        <xdr:cNvPr id="19" name="Straight Connector 18">
          <a:extLst>
            <a:ext uri="{FF2B5EF4-FFF2-40B4-BE49-F238E27FC236}">
              <a16:creationId xmlns:a16="http://schemas.microsoft.com/office/drawing/2014/main" id="{06050ECA-BBF6-43A1-809E-6BF21F799E17}"/>
            </a:ext>
          </a:extLst>
        </xdr:cNvPr>
        <xdr:cNvCxnSpPr/>
      </xdr:nvCxnSpPr>
      <xdr:spPr>
        <a:xfrm>
          <a:off x="5211106" y="20196887"/>
          <a:ext cx="139493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25738</xdr:colOff>
      <xdr:row>85</xdr:row>
      <xdr:rowOff>17674</xdr:rowOff>
    </xdr:from>
    <xdr:to>
      <xdr:col>5</xdr:col>
      <xdr:colOff>620993</xdr:colOff>
      <xdr:row>85</xdr:row>
      <xdr:rowOff>17674</xdr:rowOff>
    </xdr:to>
    <xdr:cxnSp macro="">
      <xdr:nvCxnSpPr>
        <xdr:cNvPr id="4" name="Straight Connector 3">
          <a:extLst>
            <a:ext uri="{FF2B5EF4-FFF2-40B4-BE49-F238E27FC236}">
              <a16:creationId xmlns:a16="http://schemas.microsoft.com/office/drawing/2014/main" id="{AE614B85-7226-4BA2-8786-D746DBABE579}"/>
            </a:ext>
          </a:extLst>
        </xdr:cNvPr>
        <xdr:cNvCxnSpPr/>
      </xdr:nvCxnSpPr>
      <xdr:spPr>
        <a:xfrm>
          <a:off x="5181938" y="16032374"/>
          <a:ext cx="1287405"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1442</xdr:colOff>
      <xdr:row>85</xdr:row>
      <xdr:rowOff>17674</xdr:rowOff>
    </xdr:from>
    <xdr:to>
      <xdr:col>7</xdr:col>
      <xdr:colOff>588309</xdr:colOff>
      <xdr:row>85</xdr:row>
      <xdr:rowOff>17674</xdr:rowOff>
    </xdr:to>
    <xdr:cxnSp macro="">
      <xdr:nvCxnSpPr>
        <xdr:cNvPr id="5" name="Straight Connector 4">
          <a:extLst>
            <a:ext uri="{FF2B5EF4-FFF2-40B4-BE49-F238E27FC236}">
              <a16:creationId xmlns:a16="http://schemas.microsoft.com/office/drawing/2014/main" id="{93895BAB-33FF-4B48-B383-9F62E8881DAC}"/>
            </a:ext>
          </a:extLst>
        </xdr:cNvPr>
        <xdr:cNvCxnSpPr/>
      </xdr:nvCxnSpPr>
      <xdr:spPr>
        <a:xfrm>
          <a:off x="6541942" y="16032374"/>
          <a:ext cx="1196467"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43407</xdr:colOff>
      <xdr:row>85</xdr:row>
      <xdr:rowOff>17674</xdr:rowOff>
    </xdr:from>
    <xdr:to>
      <xdr:col>10</xdr:col>
      <xdr:colOff>17716</xdr:colOff>
      <xdr:row>85</xdr:row>
      <xdr:rowOff>17674</xdr:rowOff>
    </xdr:to>
    <xdr:cxnSp macro="">
      <xdr:nvCxnSpPr>
        <xdr:cNvPr id="6" name="Straight Connector 5">
          <a:extLst>
            <a:ext uri="{FF2B5EF4-FFF2-40B4-BE49-F238E27FC236}">
              <a16:creationId xmlns:a16="http://schemas.microsoft.com/office/drawing/2014/main" id="{18936370-EFFE-449D-9B12-C074806A9070}"/>
            </a:ext>
          </a:extLst>
        </xdr:cNvPr>
        <xdr:cNvCxnSpPr/>
      </xdr:nvCxnSpPr>
      <xdr:spPr>
        <a:xfrm>
          <a:off x="7803107" y="16032374"/>
          <a:ext cx="121890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18008</xdr:colOff>
      <xdr:row>88</xdr:row>
      <xdr:rowOff>164682</xdr:rowOff>
    </xdr:from>
    <xdr:to>
      <xdr:col>5</xdr:col>
      <xdr:colOff>560294</xdr:colOff>
      <xdr:row>88</xdr:row>
      <xdr:rowOff>164682</xdr:rowOff>
    </xdr:to>
    <xdr:cxnSp macro="">
      <xdr:nvCxnSpPr>
        <xdr:cNvPr id="7" name="Straight Connector 6">
          <a:extLst>
            <a:ext uri="{FF2B5EF4-FFF2-40B4-BE49-F238E27FC236}">
              <a16:creationId xmlns:a16="http://schemas.microsoft.com/office/drawing/2014/main" id="{C6BC102B-44BA-4ACA-BAB2-F615977FD4D5}"/>
            </a:ext>
          </a:extLst>
        </xdr:cNvPr>
        <xdr:cNvCxnSpPr/>
      </xdr:nvCxnSpPr>
      <xdr:spPr>
        <a:xfrm>
          <a:off x="5174208" y="16731832"/>
          <a:ext cx="1234436"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609223</xdr:colOff>
      <xdr:row>88</xdr:row>
      <xdr:rowOff>164682</xdr:rowOff>
    </xdr:from>
    <xdr:to>
      <xdr:col>7</xdr:col>
      <xdr:colOff>596646</xdr:colOff>
      <xdr:row>88</xdr:row>
      <xdr:rowOff>164682</xdr:rowOff>
    </xdr:to>
    <xdr:cxnSp macro="">
      <xdr:nvCxnSpPr>
        <xdr:cNvPr id="8" name="Straight Connector 7">
          <a:extLst>
            <a:ext uri="{FF2B5EF4-FFF2-40B4-BE49-F238E27FC236}">
              <a16:creationId xmlns:a16="http://schemas.microsoft.com/office/drawing/2014/main" id="{39DCD789-4A20-4EF6-81BE-247CCBD4B5C8}"/>
            </a:ext>
          </a:extLst>
        </xdr:cNvPr>
        <xdr:cNvCxnSpPr/>
      </xdr:nvCxnSpPr>
      <xdr:spPr>
        <a:xfrm>
          <a:off x="6457573" y="16731832"/>
          <a:ext cx="1289173"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35677</xdr:colOff>
      <xdr:row>88</xdr:row>
      <xdr:rowOff>164682</xdr:rowOff>
    </xdr:from>
    <xdr:to>
      <xdr:col>10</xdr:col>
      <xdr:colOff>9986</xdr:colOff>
      <xdr:row>88</xdr:row>
      <xdr:rowOff>164682</xdr:rowOff>
    </xdr:to>
    <xdr:cxnSp macro="">
      <xdr:nvCxnSpPr>
        <xdr:cNvPr id="9" name="Straight Connector 8">
          <a:extLst>
            <a:ext uri="{FF2B5EF4-FFF2-40B4-BE49-F238E27FC236}">
              <a16:creationId xmlns:a16="http://schemas.microsoft.com/office/drawing/2014/main" id="{6096F78C-E47E-42E8-AE6D-AEEA91C3A81C}"/>
            </a:ext>
          </a:extLst>
        </xdr:cNvPr>
        <xdr:cNvCxnSpPr/>
      </xdr:nvCxnSpPr>
      <xdr:spPr>
        <a:xfrm>
          <a:off x="7795377" y="16731832"/>
          <a:ext cx="121890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48930</xdr:colOff>
      <xdr:row>106</xdr:row>
      <xdr:rowOff>33769</xdr:rowOff>
    </xdr:from>
    <xdr:to>
      <xdr:col>5</xdr:col>
      <xdr:colOff>639669</xdr:colOff>
      <xdr:row>106</xdr:row>
      <xdr:rowOff>33769</xdr:rowOff>
    </xdr:to>
    <xdr:cxnSp macro="">
      <xdr:nvCxnSpPr>
        <xdr:cNvPr id="10" name="Straight Connector 9">
          <a:extLst>
            <a:ext uri="{FF2B5EF4-FFF2-40B4-BE49-F238E27FC236}">
              <a16:creationId xmlns:a16="http://schemas.microsoft.com/office/drawing/2014/main" id="{5301228D-C6C0-4247-8E15-2835F29EDC23}"/>
            </a:ext>
          </a:extLst>
        </xdr:cNvPr>
        <xdr:cNvCxnSpPr/>
      </xdr:nvCxnSpPr>
      <xdr:spPr>
        <a:xfrm>
          <a:off x="5205130" y="19915619"/>
          <a:ext cx="128288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24634</xdr:colOff>
      <xdr:row>106</xdr:row>
      <xdr:rowOff>33769</xdr:rowOff>
    </xdr:from>
    <xdr:to>
      <xdr:col>8</xdr:col>
      <xdr:colOff>15507</xdr:colOff>
      <xdr:row>106</xdr:row>
      <xdr:rowOff>33769</xdr:rowOff>
    </xdr:to>
    <xdr:cxnSp macro="">
      <xdr:nvCxnSpPr>
        <xdr:cNvPr id="11" name="Straight Connector 10">
          <a:extLst>
            <a:ext uri="{FF2B5EF4-FFF2-40B4-BE49-F238E27FC236}">
              <a16:creationId xmlns:a16="http://schemas.microsoft.com/office/drawing/2014/main" id="{58E62DEE-4C2E-4C47-BC2A-B4E05F2E1598}"/>
            </a:ext>
          </a:extLst>
        </xdr:cNvPr>
        <xdr:cNvCxnSpPr/>
      </xdr:nvCxnSpPr>
      <xdr:spPr>
        <a:xfrm>
          <a:off x="6565134" y="19915619"/>
          <a:ext cx="1210073"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66599</xdr:colOff>
      <xdr:row>106</xdr:row>
      <xdr:rowOff>33769</xdr:rowOff>
    </xdr:from>
    <xdr:to>
      <xdr:col>10</xdr:col>
      <xdr:colOff>40908</xdr:colOff>
      <xdr:row>106</xdr:row>
      <xdr:rowOff>33769</xdr:rowOff>
    </xdr:to>
    <xdr:cxnSp macro="">
      <xdr:nvCxnSpPr>
        <xdr:cNvPr id="12" name="Straight Connector 11">
          <a:extLst>
            <a:ext uri="{FF2B5EF4-FFF2-40B4-BE49-F238E27FC236}">
              <a16:creationId xmlns:a16="http://schemas.microsoft.com/office/drawing/2014/main" id="{F2F2CE4A-08A3-44F2-928B-803691E30702}"/>
            </a:ext>
          </a:extLst>
        </xdr:cNvPr>
        <xdr:cNvCxnSpPr/>
      </xdr:nvCxnSpPr>
      <xdr:spPr>
        <a:xfrm>
          <a:off x="7826299" y="19915619"/>
          <a:ext cx="121890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66453</xdr:colOff>
      <xdr:row>86</xdr:row>
      <xdr:rowOff>17674</xdr:rowOff>
    </xdr:from>
    <xdr:to>
      <xdr:col>13</xdr:col>
      <xdr:colOff>0</xdr:colOff>
      <xdr:row>86</xdr:row>
      <xdr:rowOff>17674</xdr:rowOff>
    </xdr:to>
    <xdr:grpSp>
      <xdr:nvGrpSpPr>
        <xdr:cNvPr id="13" name="Group 12">
          <a:extLst>
            <a:ext uri="{FF2B5EF4-FFF2-40B4-BE49-F238E27FC236}">
              <a16:creationId xmlns:a16="http://schemas.microsoft.com/office/drawing/2014/main" id="{E2E4FFDD-0BE4-4B7B-A9BB-2EDEF8555417}"/>
            </a:ext>
          </a:extLst>
        </xdr:cNvPr>
        <xdr:cNvGrpSpPr/>
      </xdr:nvGrpSpPr>
      <xdr:grpSpPr>
        <a:xfrm>
          <a:off x="8527157" y="8433873"/>
          <a:ext cx="2732913" cy="0"/>
          <a:chOff x="9082255" y="16162249"/>
          <a:chExt cx="5915980" cy="0"/>
        </a:xfrm>
      </xdr:grpSpPr>
      <xdr:cxnSp macro="">
        <xdr:nvCxnSpPr>
          <xdr:cNvPr id="14" name="Straight Connector 13">
            <a:extLst>
              <a:ext uri="{FF2B5EF4-FFF2-40B4-BE49-F238E27FC236}">
                <a16:creationId xmlns:a16="http://schemas.microsoft.com/office/drawing/2014/main" id="{64F10709-9873-071F-70D4-968D841CA506}"/>
              </a:ext>
            </a:extLst>
          </xdr:cNvPr>
          <xdr:cNvCxnSpPr/>
        </xdr:nvCxnSpPr>
        <xdr:spPr>
          <a:xfrm>
            <a:off x="9082255"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5" name="Straight Connector 14">
            <a:extLst>
              <a:ext uri="{FF2B5EF4-FFF2-40B4-BE49-F238E27FC236}">
                <a16:creationId xmlns:a16="http://schemas.microsoft.com/office/drawing/2014/main" id="{93FE032F-F2D8-55A4-A96C-7A8099107B7A}"/>
              </a:ext>
            </a:extLst>
          </xdr:cNvPr>
          <xdr:cNvCxnSpPr/>
        </xdr:nvCxnSpPr>
        <xdr:spPr>
          <a:xfrm>
            <a:off x="9840854" y="16162249"/>
            <a:ext cx="730715"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id="{CDD4C0BD-2D8C-E432-FD62-F5BD50983849}"/>
              </a:ext>
            </a:extLst>
          </xdr:cNvPr>
          <xdr:cNvCxnSpPr/>
        </xdr:nvCxnSpPr>
        <xdr:spPr>
          <a:xfrm>
            <a:off x="10650086"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7" name="Straight Connector 16">
            <a:extLst>
              <a:ext uri="{FF2B5EF4-FFF2-40B4-BE49-F238E27FC236}">
                <a16:creationId xmlns:a16="http://schemas.microsoft.com/office/drawing/2014/main" id="{AE87A367-3994-BC00-EECC-3A061A19E134}"/>
              </a:ext>
            </a:extLst>
          </xdr:cNvPr>
          <xdr:cNvCxnSpPr/>
        </xdr:nvCxnSpPr>
        <xdr:spPr>
          <a:xfrm>
            <a:off x="11406688" y="16162249"/>
            <a:ext cx="82721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8" name="Straight Connector 17">
            <a:extLst>
              <a:ext uri="{FF2B5EF4-FFF2-40B4-BE49-F238E27FC236}">
                <a16:creationId xmlns:a16="http://schemas.microsoft.com/office/drawing/2014/main" id="{8522C4AF-6F03-89D1-BC8A-903906D71B6D}"/>
              </a:ext>
            </a:extLst>
          </xdr:cNvPr>
          <xdr:cNvCxnSpPr/>
        </xdr:nvCxnSpPr>
        <xdr:spPr>
          <a:xfrm>
            <a:off x="12301018" y="16162249"/>
            <a:ext cx="900533"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id="{A77DFAD5-720A-BF04-E563-B66F3EAC5606}"/>
              </a:ext>
            </a:extLst>
          </xdr:cNvPr>
          <xdr:cNvCxnSpPr/>
        </xdr:nvCxnSpPr>
        <xdr:spPr>
          <a:xfrm>
            <a:off x="13252874" y="16162249"/>
            <a:ext cx="903856"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0" name="Straight Connector 19">
            <a:extLst>
              <a:ext uri="{FF2B5EF4-FFF2-40B4-BE49-F238E27FC236}">
                <a16:creationId xmlns:a16="http://schemas.microsoft.com/office/drawing/2014/main" id="{F3844E4C-452E-AD86-4035-B3E78918C3B8}"/>
              </a:ext>
            </a:extLst>
          </xdr:cNvPr>
          <xdr:cNvCxnSpPr/>
        </xdr:nvCxnSpPr>
        <xdr:spPr>
          <a:xfrm>
            <a:off x="14221063" y="16162249"/>
            <a:ext cx="777172"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10</xdr:col>
      <xdr:colOff>69089</xdr:colOff>
      <xdr:row>89</xdr:row>
      <xdr:rowOff>170074</xdr:rowOff>
    </xdr:from>
    <xdr:to>
      <xdr:col>13</xdr:col>
      <xdr:colOff>0</xdr:colOff>
      <xdr:row>89</xdr:row>
      <xdr:rowOff>170074</xdr:rowOff>
    </xdr:to>
    <xdr:grpSp>
      <xdr:nvGrpSpPr>
        <xdr:cNvPr id="21" name="Group 20">
          <a:extLst>
            <a:ext uri="{FF2B5EF4-FFF2-40B4-BE49-F238E27FC236}">
              <a16:creationId xmlns:a16="http://schemas.microsoft.com/office/drawing/2014/main" id="{4BF9DB9A-645A-4FAC-8D22-DB86826C8340}"/>
            </a:ext>
          </a:extLst>
        </xdr:cNvPr>
        <xdr:cNvGrpSpPr/>
      </xdr:nvGrpSpPr>
      <xdr:grpSpPr>
        <a:xfrm>
          <a:off x="8529793" y="8433873"/>
          <a:ext cx="2730277" cy="0"/>
          <a:chOff x="9082255" y="16162249"/>
          <a:chExt cx="5915980" cy="0"/>
        </a:xfrm>
      </xdr:grpSpPr>
      <xdr:cxnSp macro="">
        <xdr:nvCxnSpPr>
          <xdr:cNvPr id="22" name="Straight Connector 21">
            <a:extLst>
              <a:ext uri="{FF2B5EF4-FFF2-40B4-BE49-F238E27FC236}">
                <a16:creationId xmlns:a16="http://schemas.microsoft.com/office/drawing/2014/main" id="{F5A7DE5E-5CCC-1B17-AA58-1190CCADDA25}"/>
              </a:ext>
            </a:extLst>
          </xdr:cNvPr>
          <xdr:cNvCxnSpPr/>
        </xdr:nvCxnSpPr>
        <xdr:spPr>
          <a:xfrm>
            <a:off x="9082255"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3" name="Straight Connector 22">
            <a:extLst>
              <a:ext uri="{FF2B5EF4-FFF2-40B4-BE49-F238E27FC236}">
                <a16:creationId xmlns:a16="http://schemas.microsoft.com/office/drawing/2014/main" id="{42A9021A-262E-4729-D63B-24CC04BE54D3}"/>
              </a:ext>
            </a:extLst>
          </xdr:cNvPr>
          <xdr:cNvCxnSpPr/>
        </xdr:nvCxnSpPr>
        <xdr:spPr>
          <a:xfrm>
            <a:off x="9840854" y="16162249"/>
            <a:ext cx="730715"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4" name="Straight Connector 23">
            <a:extLst>
              <a:ext uri="{FF2B5EF4-FFF2-40B4-BE49-F238E27FC236}">
                <a16:creationId xmlns:a16="http://schemas.microsoft.com/office/drawing/2014/main" id="{C806E5CA-2FC2-1A6C-F3B7-C0608F8DD872}"/>
              </a:ext>
            </a:extLst>
          </xdr:cNvPr>
          <xdr:cNvCxnSpPr/>
        </xdr:nvCxnSpPr>
        <xdr:spPr>
          <a:xfrm>
            <a:off x="10650086"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id="{A257B0C4-1F88-8921-DD6A-303A2A21BE78}"/>
              </a:ext>
            </a:extLst>
          </xdr:cNvPr>
          <xdr:cNvCxnSpPr/>
        </xdr:nvCxnSpPr>
        <xdr:spPr>
          <a:xfrm>
            <a:off x="11406688" y="16162249"/>
            <a:ext cx="82721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6" name="Straight Connector 25">
            <a:extLst>
              <a:ext uri="{FF2B5EF4-FFF2-40B4-BE49-F238E27FC236}">
                <a16:creationId xmlns:a16="http://schemas.microsoft.com/office/drawing/2014/main" id="{C7A94ADD-F333-FA26-C8C5-672A03B46815}"/>
              </a:ext>
            </a:extLst>
          </xdr:cNvPr>
          <xdr:cNvCxnSpPr/>
        </xdr:nvCxnSpPr>
        <xdr:spPr>
          <a:xfrm>
            <a:off x="12301018" y="16162249"/>
            <a:ext cx="900533"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7" name="Straight Connector 26">
            <a:extLst>
              <a:ext uri="{FF2B5EF4-FFF2-40B4-BE49-F238E27FC236}">
                <a16:creationId xmlns:a16="http://schemas.microsoft.com/office/drawing/2014/main" id="{B9A904B7-9320-5198-D0AD-25CC057DC546}"/>
              </a:ext>
            </a:extLst>
          </xdr:cNvPr>
          <xdr:cNvCxnSpPr/>
        </xdr:nvCxnSpPr>
        <xdr:spPr>
          <a:xfrm>
            <a:off x="13252874" y="16162249"/>
            <a:ext cx="903856"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id="{68F42520-E5F9-85CC-700A-4D8EC45C0729}"/>
              </a:ext>
            </a:extLst>
          </xdr:cNvPr>
          <xdr:cNvCxnSpPr/>
        </xdr:nvCxnSpPr>
        <xdr:spPr>
          <a:xfrm>
            <a:off x="14221063" y="16162249"/>
            <a:ext cx="777172"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10</xdr:col>
      <xdr:colOff>120729</xdr:colOff>
      <xdr:row>107</xdr:row>
      <xdr:rowOff>23468</xdr:rowOff>
    </xdr:from>
    <xdr:to>
      <xdr:col>13</xdr:col>
      <xdr:colOff>0</xdr:colOff>
      <xdr:row>107</xdr:row>
      <xdr:rowOff>23468</xdr:rowOff>
    </xdr:to>
    <xdr:grpSp>
      <xdr:nvGrpSpPr>
        <xdr:cNvPr id="29" name="Group 28">
          <a:extLst>
            <a:ext uri="{FF2B5EF4-FFF2-40B4-BE49-F238E27FC236}">
              <a16:creationId xmlns:a16="http://schemas.microsoft.com/office/drawing/2014/main" id="{9BA85779-2843-4465-8F59-7A41E0EC7A35}"/>
            </a:ext>
          </a:extLst>
        </xdr:cNvPr>
        <xdr:cNvGrpSpPr/>
      </xdr:nvGrpSpPr>
      <xdr:grpSpPr>
        <a:xfrm>
          <a:off x="8581433" y="8433873"/>
          <a:ext cx="2678637" cy="0"/>
          <a:chOff x="9082255" y="16162249"/>
          <a:chExt cx="5915980" cy="0"/>
        </a:xfrm>
      </xdr:grpSpPr>
      <xdr:cxnSp macro="">
        <xdr:nvCxnSpPr>
          <xdr:cNvPr id="30" name="Straight Connector 29">
            <a:extLst>
              <a:ext uri="{FF2B5EF4-FFF2-40B4-BE49-F238E27FC236}">
                <a16:creationId xmlns:a16="http://schemas.microsoft.com/office/drawing/2014/main" id="{FAB1426F-40EA-807E-E9F8-78AFA04FFA69}"/>
              </a:ext>
            </a:extLst>
          </xdr:cNvPr>
          <xdr:cNvCxnSpPr/>
        </xdr:nvCxnSpPr>
        <xdr:spPr>
          <a:xfrm>
            <a:off x="9082255"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id="{3D692CC2-4477-D2E8-EE62-5A5BC3BC426B}"/>
              </a:ext>
            </a:extLst>
          </xdr:cNvPr>
          <xdr:cNvCxnSpPr/>
        </xdr:nvCxnSpPr>
        <xdr:spPr>
          <a:xfrm>
            <a:off x="9840854" y="16162249"/>
            <a:ext cx="730715"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32" name="Straight Connector 31">
            <a:extLst>
              <a:ext uri="{FF2B5EF4-FFF2-40B4-BE49-F238E27FC236}">
                <a16:creationId xmlns:a16="http://schemas.microsoft.com/office/drawing/2014/main" id="{F2B6C6C5-B48E-D12B-B178-4A7E08B940D2}"/>
              </a:ext>
            </a:extLst>
          </xdr:cNvPr>
          <xdr:cNvCxnSpPr/>
        </xdr:nvCxnSpPr>
        <xdr:spPr>
          <a:xfrm>
            <a:off x="10650086" y="16162249"/>
            <a:ext cx="72729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33" name="Straight Connector 32">
            <a:extLst>
              <a:ext uri="{FF2B5EF4-FFF2-40B4-BE49-F238E27FC236}">
                <a16:creationId xmlns:a16="http://schemas.microsoft.com/office/drawing/2014/main" id="{EFE22A54-D4B4-30CF-1747-655D9DC32939}"/>
              </a:ext>
            </a:extLst>
          </xdr:cNvPr>
          <xdr:cNvCxnSpPr/>
        </xdr:nvCxnSpPr>
        <xdr:spPr>
          <a:xfrm>
            <a:off x="11406688" y="16162249"/>
            <a:ext cx="827217"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id="{53632201-BDDE-BB73-3849-DE1F5992CAF6}"/>
              </a:ext>
            </a:extLst>
          </xdr:cNvPr>
          <xdr:cNvCxnSpPr/>
        </xdr:nvCxnSpPr>
        <xdr:spPr>
          <a:xfrm>
            <a:off x="12301018" y="16162249"/>
            <a:ext cx="900533"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35" name="Straight Connector 34">
            <a:extLst>
              <a:ext uri="{FF2B5EF4-FFF2-40B4-BE49-F238E27FC236}">
                <a16:creationId xmlns:a16="http://schemas.microsoft.com/office/drawing/2014/main" id="{B350F938-B886-9432-ABAC-5F73B9E49795}"/>
              </a:ext>
            </a:extLst>
          </xdr:cNvPr>
          <xdr:cNvCxnSpPr/>
        </xdr:nvCxnSpPr>
        <xdr:spPr>
          <a:xfrm>
            <a:off x="13252874" y="16162249"/>
            <a:ext cx="903856" cy="0"/>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36" name="Straight Connector 35">
            <a:extLst>
              <a:ext uri="{FF2B5EF4-FFF2-40B4-BE49-F238E27FC236}">
                <a16:creationId xmlns:a16="http://schemas.microsoft.com/office/drawing/2014/main" id="{7F6C5FCD-FB1A-1345-FEDA-5562E1554C7B}"/>
              </a:ext>
            </a:extLst>
          </xdr:cNvPr>
          <xdr:cNvCxnSpPr/>
        </xdr:nvCxnSpPr>
        <xdr:spPr>
          <a:xfrm>
            <a:off x="14221063" y="16162249"/>
            <a:ext cx="777172" cy="0"/>
          </a:xfrm>
          <a:prstGeom prst="line">
            <a:avLst/>
          </a:prstGeom>
          <a:ln w="12700"/>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48930</xdr:colOff>
      <xdr:row>106</xdr:row>
      <xdr:rowOff>33769</xdr:rowOff>
    </xdr:from>
    <xdr:to>
      <xdr:col>7</xdr:col>
      <xdr:colOff>639669</xdr:colOff>
      <xdr:row>106</xdr:row>
      <xdr:rowOff>33769</xdr:rowOff>
    </xdr:to>
    <xdr:cxnSp macro="">
      <xdr:nvCxnSpPr>
        <xdr:cNvPr id="37" name="Straight Connector 36">
          <a:extLst>
            <a:ext uri="{FF2B5EF4-FFF2-40B4-BE49-F238E27FC236}">
              <a16:creationId xmlns:a16="http://schemas.microsoft.com/office/drawing/2014/main" id="{1E28ABE7-D1DB-4AC2-BB2C-309DB32D9115}"/>
            </a:ext>
          </a:extLst>
        </xdr:cNvPr>
        <xdr:cNvCxnSpPr/>
      </xdr:nvCxnSpPr>
      <xdr:spPr>
        <a:xfrm>
          <a:off x="6589430" y="19915619"/>
          <a:ext cx="116858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48930</xdr:colOff>
      <xdr:row>106</xdr:row>
      <xdr:rowOff>33769</xdr:rowOff>
    </xdr:from>
    <xdr:to>
      <xdr:col>9</xdr:col>
      <xdr:colOff>639669</xdr:colOff>
      <xdr:row>106</xdr:row>
      <xdr:rowOff>33769</xdr:rowOff>
    </xdr:to>
    <xdr:cxnSp macro="">
      <xdr:nvCxnSpPr>
        <xdr:cNvPr id="38" name="Straight Connector 37">
          <a:extLst>
            <a:ext uri="{FF2B5EF4-FFF2-40B4-BE49-F238E27FC236}">
              <a16:creationId xmlns:a16="http://schemas.microsoft.com/office/drawing/2014/main" id="{F67F3DB5-ADAF-45E1-9AA4-426FC3FC0139}"/>
            </a:ext>
          </a:extLst>
        </xdr:cNvPr>
        <xdr:cNvCxnSpPr/>
      </xdr:nvCxnSpPr>
      <xdr:spPr>
        <a:xfrm>
          <a:off x="7808630" y="19915619"/>
          <a:ext cx="1193989" cy="0"/>
        </a:xfrm>
        <a:prstGeom prst="line">
          <a:avLst/>
        </a:prstGeom>
        <a:ln w="12700"/>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GION\Downloads\Comparable%20Comps%20Analysis%20%7bASX%20-%20SGH%7d%20(final).xlsx" TargetMode="External"/><Relationship Id="rId1" Type="http://schemas.openxmlformats.org/officeDocument/2006/relationships/externalLinkPath" Target="/Users/LEGION/Downloads/Comparable%20Comps%20Analysis%20%7bASX%20-%20SGH%7d%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siness Infos"/>
      <sheetName val="Input 1"/>
      <sheetName val="Input 1 (4)"/>
      <sheetName val="Input 1 (3)"/>
      <sheetName val="Input 1 (2)"/>
      <sheetName val="Input 1 (8)"/>
      <sheetName val="Input 1 (7)"/>
      <sheetName val="Input 1 (1)"/>
      <sheetName val="Input 1 (6)"/>
      <sheetName val="Input 1 (5)"/>
      <sheetName val="Output FS&amp;R"/>
      <sheetName val="Output TM"/>
      <sheetName val="Summary"/>
      <sheetName val="Data"/>
    </sheetNames>
    <sheetDataSet>
      <sheetData sheetId="0"/>
      <sheetData sheetId="1"/>
      <sheetData sheetId="2"/>
      <sheetData sheetId="3"/>
      <sheetData sheetId="4"/>
      <sheetData sheetId="5"/>
      <sheetData sheetId="6"/>
      <sheetData sheetId="7"/>
      <sheetData sheetId="8"/>
      <sheetData sheetId="9"/>
      <sheetData sheetId="10"/>
      <sheetData sheetId="11">
        <row r="24">
          <cell r="T24">
            <v>2.226672681162452</v>
          </cell>
        </row>
        <row r="38">
          <cell r="T38">
            <v>4.9742887381219045</v>
          </cell>
        </row>
      </sheetData>
      <sheetData sheetId="12"/>
      <sheetData sheetId="13"/>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
  <rv s="0">
    <v>https://www.bing.com/financeapi/forcetrigger?t=aa62xm&amp;q=XASX%3aEHL&amp;form=skydnc</v>
    <v>Learn more on Bing</v>
  </rv>
  <rv s="1">
    <v>en-US</v>
    <v>aa62xm</v>
    <v>268435456</v>
    <v>1</v>
    <v>Powered by Refinitiv</v>
    <v>0</v>
    <v>EMECO HOLDINGS LIMITED (XASX:EHL)</v>
    <v>2</v>
    <v>3</v>
    <v>Finance</v>
    <v>4</v>
    <v>1</v>
    <v>0.63</v>
    <v>1.1647000000000001</v>
    <v>-0.01</v>
    <v>-1.3332999999999999E-2</v>
    <v>AUD</v>
    <v>Emeco Holdings Limited is primarily involved in the provision of earthmoving equipment solutions and mining services solutions to its customers, as well as the maintenance and remanufacturing of major components of heavy earthmoving equipment. The Company is focused on surface and underground equipment rental. Its segments include Rental, Workshops and Pit N Portal. Rental segment provides a range of earthmoving equipment solutions to customers in Australia. Its additional technology platforms are developed to enable customers to improve the earthmoving efficiencies of their rental machines. Workshops segment provides maintenance and component rebuild services to customers in Australia. Its services include rentals, maintenance, fabrication, surface treatment, and others.</v>
    <v>1000</v>
    <v>Australian Securities Exchange</v>
    <v>XASX</v>
    <v>XASX</v>
    <v>Level 3, 133, Hasler Road, Osborne Park, PERTH, WESTERN AUSTRALIA, 6017 AU</v>
    <v>0.755</v>
    <v>Professional &amp; Commercial Services</v>
    <v>Stock</v>
    <v>45798.135667036717</v>
    <v>0</v>
    <v>0.73499999999999999</v>
    <v>383597300</v>
    <v>EMECO HOLDINGS LIMITED</v>
    <v>EMECO HOLDINGS LIMITED</v>
    <v>0.745</v>
    <v>5.7011000000000003</v>
    <v>0.75</v>
    <v>0.74</v>
    <v>518374800</v>
    <v>EHL</v>
    <v>EMECO HOLDINGS LIMITED (XASX:EHL)</v>
    <v>545819</v>
    <v>599780</v>
    <v>2004</v>
  </rv>
  <rv s="2">
    <v>1</v>
  </rv>
</rvData>
</file>

<file path=xl/richData/rdrichvaluestructure.xml><?xml version="1.0" encoding="utf-8"?>
<rvStructures xmlns="http://schemas.microsoft.com/office/spreadsheetml/2017/richdata" count="3">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5">
    <spb s="0">
      <v>0</v>
      <v>Name</v>
      <v>LearnMoreOnLink</v>
    </spb>
    <spb s="1">
      <v>0</v>
      <v>0</v>
      <v>0</v>
    </spb>
    <spb s="2">
      <v>1</v>
      <v>1</v>
      <v>1</v>
      <v>1</v>
    </spb>
    <spb s="3">
      <v>1</v>
      <v>2</v>
      <v>2</v>
      <v>1</v>
      <v>3</v>
      <v>1</v>
      <v>1</v>
      <v>1</v>
      <v>4</v>
      <v>4</v>
      <v>5</v>
      <v>6</v>
      <v>1</v>
      <v>1</v>
      <v>1</v>
      <v>4</v>
      <v>7</v>
      <v>8</v>
      <v>9</v>
      <v>4</v>
    </spb>
    <spb s="4">
      <v>Delayed 20 minutes</v>
      <v>from previous close</v>
      <v>from previous close</v>
      <v>GMT</v>
    </spb>
  </spbData>
</supportingPropertyBags>
</file>

<file path=xl/richData/rdsupportingpropertybagstructure.xml><?xml version="1.0" encoding="utf-8"?>
<spbStructures xmlns="http://schemas.microsoft.com/office/spreadsheetml/2017/richdata2" count="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m/d/yyyy\ h:mm"/>
    </x:dxf>
    <x:dxf>
      <x:numFmt numFmtId="14" formatCode="0.00%"/>
    </x:dxf>
    <x:dxf>
      <x:numFmt numFmtId="3" formatCode="#,##0"/>
    </x:dxf>
    <x:dxf>
      <x:numFmt numFmtId="4" formatCode="#,##0.00"/>
    </x:dxf>
    <x:dxf>
      <x:numFmt numFmtId="1" formatCode="0"/>
    </x:dxf>
  </dxfs>
  <richProperties>
    <rPr n="NumberFormat" t="s"/>
    <rPr n="IsTitleField" t="b"/>
  </richProperties>
  <richStyles>
    <rSty dxfid="1">
      <rpv i="0">_-[$$-en-AU]* #,##0.00_-;-[$$-en-AU]* #,##0.00_-;_-[$$-en-AU]* "-"??_-;_-@_-</rpv>
    </rSty>
    <rSty dxfid="5">
      <rpv i="0">#,##0.00</rpv>
    </rSty>
    <rSty>
      <rpv i="1">1</rpv>
    </rSty>
    <rSty dxfid="4">
      <rpv i="0">#,##0</rpv>
    </rSty>
    <rSty dxfid="3"/>
    <rSty dxfid="1">
      <rpv i="0">_-[$$-en-AU]* #,##0_-;-[$$-en-AU]* #,##0_-;_-[$$-en-AU]* "-"_-;_-@_-</rpv>
    </rSty>
    <rSty dxfid="2"/>
    <rSty dxfid="6">
      <rpv i="0">0</rpv>
    </rSty>
    <rSty dxfid="0">
      <rpv i="0">0.00</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drawing" Target="../drawings/drawing2.xml"/><Relationship Id="rId1" Type="http://schemas.openxmlformats.org/officeDocument/2006/relationships/hyperlink" Target="https://tradingeconomics.com/australia/government-bond-yield" TargetMode="External"/></Relationships>
</file>

<file path=xl/worksheets/_rels/sheet3.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78"/>
  <sheetViews>
    <sheetView tabSelected="1" topLeftCell="A108" zoomScale="46" zoomScaleNormal="189" workbookViewId="0">
      <selection activeCell="A169" sqref="A169:XFD1048576"/>
    </sheetView>
  </sheetViews>
  <sheetFormatPr defaultColWidth="0" defaultRowHeight="14.5" zeroHeight="1" x14ac:dyDescent="0.35"/>
  <cols>
    <col min="1" max="1" width="8.7265625" customWidth="1"/>
    <col min="2" max="2" width="39.453125" style="10" customWidth="1"/>
    <col min="3" max="3" width="15.54296875" style="10" bestFit="1" customWidth="1"/>
    <col min="4" max="4" width="15.453125" style="10" customWidth="1"/>
    <col min="5" max="5" width="9.90625" style="11" bestFit="1" customWidth="1"/>
    <col min="6" max="6" width="9.90625" style="11" customWidth="1"/>
    <col min="7" max="7" width="12" style="10" customWidth="1"/>
    <col min="8" max="8" width="8.7265625" style="10" customWidth="1"/>
    <col min="9" max="9" width="12.6328125" style="10" customWidth="1"/>
    <col min="10" max="10" width="8.90625" style="10" bestFit="1" customWidth="1"/>
    <col min="11" max="11" width="11.81640625" style="10" bestFit="1" customWidth="1"/>
    <col min="12" max="12" width="11.36328125" style="10" bestFit="1" customWidth="1"/>
    <col min="13" max="13" width="12.08984375" style="10" bestFit="1" customWidth="1"/>
    <col min="14" max="14" width="13.1796875" style="10" bestFit="1" customWidth="1"/>
    <col min="15" max="15" width="12.7265625" style="10" bestFit="1" customWidth="1"/>
    <col min="16" max="16" width="13.36328125" style="10" bestFit="1" customWidth="1"/>
    <col min="17" max="17" width="13.1796875" style="10" bestFit="1" customWidth="1"/>
    <col min="18" max="20" width="13.1796875" style="10" customWidth="1"/>
    <col min="21" max="26" width="8.7265625" style="10" customWidth="1"/>
    <col min="27" max="16384" width="8.7265625" style="10" hidden="1"/>
  </cols>
  <sheetData>
    <row r="1" spans="2:20" customFormat="1" x14ac:dyDescent="0.35">
      <c r="E1" s="5"/>
      <c r="F1" s="5"/>
    </row>
    <row r="2" spans="2:20" customFormat="1" ht="28" x14ac:dyDescent="0.35">
      <c r="B2" s="137" t="e" vm="1">
        <v>#VALUE!</v>
      </c>
      <c r="C2" s="138"/>
      <c r="D2" s="138"/>
      <c r="E2" s="138"/>
      <c r="F2" s="138"/>
      <c r="G2" s="138"/>
      <c r="H2" s="138"/>
      <c r="I2" s="138"/>
      <c r="J2" s="138"/>
      <c r="K2" s="138"/>
      <c r="L2" s="138"/>
      <c r="M2" s="138"/>
      <c r="N2" s="138"/>
      <c r="O2" s="138"/>
      <c r="P2" s="138"/>
      <c r="Q2" s="138"/>
      <c r="R2" s="38"/>
      <c r="S2" s="38"/>
      <c r="T2" s="38"/>
    </row>
    <row r="3" spans="2:20" customFormat="1" ht="28" x14ac:dyDescent="0.35">
      <c r="B3" s="138"/>
      <c r="C3" s="138"/>
      <c r="D3" s="138"/>
      <c r="E3" s="138"/>
      <c r="F3" s="138"/>
      <c r="G3" s="138"/>
      <c r="H3" s="138"/>
      <c r="I3" s="138"/>
      <c r="J3" s="138"/>
      <c r="K3" s="138"/>
      <c r="L3" s="138"/>
      <c r="M3" s="138"/>
      <c r="N3" s="138"/>
      <c r="O3" s="138"/>
      <c r="P3" s="138"/>
      <c r="Q3" s="138"/>
      <c r="R3" s="38"/>
      <c r="S3" s="38"/>
      <c r="T3" s="38"/>
    </row>
    <row r="4" spans="2:20" customFormat="1" ht="15.5" x14ac:dyDescent="0.35">
      <c r="B4" s="139" t="s">
        <v>0</v>
      </c>
      <c r="C4" s="140"/>
      <c r="D4" s="140"/>
      <c r="E4" s="140"/>
      <c r="F4" s="140"/>
      <c r="G4" s="140"/>
      <c r="H4" s="140"/>
      <c r="I4" s="140"/>
      <c r="J4" s="140"/>
      <c r="K4" s="140"/>
      <c r="L4" s="140"/>
      <c r="M4" s="140"/>
      <c r="N4" s="140"/>
      <c r="O4" s="140"/>
      <c r="P4" s="140"/>
      <c r="Q4" s="140"/>
      <c r="R4" s="39"/>
      <c r="S4" s="39"/>
      <c r="T4" s="39"/>
    </row>
    <row r="5" spans="2:20" customFormat="1" x14ac:dyDescent="0.35">
      <c r="B5" s="1"/>
      <c r="C5" s="2"/>
      <c r="D5" s="2"/>
      <c r="E5" s="4"/>
      <c r="F5" s="4"/>
      <c r="G5" s="2"/>
      <c r="H5" s="2"/>
      <c r="I5" s="2"/>
      <c r="J5" s="2"/>
      <c r="K5" s="2"/>
      <c r="L5" s="2"/>
      <c r="M5" s="2"/>
      <c r="N5" s="2"/>
      <c r="O5" s="2"/>
      <c r="P5" s="3"/>
      <c r="Q5" s="3"/>
      <c r="R5" s="3"/>
      <c r="S5" s="3"/>
      <c r="T5" s="3"/>
    </row>
    <row r="6" spans="2:20" customFormat="1" x14ac:dyDescent="0.35">
      <c r="E6" s="5"/>
      <c r="F6" s="5"/>
    </row>
    <row r="7" spans="2:20" ht="24.5" customHeight="1" x14ac:dyDescent="0.35">
      <c r="B7" s="6" t="s">
        <v>3</v>
      </c>
      <c r="C7" s="7" t="s">
        <v>4</v>
      </c>
      <c r="D7" s="8"/>
      <c r="E7" s="9"/>
      <c r="F7" s="9"/>
      <c r="G7" s="9"/>
      <c r="H7" s="9"/>
      <c r="I7" s="9"/>
      <c r="J7" s="9"/>
      <c r="K7" s="9"/>
      <c r="L7" s="9"/>
      <c r="M7" s="9"/>
      <c r="N7" s="9"/>
      <c r="O7" s="9"/>
      <c r="P7" s="9"/>
      <c r="Q7" s="9"/>
      <c r="R7" s="9"/>
      <c r="S7" s="9"/>
      <c r="T7" s="9"/>
    </row>
    <row r="8" spans="2:20" ht="15" thickBot="1" x14ac:dyDescent="0.4"/>
    <row r="9" spans="2:20" ht="15" thickBot="1" x14ac:dyDescent="0.4">
      <c r="B9" s="12" t="s">
        <v>1</v>
      </c>
      <c r="C9" s="13" t="s">
        <v>2</v>
      </c>
      <c r="D9" s="141" t="str" cm="1">
        <f t="array" aca="1" ref="D9" ca="1">_FV(B2,"Official name",TRUE)</f>
        <v>EMECO HOLDINGS LIMITED</v>
      </c>
      <c r="E9" s="142"/>
      <c r="F9"/>
      <c r="G9" s="91" t="s">
        <v>3351</v>
      </c>
      <c r="H9" s="92"/>
      <c r="I9" s="92"/>
      <c r="J9" s="92"/>
      <c r="K9" s="92"/>
      <c r="L9" s="92"/>
      <c r="M9" s="93"/>
      <c r="O9" s="91" t="s">
        <v>3371</v>
      </c>
      <c r="P9" s="92"/>
      <c r="Q9" s="92"/>
      <c r="R9" s="92"/>
      <c r="S9" s="92"/>
      <c r="T9" s="93"/>
    </row>
    <row r="10" spans="2:20" x14ac:dyDescent="0.35">
      <c r="B10" s="14" t="s">
        <v>5</v>
      </c>
      <c r="C10" s="15" t="s">
        <v>2</v>
      </c>
      <c r="D10" s="16"/>
      <c r="E10" s="17" t="str" cm="1">
        <f t="array" aca="1" ref="E10" ca="1">_FV(B2,"Ticker symbol",TRUE)</f>
        <v>EHL</v>
      </c>
      <c r="F10"/>
      <c r="G10" s="14"/>
      <c r="H10" s="15"/>
      <c r="I10" s="15"/>
      <c r="J10" s="15"/>
      <c r="K10" s="15"/>
      <c r="L10" s="16"/>
      <c r="M10" s="19"/>
      <c r="O10" s="14"/>
      <c r="P10" s="15"/>
      <c r="Q10" s="15"/>
      <c r="R10" s="15"/>
      <c r="S10" s="16"/>
      <c r="T10" s="19"/>
    </row>
    <row r="11" spans="2:20" x14ac:dyDescent="0.35">
      <c r="B11" s="14" t="s">
        <v>6</v>
      </c>
      <c r="C11" s="15" t="s">
        <v>7</v>
      </c>
      <c r="D11" s="16"/>
      <c r="E11" s="102" t="s">
        <v>3378</v>
      </c>
      <c r="F11"/>
      <c r="G11" s="14" t="s">
        <v>3377</v>
      </c>
      <c r="H11" s="15"/>
      <c r="I11" s="15"/>
      <c r="J11" s="15"/>
      <c r="K11" s="15"/>
      <c r="L11" s="16"/>
      <c r="M11" s="94">
        <f>'[1]Output TM'!$T$38</f>
        <v>4.9742887381219045</v>
      </c>
      <c r="O11" s="14" t="s">
        <v>3372</v>
      </c>
      <c r="P11" s="15"/>
      <c r="Q11" s="15"/>
      <c r="R11" s="15"/>
      <c r="S11" s="16"/>
      <c r="T11" s="106">
        <v>0.02</v>
      </c>
    </row>
    <row r="12" spans="2:20" x14ac:dyDescent="0.35">
      <c r="B12" s="14" t="s">
        <v>8</v>
      </c>
      <c r="C12" s="15" t="s">
        <v>9</v>
      </c>
      <c r="D12" s="16"/>
      <c r="E12" s="18" cm="1">
        <f t="array" aca="1" ref="E12" ca="1">_FV(B2,"Price")</f>
        <v>0.74</v>
      </c>
      <c r="F12"/>
      <c r="G12" s="14" t="s">
        <v>3352</v>
      </c>
      <c r="H12" s="15"/>
      <c r="I12" s="15"/>
      <c r="J12" s="15"/>
      <c r="K12" s="15"/>
      <c r="L12" s="16"/>
      <c r="M12" s="94">
        <f>'[1]Output TM'!$T$24</f>
        <v>2.226672681162452</v>
      </c>
      <c r="O12" s="14"/>
      <c r="P12" s="15"/>
      <c r="Q12" s="15"/>
      <c r="R12" s="15"/>
      <c r="S12" s="16"/>
      <c r="T12" s="19"/>
    </row>
    <row r="13" spans="2:20" x14ac:dyDescent="0.35">
      <c r="B13" s="14" t="s">
        <v>10</v>
      </c>
      <c r="C13" s="15" t="s">
        <v>11</v>
      </c>
      <c r="D13" s="16"/>
      <c r="E13" s="101">
        <v>528.00314400000002</v>
      </c>
      <c r="F13"/>
      <c r="G13" s="14"/>
      <c r="H13" s="15"/>
      <c r="I13" s="15"/>
      <c r="J13" s="15"/>
      <c r="K13" s="15"/>
      <c r="L13" s="16"/>
      <c r="M13" s="19"/>
      <c r="O13" s="14"/>
      <c r="P13" s="15"/>
      <c r="Q13" s="15"/>
      <c r="R13" s="15"/>
      <c r="S13" s="16"/>
      <c r="T13" s="19"/>
    </row>
    <row r="14" spans="2:20" x14ac:dyDescent="0.35">
      <c r="B14" s="14"/>
      <c r="C14" s="15"/>
      <c r="D14" s="16"/>
      <c r="E14" s="19"/>
      <c r="F14"/>
      <c r="G14" s="14" t="s">
        <v>3353</v>
      </c>
      <c r="H14" s="15"/>
      <c r="I14" s="15"/>
      <c r="J14" s="15"/>
      <c r="K14" s="15"/>
      <c r="L14" s="16"/>
      <c r="M14" s="94">
        <f>AVERAGE(M12,M11)</f>
        <v>3.600480709642178</v>
      </c>
      <c r="O14" s="14" t="s">
        <v>3373</v>
      </c>
      <c r="P14" s="15"/>
      <c r="Q14" s="15"/>
      <c r="R14" s="15"/>
      <c r="S14" s="16"/>
      <c r="T14" s="107">
        <v>3.5900000000000001E-2</v>
      </c>
    </row>
    <row r="15" spans="2:20" x14ac:dyDescent="0.35">
      <c r="B15" s="14" t="s">
        <v>12</v>
      </c>
      <c r="C15" s="15" t="s">
        <v>13</v>
      </c>
      <c r="D15" s="16"/>
      <c r="E15" s="20">
        <v>0.3</v>
      </c>
      <c r="F15"/>
      <c r="G15" s="14" t="s">
        <v>3354</v>
      </c>
      <c r="H15" s="15"/>
      <c r="I15" s="15"/>
      <c r="J15" s="15"/>
      <c r="K15" s="15"/>
      <c r="L15" s="16"/>
      <c r="M15" s="96">
        <f>M14*T117</f>
        <v>1065.1435332196279</v>
      </c>
      <c r="O15" s="14" t="s">
        <v>3354</v>
      </c>
      <c r="P15" s="15"/>
      <c r="Q15" s="15"/>
      <c r="R15" s="15"/>
      <c r="S15" s="16"/>
      <c r="T15" s="96">
        <f>T114*(1+T14)/(Disc_rate-T14)</f>
        <v>1058.4115396876962</v>
      </c>
    </row>
    <row r="16" spans="2:20" x14ac:dyDescent="0.35">
      <c r="B16" s="14" t="s">
        <v>14</v>
      </c>
      <c r="C16" s="15" t="s">
        <v>13</v>
      </c>
      <c r="D16" s="16"/>
      <c r="E16" s="57">
        <f>WACC!L42</f>
        <v>6.0669387834238753E-2</v>
      </c>
      <c r="F16"/>
      <c r="G16" s="14" t="s">
        <v>3355</v>
      </c>
      <c r="H16" s="15"/>
      <c r="I16" s="15"/>
      <c r="J16" s="15"/>
      <c r="K16" s="15"/>
      <c r="L16" s="16"/>
      <c r="M16" s="97">
        <f>(M15*Disc_rate-T114)/(M15+T114)</f>
        <v>3.6052915930204779E-2</v>
      </c>
      <c r="O16" s="14" t="s">
        <v>3374</v>
      </c>
      <c r="P16" s="15"/>
      <c r="Q16" s="15"/>
      <c r="R16" s="15"/>
      <c r="S16" s="16"/>
      <c r="T16" s="94">
        <f>T15/T117</f>
        <v>3.5777247034390611</v>
      </c>
    </row>
    <row r="17" spans="2:20" x14ac:dyDescent="0.35">
      <c r="B17" s="14"/>
      <c r="C17" s="15"/>
      <c r="D17" s="16"/>
      <c r="E17" s="19"/>
      <c r="F17"/>
      <c r="G17" s="14"/>
      <c r="H17" s="15"/>
      <c r="I17" s="15"/>
      <c r="J17" s="15"/>
      <c r="K17" s="15"/>
      <c r="L17" s="16"/>
      <c r="M17" s="19"/>
      <c r="O17" s="14"/>
      <c r="P17" s="15"/>
      <c r="Q17" s="15"/>
      <c r="R17" s="15"/>
      <c r="S17" s="16"/>
      <c r="T17" s="19"/>
    </row>
    <row r="18" spans="2:20" x14ac:dyDescent="0.35">
      <c r="B18" s="14" t="s">
        <v>15</v>
      </c>
      <c r="C18" s="15" t="s">
        <v>17</v>
      </c>
      <c r="D18" s="16"/>
      <c r="E18" s="18">
        <v>1000</v>
      </c>
      <c r="F18"/>
      <c r="G18" s="14" t="s">
        <v>3356</v>
      </c>
      <c r="H18" s="15"/>
      <c r="I18" s="15"/>
      <c r="J18" s="15"/>
      <c r="K18" s="15"/>
      <c r="L18" s="16"/>
      <c r="M18" s="99">
        <f>M15/((1+Disc_rate)^10)</f>
        <v>591.02763399390471</v>
      </c>
      <c r="O18" s="14" t="s">
        <v>3356</v>
      </c>
      <c r="P18" s="15"/>
      <c r="Q18" s="15"/>
      <c r="R18" s="15"/>
      <c r="S18" s="16"/>
      <c r="T18" s="99">
        <f>T15/((1+Disc_rate)^10)</f>
        <v>587.29218042811794</v>
      </c>
    </row>
    <row r="19" spans="2:20" ht="15" thickBot="1" x14ac:dyDescent="0.4">
      <c r="B19" s="21" t="s">
        <v>16</v>
      </c>
      <c r="C19" s="22" t="s">
        <v>7</v>
      </c>
      <c r="D19" s="23"/>
      <c r="E19" s="24">
        <v>45473</v>
      </c>
      <c r="F19"/>
      <c r="G19" s="14" t="s">
        <v>3357</v>
      </c>
      <c r="H19" s="15"/>
      <c r="I19" s="15"/>
      <c r="J19" s="15"/>
      <c r="K19" s="15"/>
      <c r="L19" s="16"/>
      <c r="M19" s="99">
        <f>NPV(Disc_rate,K114:T114)</f>
        <v>-163.36240389650962</v>
      </c>
      <c r="O19" s="14" t="s">
        <v>3357</v>
      </c>
      <c r="P19" s="15"/>
      <c r="Q19" s="15"/>
      <c r="R19" s="15"/>
      <c r="S19" s="16"/>
      <c r="T19" s="99">
        <f>NPV(Disc_rate,K114:T114)</f>
        <v>-163.36240389650962</v>
      </c>
    </row>
    <row r="20" spans="2:20" ht="15" thickBot="1" x14ac:dyDescent="0.4">
      <c r="F20"/>
      <c r="G20" s="91" t="s">
        <v>3370</v>
      </c>
      <c r="H20" s="92"/>
      <c r="I20" s="92"/>
      <c r="J20" s="92"/>
      <c r="K20" s="92"/>
      <c r="L20" s="92"/>
      <c r="M20" s="100">
        <f>SUM(M18:M19)</f>
        <v>427.66523009739512</v>
      </c>
      <c r="O20" s="91" t="s">
        <v>3370</v>
      </c>
      <c r="P20" s="92"/>
      <c r="Q20" s="92"/>
      <c r="R20" s="92"/>
      <c r="S20" s="92"/>
      <c r="T20" s="100">
        <f>SUM(T18:T19)</f>
        <v>423.92977653160835</v>
      </c>
    </row>
    <row r="21" spans="2:20" ht="15" thickBot="1" x14ac:dyDescent="0.4">
      <c r="F21"/>
      <c r="G21" s="14"/>
      <c r="H21" s="15"/>
      <c r="I21" s="15"/>
      <c r="J21" s="15"/>
      <c r="K21" s="15"/>
      <c r="L21" s="16"/>
      <c r="M21" s="19"/>
      <c r="O21" s="14"/>
      <c r="P21" s="15"/>
      <c r="Q21" s="15"/>
      <c r="R21" s="15"/>
      <c r="S21" s="16"/>
      <c r="T21" s="19"/>
    </row>
    <row r="22" spans="2:20" x14ac:dyDescent="0.35">
      <c r="B22" s="12" t="s">
        <v>18</v>
      </c>
      <c r="C22" s="13" t="s">
        <v>19</v>
      </c>
      <c r="D22" s="25"/>
      <c r="E22" s="26">
        <f ca="1">E12*E13</f>
        <v>390.72232656</v>
      </c>
      <c r="F22"/>
      <c r="G22" s="14" t="s">
        <v>3358</v>
      </c>
      <c r="H22" s="15"/>
      <c r="I22" s="15"/>
      <c r="J22" s="15"/>
      <c r="K22" s="15"/>
      <c r="L22" s="16"/>
      <c r="M22" s="98">
        <f>M18/M20</f>
        <v>1.3819866390805395</v>
      </c>
      <c r="O22" s="14" t="s">
        <v>3358</v>
      </c>
      <c r="P22" s="15"/>
      <c r="Q22" s="15"/>
      <c r="R22" s="15"/>
      <c r="S22" s="16"/>
      <c r="T22" s="98">
        <f>T18/T20</f>
        <v>1.3853525110528047</v>
      </c>
    </row>
    <row r="23" spans="2:20" x14ac:dyDescent="0.35">
      <c r="B23" s="14" t="s">
        <v>20</v>
      </c>
      <c r="C23" s="15" t="s">
        <v>19</v>
      </c>
      <c r="D23" s="16"/>
      <c r="E23" s="27">
        <v>-110.194</v>
      </c>
      <c r="F23"/>
      <c r="G23" s="14"/>
      <c r="H23" s="15"/>
      <c r="I23" s="15"/>
      <c r="J23" s="15"/>
      <c r="K23" s="15"/>
      <c r="L23" s="16"/>
      <c r="M23" s="19"/>
      <c r="O23" s="14"/>
      <c r="P23" s="15"/>
      <c r="Q23" s="15"/>
      <c r="R23" s="15"/>
      <c r="S23" s="16"/>
      <c r="T23" s="19"/>
    </row>
    <row r="24" spans="2:20" x14ac:dyDescent="0.35">
      <c r="B24" s="14" t="s">
        <v>21</v>
      </c>
      <c r="C24" s="15" t="s">
        <v>19</v>
      </c>
      <c r="D24" s="16"/>
      <c r="E24" s="18">
        <v>0</v>
      </c>
      <c r="F24"/>
      <c r="G24" s="14" t="s">
        <v>3359</v>
      </c>
      <c r="H24" s="15"/>
      <c r="I24" s="15"/>
      <c r="J24" s="15"/>
      <c r="K24" s="15"/>
      <c r="L24" s="16"/>
      <c r="M24" s="95">
        <f>E23</f>
        <v>-110.194</v>
      </c>
      <c r="O24" s="14" t="s">
        <v>3359</v>
      </c>
      <c r="P24" s="15"/>
      <c r="Q24" s="15"/>
      <c r="R24" s="15"/>
      <c r="S24" s="16"/>
      <c r="T24" s="95">
        <v>-110.194</v>
      </c>
    </row>
    <row r="25" spans="2:20" x14ac:dyDescent="0.35">
      <c r="B25" s="14" t="s">
        <v>22</v>
      </c>
      <c r="C25" s="15" t="s">
        <v>19</v>
      </c>
      <c r="D25" s="16"/>
      <c r="E25" s="18">
        <f>34.4+1.22+18.82+249.43+48.52</f>
        <v>352.39</v>
      </c>
      <c r="F25"/>
      <c r="G25" s="14" t="s">
        <v>3360</v>
      </c>
      <c r="H25" s="15"/>
      <c r="I25" s="15"/>
      <c r="J25" s="15"/>
      <c r="K25" s="15"/>
      <c r="L25" s="16"/>
      <c r="M25" s="95">
        <f t="shared" ref="M25:M30" si="0">E24</f>
        <v>0</v>
      </c>
      <c r="O25" s="14" t="s">
        <v>3360</v>
      </c>
      <c r="P25" s="15"/>
      <c r="Q25" s="15"/>
      <c r="R25" s="15"/>
      <c r="S25" s="16"/>
      <c r="T25" s="95">
        <v>0</v>
      </c>
    </row>
    <row r="26" spans="2:20" x14ac:dyDescent="0.35">
      <c r="B26" s="14" t="s">
        <v>23</v>
      </c>
      <c r="C26" s="15" t="s">
        <v>19</v>
      </c>
      <c r="D26" s="16"/>
      <c r="E26" s="18">
        <v>0</v>
      </c>
      <c r="F26"/>
      <c r="G26" s="14" t="s">
        <v>3361</v>
      </c>
      <c r="H26" s="15"/>
      <c r="I26" s="15"/>
      <c r="J26" s="15"/>
      <c r="K26" s="15"/>
      <c r="L26" s="16"/>
      <c r="M26" s="95">
        <f t="shared" si="0"/>
        <v>352.39</v>
      </c>
      <c r="O26" s="14" t="s">
        <v>3361</v>
      </c>
      <c r="P26" s="15"/>
      <c r="Q26" s="15"/>
      <c r="R26" s="15"/>
      <c r="S26" s="16"/>
      <c r="T26" s="95">
        <v>352.39</v>
      </c>
    </row>
    <row r="27" spans="2:20" x14ac:dyDescent="0.35">
      <c r="B27" s="14" t="s">
        <v>24</v>
      </c>
      <c r="C27" s="15" t="s">
        <v>19</v>
      </c>
      <c r="D27" s="16"/>
      <c r="E27" s="18">
        <v>0</v>
      </c>
      <c r="F27"/>
      <c r="G27" s="14" t="s">
        <v>3362</v>
      </c>
      <c r="H27" s="15"/>
      <c r="I27" s="15"/>
      <c r="J27" s="15"/>
      <c r="K27" s="15"/>
      <c r="L27" s="16"/>
      <c r="M27" s="95">
        <f t="shared" si="0"/>
        <v>0</v>
      </c>
      <c r="O27" s="14" t="s">
        <v>3362</v>
      </c>
      <c r="P27" s="15"/>
      <c r="Q27" s="15"/>
      <c r="R27" s="15"/>
      <c r="S27" s="16"/>
      <c r="T27" s="95">
        <v>0</v>
      </c>
    </row>
    <row r="28" spans="2:20" x14ac:dyDescent="0.35">
      <c r="B28" s="14" t="s">
        <v>25</v>
      </c>
      <c r="C28" s="15" t="s">
        <v>19</v>
      </c>
      <c r="D28" s="16"/>
      <c r="E28" s="18">
        <v>0</v>
      </c>
      <c r="F28"/>
      <c r="G28" s="14" t="s">
        <v>3363</v>
      </c>
      <c r="H28" s="15"/>
      <c r="I28" s="15"/>
      <c r="J28" s="15"/>
      <c r="K28" s="15"/>
      <c r="L28" s="16"/>
      <c r="M28" s="95">
        <f t="shared" si="0"/>
        <v>0</v>
      </c>
      <c r="O28" s="14" t="s">
        <v>3363</v>
      </c>
      <c r="P28" s="15"/>
      <c r="Q28" s="15"/>
      <c r="R28" s="15"/>
      <c r="S28" s="16"/>
      <c r="T28" s="95">
        <v>0</v>
      </c>
    </row>
    <row r="29" spans="2:20" x14ac:dyDescent="0.35">
      <c r="B29" s="14" t="s">
        <v>26</v>
      </c>
      <c r="C29" s="15" t="s">
        <v>19</v>
      </c>
      <c r="D29" s="16"/>
      <c r="E29" s="18">
        <v>0</v>
      </c>
      <c r="F29"/>
      <c r="G29" s="14" t="s">
        <v>3364</v>
      </c>
      <c r="H29" s="15"/>
      <c r="I29" s="15"/>
      <c r="J29" s="15"/>
      <c r="K29" s="15"/>
      <c r="L29" s="16"/>
      <c r="M29" s="95">
        <f t="shared" si="0"/>
        <v>0</v>
      </c>
      <c r="O29" s="14" t="s">
        <v>3364</v>
      </c>
      <c r="P29" s="15"/>
      <c r="Q29" s="15"/>
      <c r="R29" s="15"/>
      <c r="S29" s="16"/>
      <c r="T29" s="95">
        <v>0</v>
      </c>
    </row>
    <row r="30" spans="2:20" ht="15" thickBot="1" x14ac:dyDescent="0.4">
      <c r="B30" s="48" t="s">
        <v>27</v>
      </c>
      <c r="C30" s="49" t="s">
        <v>19</v>
      </c>
      <c r="D30" s="50"/>
      <c r="E30" s="51">
        <f ca="1">SUM(E22:E29)</f>
        <v>632.91832655999997</v>
      </c>
      <c r="F30"/>
      <c r="G30" s="14" t="s">
        <v>3365</v>
      </c>
      <c r="H30" s="15"/>
      <c r="I30" s="15"/>
      <c r="J30" s="15"/>
      <c r="K30" s="15"/>
      <c r="L30" s="16"/>
      <c r="M30" s="95">
        <f t="shared" si="0"/>
        <v>0</v>
      </c>
      <c r="O30" s="14" t="s">
        <v>3365</v>
      </c>
      <c r="P30" s="15"/>
      <c r="Q30" s="15"/>
      <c r="R30" s="15"/>
      <c r="S30" s="16"/>
      <c r="T30" s="95">
        <v>0</v>
      </c>
    </row>
    <row r="31" spans="2:20" ht="15" thickBot="1" x14ac:dyDescent="0.4">
      <c r="E31" s="10"/>
      <c r="F31" s="10"/>
      <c r="G31" s="118" t="s">
        <v>3366</v>
      </c>
      <c r="H31" s="119"/>
      <c r="I31" s="90"/>
      <c r="J31" s="90"/>
      <c r="K31" s="90"/>
      <c r="L31" s="90"/>
      <c r="M31" s="100">
        <f>M20+SUM(M24:M30)</f>
        <v>669.86123009739504</v>
      </c>
      <c r="O31" s="114" t="s">
        <v>3370</v>
      </c>
      <c r="P31" s="115"/>
      <c r="Q31" s="90"/>
      <c r="R31" s="90"/>
      <c r="S31" s="90"/>
      <c r="T31" s="100">
        <f>T20+SUM(T24:T30)</f>
        <v>666.12577653160838</v>
      </c>
    </row>
    <row r="32" spans="2:20" x14ac:dyDescent="0.35">
      <c r="E32" s="10"/>
      <c r="F32" s="10"/>
      <c r="G32" s="14"/>
      <c r="H32" s="15"/>
      <c r="I32" s="15"/>
      <c r="J32" s="15"/>
      <c r="K32" s="15"/>
      <c r="L32" s="16"/>
      <c r="M32" s="19"/>
      <c r="O32" s="14"/>
      <c r="P32" s="15"/>
      <c r="Q32" s="15"/>
      <c r="R32" s="15"/>
      <c r="S32" s="16"/>
      <c r="T32" s="19"/>
    </row>
    <row r="33" spans="1:21" x14ac:dyDescent="0.35">
      <c r="B33" s="145" t="s">
        <v>3383</v>
      </c>
      <c r="C33" s="146" t="s">
        <v>13</v>
      </c>
      <c r="D33" s="147"/>
      <c r="E33" s="152">
        <f>61%</f>
        <v>0.61</v>
      </c>
      <c r="F33" s="10"/>
      <c r="G33" s="14" t="s">
        <v>3367</v>
      </c>
      <c r="H33" s="15"/>
      <c r="I33" s="15"/>
      <c r="J33" s="15"/>
      <c r="K33" s="15"/>
      <c r="L33" s="16"/>
      <c r="M33" s="103">
        <f>E13</f>
        <v>528.00314400000002</v>
      </c>
      <c r="O33" s="14" t="s">
        <v>3367</v>
      </c>
      <c r="P33" s="15"/>
      <c r="Q33" s="15"/>
      <c r="R33" s="15"/>
      <c r="S33" s="16"/>
      <c r="T33" s="103">
        <f>E13</f>
        <v>528.00314400000002</v>
      </c>
    </row>
    <row r="34" spans="1:21" x14ac:dyDescent="0.35">
      <c r="B34" s="14" t="s">
        <v>3385</v>
      </c>
      <c r="C34" s="15" t="s">
        <v>13</v>
      </c>
      <c r="D34" s="16"/>
      <c r="E34" s="20">
        <f>92.7%</f>
        <v>0.92700000000000005</v>
      </c>
      <c r="F34" s="10"/>
      <c r="G34" s="14"/>
      <c r="H34" s="15"/>
      <c r="I34" s="15"/>
      <c r="J34" s="15"/>
      <c r="K34" s="15"/>
      <c r="L34" s="16"/>
      <c r="M34" s="19"/>
      <c r="O34" s="14"/>
      <c r="P34" s="15"/>
      <c r="Q34" s="15"/>
      <c r="R34" s="15"/>
      <c r="S34" s="16"/>
      <c r="T34" s="19"/>
    </row>
    <row r="35" spans="1:21" x14ac:dyDescent="0.35">
      <c r="B35" s="148" t="s">
        <v>3384</v>
      </c>
      <c r="C35" s="149" t="s">
        <v>19</v>
      </c>
      <c r="D35" s="150"/>
      <c r="E35" s="151">
        <f>T50*T52*T53</f>
        <v>599.24385449999988</v>
      </c>
      <c r="F35" s="10"/>
      <c r="G35" s="87" t="s">
        <v>3368</v>
      </c>
      <c r="H35" s="80"/>
      <c r="I35" s="80"/>
      <c r="J35" s="80"/>
      <c r="K35" s="80"/>
      <c r="L35" s="80"/>
      <c r="M35" s="104">
        <f>M31/M33</f>
        <v>1.2686690178068238</v>
      </c>
      <c r="O35" s="87" t="s">
        <v>3368</v>
      </c>
      <c r="P35" s="80"/>
      <c r="Q35" s="80"/>
      <c r="R35" s="80"/>
      <c r="S35" s="80"/>
      <c r="T35" s="104">
        <f>T31/T33</f>
        <v>1.261594337270856</v>
      </c>
    </row>
    <row r="36" spans="1:21" ht="15" thickBot="1" x14ac:dyDescent="0.4">
      <c r="E36" s="10"/>
      <c r="F36" s="10"/>
      <c r="G36" s="88" t="s">
        <v>3369</v>
      </c>
      <c r="H36" s="89"/>
      <c r="I36" s="89"/>
      <c r="J36" s="89"/>
      <c r="K36" s="89"/>
      <c r="L36" s="89"/>
      <c r="M36" s="105">
        <f ca="1">M35/$E$12-1</f>
        <v>0.71441759163084306</v>
      </c>
      <c r="O36" s="88" t="s">
        <v>3369</v>
      </c>
      <c r="P36" s="89"/>
      <c r="Q36" s="89"/>
      <c r="R36" s="89"/>
      <c r="S36" s="89"/>
      <c r="T36" s="105">
        <f ca="1">T35/$E$12-1</f>
        <v>0.70485721252818379</v>
      </c>
    </row>
    <row r="37" spans="1:21" x14ac:dyDescent="0.35">
      <c r="E37" s="10"/>
      <c r="F37" s="10"/>
    </row>
    <row r="38" spans="1:21" x14ac:dyDescent="0.35">
      <c r="E38" s="10"/>
      <c r="F38" s="10"/>
    </row>
    <row r="39" spans="1:21" ht="15" thickBot="1" x14ac:dyDescent="0.4">
      <c r="B39" s="135" t="s">
        <v>43</v>
      </c>
      <c r="C39" s="135"/>
      <c r="D39" s="135"/>
      <c r="E39" s="136" t="s">
        <v>29</v>
      </c>
      <c r="F39" s="136"/>
      <c r="G39" s="136"/>
      <c r="H39" s="136"/>
      <c r="I39" s="136"/>
      <c r="J39" s="29"/>
      <c r="K39" s="143" t="s">
        <v>30</v>
      </c>
      <c r="L39" s="136"/>
      <c r="M39" s="136"/>
      <c r="N39" s="136"/>
      <c r="O39" s="136"/>
      <c r="P39" s="136"/>
      <c r="Q39" s="136"/>
      <c r="R39" s="7"/>
      <c r="S39" s="7"/>
      <c r="T39" s="7"/>
      <c r="U39" s="10" t="s">
        <v>74</v>
      </c>
    </row>
    <row r="40" spans="1:21" x14ac:dyDescent="0.35">
      <c r="B40" s="135"/>
      <c r="C40" s="135"/>
      <c r="D40" s="135"/>
      <c r="E40" s="124">
        <f>EOMONTH(G40,-12)</f>
        <v>44742</v>
      </c>
      <c r="F40" s="124"/>
      <c r="G40" s="124">
        <f>EOMONTH(I40,-12)</f>
        <v>45107</v>
      </c>
      <c r="H40" s="124"/>
      <c r="I40" s="124">
        <f>$E$19</f>
        <v>45473</v>
      </c>
      <c r="J40" s="125"/>
      <c r="K40" s="30">
        <f>EOMONTH(I40,12)</f>
        <v>45838</v>
      </c>
      <c r="L40" s="30">
        <f t="shared" ref="L40:Q40" si="1">EOMONTH(K40,12)</f>
        <v>46203</v>
      </c>
      <c r="M40" s="30">
        <f t="shared" si="1"/>
        <v>46568</v>
      </c>
      <c r="N40" s="30">
        <f t="shared" si="1"/>
        <v>46934</v>
      </c>
      <c r="O40" s="30">
        <f t="shared" si="1"/>
        <v>47299</v>
      </c>
      <c r="P40" s="30">
        <f t="shared" si="1"/>
        <v>47664</v>
      </c>
      <c r="Q40" s="30">
        <f t="shared" si="1"/>
        <v>48029</v>
      </c>
      <c r="R40" s="30">
        <f>EOMONTH(Q40,12)</f>
        <v>48395</v>
      </c>
      <c r="S40" s="30">
        <f>EOMONTH(R40,12)</f>
        <v>48760</v>
      </c>
      <c r="T40" s="30">
        <f>EOMONTH(S40,12)</f>
        <v>49125</v>
      </c>
    </row>
    <row r="41" spans="1:21" x14ac:dyDescent="0.35">
      <c r="B41" s="16"/>
      <c r="C41" s="16"/>
      <c r="D41" s="16"/>
      <c r="E41" s="36"/>
      <c r="F41" s="36"/>
      <c r="G41" s="36"/>
      <c r="H41" s="36"/>
      <c r="I41" s="36"/>
      <c r="J41" s="36"/>
      <c r="K41" s="16"/>
      <c r="L41" s="16"/>
      <c r="M41" s="16"/>
      <c r="N41" s="16"/>
      <c r="O41" s="16"/>
      <c r="P41" s="16"/>
      <c r="Q41" s="16"/>
      <c r="R41" s="16"/>
      <c r="S41" s="16"/>
      <c r="T41" s="16"/>
    </row>
    <row r="42" spans="1:21" x14ac:dyDescent="0.35">
      <c r="B42" s="16" t="s">
        <v>44</v>
      </c>
      <c r="C42" s="16"/>
      <c r="D42" s="16"/>
      <c r="E42" s="120"/>
      <c r="F42" s="120"/>
      <c r="G42" s="120"/>
      <c r="H42" s="120"/>
      <c r="I42" s="120"/>
      <c r="J42" s="120"/>
      <c r="K42" s="16"/>
      <c r="L42" s="16"/>
      <c r="M42" s="16"/>
      <c r="N42" s="16"/>
      <c r="O42" s="16"/>
      <c r="P42" s="16"/>
      <c r="Q42" s="16"/>
      <c r="R42" s="16"/>
      <c r="S42" s="16"/>
      <c r="T42" s="16"/>
    </row>
    <row r="43" spans="1:21" x14ac:dyDescent="0.35">
      <c r="B43" s="16" t="s">
        <v>45</v>
      </c>
      <c r="C43" s="16"/>
      <c r="D43" s="16"/>
      <c r="E43" s="122">
        <f>415121/E18</f>
        <v>415.12099999999998</v>
      </c>
      <c r="F43" s="122"/>
      <c r="G43" s="122">
        <f>494817/E18</f>
        <v>494.81700000000001</v>
      </c>
      <c r="H43" s="122"/>
      <c r="I43" s="122">
        <f>544749/E18</f>
        <v>544.74900000000002</v>
      </c>
      <c r="J43" s="122"/>
      <c r="K43" s="42">
        <f>K46-K44-K45</f>
        <v>570.77396155151109</v>
      </c>
      <c r="L43" s="42">
        <f t="shared" ref="L43:Q43" si="2">L46-L44-L45</f>
        <v>670.71590957025728</v>
      </c>
      <c r="M43" s="42">
        <f t="shared" si="2"/>
        <v>766.40373350766936</v>
      </c>
      <c r="N43" s="42">
        <f t="shared" si="2"/>
        <v>864.71463245856421</v>
      </c>
      <c r="O43" s="42">
        <f t="shared" si="2"/>
        <v>997.57100258496246</v>
      </c>
      <c r="P43" s="42">
        <f t="shared" si="2"/>
        <v>1169.1578663361715</v>
      </c>
      <c r="Q43" s="42">
        <f t="shared" si="2"/>
        <v>1241.4178781468117</v>
      </c>
      <c r="R43" s="42">
        <f>R46-R44-R45</f>
        <v>1431.3720233571241</v>
      </c>
      <c r="S43" s="42">
        <f>S46-S44-S45</f>
        <v>1675.791088543031</v>
      </c>
      <c r="T43" s="42">
        <f>T46-T44-T45</f>
        <v>1798.1292420652203</v>
      </c>
    </row>
    <row r="44" spans="1:21" x14ac:dyDescent="0.35">
      <c r="B44" s="16" t="s">
        <v>47</v>
      </c>
      <c r="C44" s="16"/>
      <c r="D44" s="16"/>
      <c r="E44" s="122">
        <f>90591/E18</f>
        <v>90.590999999999994</v>
      </c>
      <c r="F44" s="122"/>
      <c r="G44" s="122">
        <f>156462/E18</f>
        <v>156.46199999999999</v>
      </c>
      <c r="H44" s="122"/>
      <c r="I44" s="122">
        <f>166211/E18</f>
        <v>166.21100000000001</v>
      </c>
      <c r="J44" s="122"/>
      <c r="K44" s="42">
        <f>K46*K60</f>
        <v>160.81536895072119</v>
      </c>
      <c r="L44" s="42">
        <f t="shared" ref="L44:Q44" si="3">L46*L60</f>
        <v>188.97397871035366</v>
      </c>
      <c r="M44" s="42">
        <f t="shared" si="3"/>
        <v>215.93399046134141</v>
      </c>
      <c r="N44" s="42">
        <f t="shared" si="3"/>
        <v>243.63305270253025</v>
      </c>
      <c r="O44" s="42">
        <f t="shared" si="3"/>
        <v>281.06528966241848</v>
      </c>
      <c r="P44" s="42">
        <f t="shared" si="3"/>
        <v>329.40982998840099</v>
      </c>
      <c r="Q44" s="42">
        <f t="shared" si="3"/>
        <v>349.76906366494086</v>
      </c>
      <c r="R44" s="42">
        <f>R46*R60</f>
        <v>403.28857927612802</v>
      </c>
      <c r="S44" s="42">
        <f>S46*S60</f>
        <v>472.15356751002918</v>
      </c>
      <c r="T44" s="42">
        <f>T46*T60</f>
        <v>506.62230052991373</v>
      </c>
    </row>
    <row r="45" spans="1:21" x14ac:dyDescent="0.35">
      <c r="B45" s="16" t="s">
        <v>46</v>
      </c>
      <c r="C45" s="16"/>
      <c r="D45" s="16"/>
      <c r="E45" s="122">
        <f>248656/E18</f>
        <v>248.65600000000001</v>
      </c>
      <c r="F45" s="122"/>
      <c r="G45" s="122">
        <f>223638/E18</f>
        <v>223.63800000000001</v>
      </c>
      <c r="H45" s="122"/>
      <c r="I45" s="122">
        <f>111768/E18</f>
        <v>111.768</v>
      </c>
      <c r="J45" s="122"/>
      <c r="K45" s="42">
        <f>K46*K61</f>
        <v>231.4855168027288</v>
      </c>
      <c r="L45" s="42">
        <f t="shared" ref="L45:Q45" si="4">L46*L61</f>
        <v>272.01839854895235</v>
      </c>
      <c r="M45" s="42">
        <f t="shared" si="4"/>
        <v>310.82595962912143</v>
      </c>
      <c r="N45" s="42">
        <f t="shared" si="4"/>
        <v>350.69734617437979</v>
      </c>
      <c r="O45" s="42">
        <f t="shared" si="4"/>
        <v>404.57914101948052</v>
      </c>
      <c r="P45" s="42">
        <f t="shared" si="4"/>
        <v>474.16863967852788</v>
      </c>
      <c r="Q45" s="42">
        <f t="shared" si="4"/>
        <v>503.47471757438819</v>
      </c>
      <c r="R45" s="42">
        <f>R46*R61</f>
        <v>580.51332906483435</v>
      </c>
      <c r="S45" s="42">
        <f>S46*S61</f>
        <v>679.64096527865513</v>
      </c>
      <c r="T45" s="42">
        <f>T46*T61</f>
        <v>729.25694743697898</v>
      </c>
    </row>
    <row r="46" spans="1:21" s="32" customFormat="1" x14ac:dyDescent="0.35">
      <c r="A46" s="31"/>
      <c r="B46" s="28" t="s">
        <v>48</v>
      </c>
      <c r="C46" s="28"/>
      <c r="D46" s="28"/>
      <c r="E46" s="127">
        <f>SUM(E43:F45)</f>
        <v>754.36799999999994</v>
      </c>
      <c r="F46" s="123"/>
      <c r="G46" s="127">
        <f>SUM(G43:H45)</f>
        <v>874.91700000000003</v>
      </c>
      <c r="H46" s="123"/>
      <c r="I46" s="127">
        <f>SUM(I43:J45)</f>
        <v>822.72800000000007</v>
      </c>
      <c r="J46" s="123"/>
      <c r="K46" s="45">
        <f>I46*(K47+1)</f>
        <v>963.07484730496105</v>
      </c>
      <c r="L46" s="45">
        <f t="shared" ref="L46:R46" si="5">K46*(L47+1)</f>
        <v>1131.7082868295633</v>
      </c>
      <c r="M46" s="45">
        <f t="shared" si="5"/>
        <v>1293.1636835981321</v>
      </c>
      <c r="N46" s="45">
        <f t="shared" si="5"/>
        <v>1459.0450313354743</v>
      </c>
      <c r="O46" s="45">
        <f t="shared" si="5"/>
        <v>1683.2154332668615</v>
      </c>
      <c r="P46" s="45">
        <f t="shared" si="5"/>
        <v>1972.7363360031004</v>
      </c>
      <c r="Q46" s="45">
        <f t="shared" si="5"/>
        <v>2094.6616593861409</v>
      </c>
      <c r="R46" s="45">
        <f t="shared" si="5"/>
        <v>2415.1739316980866</v>
      </c>
      <c r="S46" s="45">
        <f>R46*(S47+1)</f>
        <v>2827.5856213317152</v>
      </c>
      <c r="T46" s="45">
        <f>S46*(T47+1)</f>
        <v>3034.0084900321131</v>
      </c>
    </row>
    <row r="47" spans="1:21" x14ac:dyDescent="0.35">
      <c r="B47" s="16" t="s">
        <v>49</v>
      </c>
      <c r="C47" s="16"/>
      <c r="D47" s="16"/>
      <c r="E47" s="121">
        <f>(E46-620528/E18)/(620528/E18)</f>
        <v>0.21568728566640008</v>
      </c>
      <c r="F47" s="121"/>
      <c r="G47" s="121">
        <f>(G46-E46)/E46</f>
        <v>0.15980131712904061</v>
      </c>
      <c r="H47" s="121"/>
      <c r="I47" s="121">
        <f>(I46-G46)/G46</f>
        <v>-5.9650229678929502E-2</v>
      </c>
      <c r="J47" s="121"/>
      <c r="K47" s="41">
        <f>SUM(K56,K64)</f>
        <v>0.17058717742067969</v>
      </c>
      <c r="L47" s="41">
        <f t="shared" ref="L47:Q47" si="6">SUM(L56,L64)</f>
        <v>0.17509899671505372</v>
      </c>
      <c r="M47" s="41">
        <f t="shared" si="6"/>
        <v>0.14266520679183117</v>
      </c>
      <c r="N47" s="41">
        <f t="shared" si="6"/>
        <v>0.1282756002517712</v>
      </c>
      <c r="O47" s="41">
        <f t="shared" si="6"/>
        <v>0.15364186650647962</v>
      </c>
      <c r="P47" s="41">
        <f t="shared" si="6"/>
        <v>0.17200466263211675</v>
      </c>
      <c r="Q47" s="41">
        <f t="shared" si="6"/>
        <v>6.1805179515306993E-2</v>
      </c>
      <c r="R47" s="41">
        <f>SUM(R56,R64)</f>
        <v>0.15301386306267453</v>
      </c>
      <c r="S47" s="41">
        <f>SUM(S56,S64)</f>
        <v>0.17075858770290109</v>
      </c>
      <c r="T47" s="41">
        <f>SUM(T56,T64)</f>
        <v>7.3003224780573861E-2</v>
      </c>
    </row>
    <row r="48" spans="1:21" x14ac:dyDescent="0.35">
      <c r="B48" s="16"/>
      <c r="C48" s="16"/>
      <c r="D48" s="16"/>
      <c r="E48" s="120"/>
      <c r="F48" s="120"/>
      <c r="G48" s="120"/>
      <c r="H48" s="120"/>
      <c r="I48" s="120"/>
      <c r="J48" s="120"/>
      <c r="K48" s="16"/>
      <c r="L48" s="16"/>
      <c r="M48" s="16"/>
      <c r="N48" s="16"/>
      <c r="O48" s="16"/>
      <c r="P48" s="16"/>
      <c r="Q48" s="16"/>
      <c r="R48" s="16"/>
      <c r="S48" s="16"/>
      <c r="T48" s="16"/>
    </row>
    <row r="49" spans="2:21" x14ac:dyDescent="0.35">
      <c r="B49" s="28" t="s">
        <v>50</v>
      </c>
      <c r="C49" s="16"/>
      <c r="D49" s="16"/>
      <c r="E49" s="120"/>
      <c r="F49" s="120"/>
      <c r="G49" s="120"/>
      <c r="H49" s="120"/>
      <c r="I49" s="120"/>
      <c r="J49" s="120"/>
      <c r="K49" s="16"/>
      <c r="L49" s="16"/>
      <c r="M49" s="16"/>
      <c r="N49" s="16"/>
      <c r="O49" s="16"/>
      <c r="P49" s="16"/>
      <c r="Q49" s="16"/>
      <c r="R49" s="16"/>
      <c r="S49" s="16"/>
      <c r="T49" s="16"/>
    </row>
    <row r="50" spans="2:21" x14ac:dyDescent="0.35">
      <c r="B50" s="16" t="s">
        <v>68</v>
      </c>
      <c r="C50" s="16"/>
      <c r="D50" s="16"/>
      <c r="E50" s="134">
        <v>0.91800000000000004</v>
      </c>
      <c r="F50" s="134"/>
      <c r="G50" s="134">
        <v>0.93</v>
      </c>
      <c r="H50" s="134"/>
      <c r="I50" s="134">
        <v>0.91</v>
      </c>
      <c r="J50" s="134"/>
      <c r="K50" s="37">
        <v>0.92</v>
      </c>
      <c r="L50" s="37">
        <v>0.91600000000000004</v>
      </c>
      <c r="M50" s="37">
        <v>0.93</v>
      </c>
      <c r="N50" s="37">
        <v>0.91800000000000004</v>
      </c>
      <c r="O50" s="37">
        <v>0.93</v>
      </c>
      <c r="P50" s="37">
        <v>0.93</v>
      </c>
      <c r="Q50" s="37">
        <v>0.92</v>
      </c>
      <c r="R50" s="37">
        <v>0.92</v>
      </c>
      <c r="S50" s="37">
        <v>0.92200000000000004</v>
      </c>
      <c r="T50" s="37">
        <f>E34</f>
        <v>0.92700000000000005</v>
      </c>
      <c r="U50" s="10" t="s">
        <v>66</v>
      </c>
    </row>
    <row r="51" spans="2:21" x14ac:dyDescent="0.35">
      <c r="B51" s="16" t="s">
        <v>51</v>
      </c>
      <c r="C51" s="16"/>
      <c r="D51" s="16"/>
      <c r="E51" s="120"/>
      <c r="F51" s="120"/>
      <c r="G51" s="120"/>
      <c r="H51" s="120"/>
      <c r="I51" s="120"/>
      <c r="J51" s="120"/>
      <c r="K51" s="16"/>
      <c r="L51" s="16"/>
      <c r="M51" s="16"/>
      <c r="N51" s="16"/>
      <c r="O51" s="16"/>
      <c r="P51" s="16"/>
      <c r="Q51" s="16"/>
      <c r="R51" s="16"/>
      <c r="S51" s="16"/>
      <c r="T51" s="16"/>
    </row>
    <row r="52" spans="2:21" x14ac:dyDescent="0.35">
      <c r="B52" s="16" t="s">
        <v>65</v>
      </c>
      <c r="C52" s="16"/>
      <c r="D52" s="16"/>
      <c r="E52" s="134">
        <v>0.6</v>
      </c>
      <c r="F52" s="134"/>
      <c r="G52" s="144">
        <v>0.59</v>
      </c>
      <c r="H52" s="144"/>
      <c r="I52" s="144">
        <v>0.62</v>
      </c>
      <c r="J52" s="144"/>
      <c r="K52" s="37">
        <v>0.61</v>
      </c>
      <c r="L52" s="37">
        <v>0.63</v>
      </c>
      <c r="M52" s="37">
        <v>0.62</v>
      </c>
      <c r="N52" s="37">
        <v>0.62</v>
      </c>
      <c r="O52" s="37">
        <v>0.62</v>
      </c>
      <c r="P52" s="37">
        <v>0.64</v>
      </c>
      <c r="Q52" s="37">
        <v>0.6</v>
      </c>
      <c r="R52" s="37">
        <v>0.61</v>
      </c>
      <c r="S52" s="37">
        <v>0.63</v>
      </c>
      <c r="T52" s="37">
        <v>0.59</v>
      </c>
      <c r="U52" s="10" t="s">
        <v>67</v>
      </c>
    </row>
    <row r="53" spans="2:21" x14ac:dyDescent="0.35">
      <c r="B53" s="16" t="s">
        <v>52</v>
      </c>
      <c r="C53" s="16"/>
      <c r="D53" s="16"/>
      <c r="E53" s="122">
        <v>711.2</v>
      </c>
      <c r="F53" s="122"/>
      <c r="G53" s="122">
        <v>683.6</v>
      </c>
      <c r="H53" s="122"/>
      <c r="I53" s="122">
        <v>735.9</v>
      </c>
      <c r="J53" s="122"/>
      <c r="K53" s="42">
        <f>I53-K71</f>
        <v>777.26</v>
      </c>
      <c r="L53" s="42">
        <f t="shared" ref="L53:Q53" si="7">K53-L71</f>
        <v>812.63666666666666</v>
      </c>
      <c r="M53" s="42">
        <f t="shared" si="7"/>
        <v>848.01333333333332</v>
      </c>
      <c r="N53" s="42">
        <f t="shared" si="7"/>
        <v>883.39</v>
      </c>
      <c r="O53" s="42">
        <f t="shared" si="7"/>
        <v>918.76666666666665</v>
      </c>
      <c r="P53" s="42">
        <f t="shared" si="7"/>
        <v>954.14333333333332</v>
      </c>
      <c r="Q53" s="42">
        <f t="shared" si="7"/>
        <v>989.52</v>
      </c>
      <c r="R53" s="42">
        <f>Q53-R71</f>
        <v>1024.8966666666665</v>
      </c>
      <c r="S53" s="42">
        <f>R53-S71</f>
        <v>1060.2733333333331</v>
      </c>
      <c r="T53" s="42">
        <f>S53-T71</f>
        <v>1095.6499999999996</v>
      </c>
    </row>
    <row r="54" spans="2:21" x14ac:dyDescent="0.35">
      <c r="B54" s="16" t="s">
        <v>53</v>
      </c>
      <c r="C54" s="16"/>
      <c r="D54" s="16"/>
      <c r="E54" s="121">
        <f>(E53-665.3)/665.3</f>
        <v>6.8991432436494957E-2</v>
      </c>
      <c r="F54" s="121"/>
      <c r="G54" s="121">
        <f>(G53-E53)/E53</f>
        <v>-3.8807649043869547E-2</v>
      </c>
      <c r="H54" s="121"/>
      <c r="I54" s="121">
        <f>(I53-G53)/G53</f>
        <v>7.6506729081334046E-2</v>
      </c>
      <c r="J54" s="121"/>
      <c r="K54" s="43">
        <f>(K53-I53)/I53</f>
        <v>5.6203288490284026E-2</v>
      </c>
      <c r="L54" s="43">
        <f t="shared" ref="L54:R54" si="8">(L53-K53)/K53</f>
        <v>4.5514585424010837E-2</v>
      </c>
      <c r="M54" s="43">
        <f t="shared" si="8"/>
        <v>4.3533190314654767E-2</v>
      </c>
      <c r="N54" s="43">
        <f t="shared" si="8"/>
        <v>4.1717111366173489E-2</v>
      </c>
      <c r="O54" s="43">
        <f t="shared" si="8"/>
        <v>4.0046487583815377E-2</v>
      </c>
      <c r="P54" s="43">
        <f t="shared" si="8"/>
        <v>3.8504516924863043E-2</v>
      </c>
      <c r="Q54" s="43">
        <f t="shared" si="8"/>
        <v>3.7076889216504857E-2</v>
      </c>
      <c r="R54" s="43">
        <f t="shared" si="8"/>
        <v>3.5751340717384741E-2</v>
      </c>
      <c r="S54" s="43">
        <f>(S53-R53)/R53</f>
        <v>3.4517300931150678E-2</v>
      </c>
      <c r="T54" s="43">
        <f>(T53-S53)/S53</f>
        <v>3.336561012569076E-2</v>
      </c>
    </row>
    <row r="55" spans="2:21" x14ac:dyDescent="0.35">
      <c r="B55" s="16" t="s">
        <v>54</v>
      </c>
      <c r="C55" s="16"/>
      <c r="D55" s="16"/>
      <c r="E55" s="126">
        <f>E53*E52*E50</f>
        <v>391.72896000000003</v>
      </c>
      <c r="F55" s="120"/>
      <c r="G55" s="126">
        <f>G53*G52*G50</f>
        <v>375.09132000000005</v>
      </c>
      <c r="H55" s="120"/>
      <c r="I55" s="126">
        <f>I53*I52*I50</f>
        <v>415.19477999999998</v>
      </c>
      <c r="J55" s="120"/>
      <c r="K55" s="42">
        <f>K50*K52*K53</f>
        <v>436.19831200000004</v>
      </c>
      <c r="L55" s="42">
        <f t="shared" ref="L55:Q55" si="9">L50*L52*L53</f>
        <v>468.95636760000002</v>
      </c>
      <c r="M55" s="42">
        <f t="shared" si="9"/>
        <v>488.96448800000002</v>
      </c>
      <c r="N55" s="42">
        <f t="shared" si="9"/>
        <v>502.79025239999999</v>
      </c>
      <c r="O55" s="42">
        <f t="shared" si="9"/>
        <v>529.76085999999998</v>
      </c>
      <c r="P55" s="42">
        <f t="shared" si="9"/>
        <v>567.90611200000001</v>
      </c>
      <c r="Q55" s="42">
        <f t="shared" si="9"/>
        <v>546.21504000000004</v>
      </c>
      <c r="R55" s="42">
        <f>R50*R52*R53</f>
        <v>575.17200933333334</v>
      </c>
      <c r="S55" s="42">
        <f>S50*S52*S53</f>
        <v>615.87036839999985</v>
      </c>
      <c r="T55" s="42">
        <f>E35</f>
        <v>599.24385449999988</v>
      </c>
    </row>
    <row r="56" spans="2:21" x14ac:dyDescent="0.35">
      <c r="B56" s="16" t="s">
        <v>53</v>
      </c>
      <c r="C56" s="16"/>
      <c r="D56" s="16"/>
      <c r="E56" s="121">
        <f>E55/(87%*59%*665.3)-1</f>
        <v>0.14708841025914965</v>
      </c>
      <c r="F56" s="121"/>
      <c r="G56" s="121">
        <f>(G55-E55)/E55</f>
        <v>-4.2472325763201105E-2</v>
      </c>
      <c r="H56" s="121"/>
      <c r="I56" s="121">
        <f>(I55-G55)/G55</f>
        <v>0.10691652368815126</v>
      </c>
      <c r="J56" s="121"/>
      <c r="K56" s="35">
        <f>((K55-I55)/I55+2%)</f>
        <v>7.0587177420679673E-2</v>
      </c>
      <c r="L56" s="35">
        <f t="shared" ref="L56:R56" si="10">((L55-K55)/K55+2%)</f>
        <v>9.5098996715053716E-2</v>
      </c>
      <c r="M56" s="35">
        <f t="shared" si="10"/>
        <v>6.2665206791831171E-2</v>
      </c>
      <c r="N56" s="35">
        <f t="shared" si="10"/>
        <v>4.8275600251771189E-2</v>
      </c>
      <c r="O56" s="35">
        <f t="shared" si="10"/>
        <v>7.3641866506479622E-2</v>
      </c>
      <c r="P56" s="35">
        <f t="shared" si="10"/>
        <v>9.2004662632116749E-2</v>
      </c>
      <c r="Q56" s="35">
        <f t="shared" si="10"/>
        <v>-1.8194820484693012E-2</v>
      </c>
      <c r="R56" s="35">
        <f t="shared" si="10"/>
        <v>7.3013863062674531E-2</v>
      </c>
      <c r="S56" s="35">
        <f>((S55-R55)/R55+2%)</f>
        <v>9.07585877029011E-2</v>
      </c>
      <c r="T56" s="35">
        <f>((T55-S55)/S55+2%)</f>
        <v>-6.9967752194261407E-3</v>
      </c>
    </row>
    <row r="57" spans="2:21" x14ac:dyDescent="0.35">
      <c r="B57" s="16"/>
      <c r="C57" s="16"/>
      <c r="D57" s="16"/>
      <c r="E57" s="120"/>
      <c r="F57" s="120"/>
      <c r="G57" s="120"/>
      <c r="H57" s="120"/>
      <c r="I57" s="120"/>
      <c r="J57" s="120"/>
      <c r="K57" s="16"/>
      <c r="L57" s="16"/>
      <c r="M57" s="16"/>
      <c r="N57" s="16"/>
      <c r="O57" s="16"/>
      <c r="P57" s="16"/>
      <c r="Q57" s="16"/>
      <c r="R57" s="16"/>
      <c r="S57" s="16"/>
      <c r="T57" s="16"/>
    </row>
    <row r="58" spans="2:21" x14ac:dyDescent="0.35">
      <c r="B58" s="16" t="s">
        <v>55</v>
      </c>
      <c r="C58" s="16"/>
      <c r="D58" s="16"/>
      <c r="E58" s="133">
        <f>E55/E46</f>
        <v>0.51928098752863328</v>
      </c>
      <c r="F58" s="120"/>
      <c r="G58" s="133">
        <f>G55/G46</f>
        <v>0.4287164611043105</v>
      </c>
      <c r="H58" s="120"/>
      <c r="I58" s="133">
        <f>I55/I46</f>
        <v>0.50465619256911143</v>
      </c>
      <c r="J58" s="120"/>
      <c r="K58" s="40">
        <f>K55/K46</f>
        <v>0.45292254617659672</v>
      </c>
      <c r="L58" s="40">
        <f t="shared" ref="L58:Q58" si="11">L55/L46</f>
        <v>0.4143791938766862</v>
      </c>
      <c r="M58" s="40">
        <f t="shared" si="11"/>
        <v>0.37811492404387087</v>
      </c>
      <c r="N58" s="40">
        <f t="shared" si="11"/>
        <v>0.34460228546873051</v>
      </c>
      <c r="O58" s="40">
        <f t="shared" si="11"/>
        <v>0.3147314654618012</v>
      </c>
      <c r="P58" s="40">
        <f t="shared" si="11"/>
        <v>0.2878773516944575</v>
      </c>
      <c r="Q58" s="40">
        <f t="shared" si="11"/>
        <v>0.26076528280947919</v>
      </c>
      <c r="R58" s="40">
        <f>R55/R46</f>
        <v>0.23814931164354494</v>
      </c>
      <c r="S58" s="40">
        <f>S55/S46</f>
        <v>0.21780785832046418</v>
      </c>
      <c r="T58" s="40">
        <f>T55/T46</f>
        <v>0.19750895769367385</v>
      </c>
    </row>
    <row r="59" spans="2:21" x14ac:dyDescent="0.35">
      <c r="B59" s="16"/>
      <c r="C59" s="16"/>
      <c r="D59" s="16"/>
      <c r="E59" s="120"/>
      <c r="F59" s="120"/>
      <c r="G59" s="120"/>
      <c r="H59" s="120"/>
      <c r="I59" s="120"/>
      <c r="J59" s="120"/>
      <c r="K59" s="16"/>
      <c r="L59" s="16"/>
      <c r="M59" s="16"/>
      <c r="N59" s="16"/>
      <c r="O59" s="16"/>
      <c r="P59" s="16"/>
      <c r="Q59" s="16"/>
      <c r="R59" s="16"/>
      <c r="S59" s="16"/>
      <c r="T59" s="16"/>
    </row>
    <row r="60" spans="2:21" x14ac:dyDescent="0.35">
      <c r="B60" s="16" t="s">
        <v>70</v>
      </c>
      <c r="C60" s="16"/>
      <c r="D60" s="16"/>
      <c r="E60" s="132">
        <f>SUM(E44:F44)/E$46</f>
        <v>0.12008860397047595</v>
      </c>
      <c r="F60" s="132"/>
      <c r="G60" s="132">
        <f>SUM(G44:H44)/G$46</f>
        <v>0.17883067765285163</v>
      </c>
      <c r="H60" s="132"/>
      <c r="I60" s="132">
        <f>SUM(I44:J44)/I$46</f>
        <v>0.20202424130453808</v>
      </c>
      <c r="J60" s="132"/>
      <c r="K60" s="41">
        <f>AVERAGE(E60:J60)</f>
        <v>0.16698117430928858</v>
      </c>
      <c r="L60" s="41">
        <f>K60</f>
        <v>0.16698117430928858</v>
      </c>
      <c r="M60" s="41">
        <f t="shared" ref="M60:R61" si="12">L60</f>
        <v>0.16698117430928858</v>
      </c>
      <c r="N60" s="41">
        <f t="shared" si="12"/>
        <v>0.16698117430928858</v>
      </c>
      <c r="O60" s="41">
        <f t="shared" si="12"/>
        <v>0.16698117430928858</v>
      </c>
      <c r="P60" s="41">
        <f t="shared" si="12"/>
        <v>0.16698117430928858</v>
      </c>
      <c r="Q60" s="41">
        <f t="shared" si="12"/>
        <v>0.16698117430928858</v>
      </c>
      <c r="R60" s="41">
        <f t="shared" si="12"/>
        <v>0.16698117430928858</v>
      </c>
      <c r="S60" s="41">
        <f>R60</f>
        <v>0.16698117430928858</v>
      </c>
      <c r="T60" s="41">
        <f>S60</f>
        <v>0.16698117430928858</v>
      </c>
    </row>
    <row r="61" spans="2:21" x14ac:dyDescent="0.35">
      <c r="B61" s="16" t="s">
        <v>71</v>
      </c>
      <c r="C61" s="16"/>
      <c r="D61" s="16"/>
      <c r="E61" s="132">
        <f>SUM(E45:F45)/E$46</f>
        <v>0.32962161703571735</v>
      </c>
      <c r="F61" s="132"/>
      <c r="G61" s="132">
        <f>SUM(G45:H45)/G$46</f>
        <v>0.25561053219905433</v>
      </c>
      <c r="H61" s="132"/>
      <c r="I61" s="132">
        <f>SUM(I45:J45)/I$46</f>
        <v>0.13585048764597776</v>
      </c>
      <c r="J61" s="132"/>
      <c r="K61" s="41">
        <f>AVERAGE(E61:J61)</f>
        <v>0.2403608789602498</v>
      </c>
      <c r="L61" s="41">
        <f>K61</f>
        <v>0.2403608789602498</v>
      </c>
      <c r="M61" s="41">
        <f t="shared" si="12"/>
        <v>0.2403608789602498</v>
      </c>
      <c r="N61" s="41">
        <f t="shared" si="12"/>
        <v>0.2403608789602498</v>
      </c>
      <c r="O61" s="41">
        <f t="shared" si="12"/>
        <v>0.2403608789602498</v>
      </c>
      <c r="P61" s="41">
        <f t="shared" si="12"/>
        <v>0.2403608789602498</v>
      </c>
      <c r="Q61" s="41">
        <f t="shared" si="12"/>
        <v>0.2403608789602498</v>
      </c>
      <c r="R61" s="41">
        <f t="shared" si="12"/>
        <v>0.2403608789602498</v>
      </c>
      <c r="S61" s="41">
        <f>R61</f>
        <v>0.2403608789602498</v>
      </c>
      <c r="T61" s="41">
        <f>S61</f>
        <v>0.2403608789602498</v>
      </c>
    </row>
    <row r="62" spans="2:21" x14ac:dyDescent="0.35">
      <c r="B62" s="16"/>
      <c r="C62" s="16"/>
      <c r="D62" s="16"/>
      <c r="E62" s="120"/>
      <c r="F62" s="120"/>
      <c r="G62" s="120"/>
      <c r="H62" s="120"/>
      <c r="I62" s="120"/>
      <c r="J62" s="120"/>
      <c r="K62" s="16"/>
      <c r="L62" s="16"/>
      <c r="M62" s="16"/>
      <c r="N62" s="16"/>
      <c r="O62" s="16"/>
      <c r="P62" s="16"/>
      <c r="Q62" s="16"/>
      <c r="R62" s="16"/>
      <c r="S62" s="16"/>
      <c r="T62" s="16"/>
    </row>
    <row r="63" spans="2:21" x14ac:dyDescent="0.35">
      <c r="B63" s="16" t="s">
        <v>56</v>
      </c>
      <c r="C63" s="16"/>
      <c r="D63" s="16"/>
      <c r="E63" s="122">
        <f>15493/E18</f>
        <v>15.493</v>
      </c>
      <c r="F63" s="122"/>
      <c r="G63" s="122">
        <f>12187/E18</f>
        <v>12.186999999999999</v>
      </c>
      <c r="H63" s="122"/>
      <c r="I63" s="122">
        <f>14047/E18</f>
        <v>14.047000000000001</v>
      </c>
      <c r="J63" s="122"/>
      <c r="K63" s="42">
        <f>I63*(1+I64)</f>
        <v>16.190876261590219</v>
      </c>
      <c r="L63" s="42">
        <f>K63*(1+K64)</f>
        <v>17.809963887749241</v>
      </c>
      <c r="M63" s="42">
        <f t="shared" ref="M63:R63" si="13">L63*(1+M64)</f>
        <v>19.234760998769183</v>
      </c>
      <c r="N63" s="42">
        <f t="shared" si="13"/>
        <v>20.77354187867072</v>
      </c>
      <c r="O63" s="42">
        <f t="shared" si="13"/>
        <v>22.43542522896438</v>
      </c>
      <c r="P63" s="42">
        <f t="shared" si="13"/>
        <v>24.230259247281531</v>
      </c>
      <c r="Q63" s="42">
        <f t="shared" si="13"/>
        <v>26.168679987064056</v>
      </c>
      <c r="R63" s="42">
        <f t="shared" si="13"/>
        <v>28.262174386029184</v>
      </c>
      <c r="S63" s="42">
        <f>R63*(1+S64)</f>
        <v>30.523148336911522</v>
      </c>
      <c r="T63" s="42">
        <f>S63*(1+T64)</f>
        <v>32.965000203864449</v>
      </c>
      <c r="U63" s="10" t="s">
        <v>69</v>
      </c>
    </row>
    <row r="64" spans="2:21" x14ac:dyDescent="0.35">
      <c r="B64" s="16" t="s">
        <v>53</v>
      </c>
      <c r="C64" s="16"/>
      <c r="D64" s="16"/>
      <c r="E64" s="121">
        <f>(E63-2706/E18)/(2706/E18)</f>
        <v>4.7254249815225426</v>
      </c>
      <c r="F64" s="121"/>
      <c r="G64" s="121">
        <f>(G63-E63)/E63</f>
        <v>-0.2133866907635707</v>
      </c>
      <c r="H64" s="121"/>
      <c r="I64" s="121">
        <f>(I63-G63)/G63</f>
        <v>0.15262164601624692</v>
      </c>
      <c r="J64" s="121"/>
      <c r="K64" s="41">
        <v>0.1</v>
      </c>
      <c r="L64" s="41">
        <v>0.08</v>
      </c>
      <c r="M64" s="41">
        <f t="shared" ref="M64:R64" si="14">L64</f>
        <v>0.08</v>
      </c>
      <c r="N64" s="41">
        <f t="shared" si="14"/>
        <v>0.08</v>
      </c>
      <c r="O64" s="41">
        <f t="shared" si="14"/>
        <v>0.08</v>
      </c>
      <c r="P64" s="41">
        <f t="shared" si="14"/>
        <v>0.08</v>
      </c>
      <c r="Q64" s="41">
        <f t="shared" si="14"/>
        <v>0.08</v>
      </c>
      <c r="R64" s="41">
        <f t="shared" si="14"/>
        <v>0.08</v>
      </c>
      <c r="S64" s="41">
        <f>R64</f>
        <v>0.08</v>
      </c>
      <c r="T64" s="41">
        <f>S64</f>
        <v>0.08</v>
      </c>
    </row>
    <row r="65" spans="2:20" x14ac:dyDescent="0.35">
      <c r="B65" s="28"/>
      <c r="C65" s="16"/>
      <c r="D65" s="16"/>
      <c r="E65" s="120"/>
      <c r="F65" s="120"/>
      <c r="G65" s="120"/>
      <c r="H65" s="120"/>
      <c r="I65" s="120"/>
      <c r="J65" s="120"/>
      <c r="K65" s="16"/>
      <c r="L65" s="16"/>
      <c r="M65" s="16"/>
      <c r="N65" s="16"/>
      <c r="O65" s="16"/>
      <c r="P65" s="16"/>
      <c r="Q65" s="16"/>
      <c r="R65" s="16"/>
      <c r="S65" s="16"/>
      <c r="T65" s="16"/>
    </row>
    <row r="66" spans="2:20" x14ac:dyDescent="0.35">
      <c r="B66" s="28" t="s">
        <v>57</v>
      </c>
      <c r="C66" s="16"/>
      <c r="D66" s="16"/>
      <c r="E66" s="120"/>
      <c r="F66" s="120"/>
      <c r="G66" s="120"/>
      <c r="H66" s="120"/>
      <c r="I66" s="120"/>
      <c r="J66" s="120"/>
      <c r="K66" s="16"/>
      <c r="L66" s="16"/>
      <c r="M66" s="16"/>
      <c r="N66" s="16"/>
      <c r="O66" s="16"/>
      <c r="P66" s="16"/>
      <c r="Q66" s="16"/>
      <c r="R66" s="16"/>
      <c r="S66" s="16"/>
      <c r="T66" s="16"/>
    </row>
    <row r="67" spans="2:20" x14ac:dyDescent="0.35">
      <c r="B67" s="16" t="s">
        <v>58</v>
      </c>
      <c r="C67" s="16"/>
      <c r="D67" s="16"/>
      <c r="E67" s="122">
        <v>-146.5</v>
      </c>
      <c r="F67" s="122"/>
      <c r="G67" s="122">
        <v>-152.5</v>
      </c>
      <c r="H67" s="122"/>
      <c r="I67" s="122">
        <v>-146.80000000000001</v>
      </c>
      <c r="J67" s="122"/>
      <c r="K67" s="42">
        <f>-K69*I55</f>
        <v>-167.41522575310552</v>
      </c>
      <c r="L67" s="42">
        <f t="shared" ref="L67:Q67" si="15">-K55*L69</f>
        <v>-175.88428948120099</v>
      </c>
      <c r="M67" s="42">
        <f t="shared" si="15"/>
        <v>-189.09302315917927</v>
      </c>
      <c r="N67" s="42">
        <f t="shared" si="15"/>
        <v>-197.16071609515816</v>
      </c>
      <c r="O67" s="42">
        <f t="shared" si="15"/>
        <v>-202.73555368881782</v>
      </c>
      <c r="P67" s="42">
        <f t="shared" si="15"/>
        <v>-213.61066719591062</v>
      </c>
      <c r="Q67" s="42">
        <f t="shared" si="15"/>
        <v>-228.99163122197353</v>
      </c>
      <c r="R67" s="42">
        <f>-Q55*R69</f>
        <v>-220.24533697495323</v>
      </c>
      <c r="S67" s="42">
        <f>-R55*S69</f>
        <v>-231.92139310953601</v>
      </c>
      <c r="T67" s="42">
        <f>-S55*T69</f>
        <v>-248.33182334405609</v>
      </c>
    </row>
    <row r="68" spans="2:20" x14ac:dyDescent="0.35">
      <c r="B68" s="16" t="s">
        <v>73</v>
      </c>
      <c r="C68" s="16"/>
      <c r="D68" s="16"/>
      <c r="E68" s="121">
        <f>E67/(-115.9)-1</f>
        <v>0.26402070750647111</v>
      </c>
      <c r="F68" s="121"/>
      <c r="G68" s="121">
        <f>G67/E67-1</f>
        <v>4.0955631399317349E-2</v>
      </c>
      <c r="H68" s="121"/>
      <c r="I68" s="121">
        <f>I67/G67-1</f>
        <v>-3.7377049180327804E-2</v>
      </c>
      <c r="J68" s="121"/>
      <c r="K68" s="43">
        <f>K67/I67-1</f>
        <v>0.14043069314104573</v>
      </c>
      <c r="L68" s="43">
        <f t="shared" ref="L68:R68" si="16">L67/K67-1</f>
        <v>5.0587177420679641E-2</v>
      </c>
      <c r="M68" s="43">
        <f t="shared" si="16"/>
        <v>7.5098996715053712E-2</v>
      </c>
      <c r="N68" s="43">
        <f t="shared" si="16"/>
        <v>4.2665206791831167E-2</v>
      </c>
      <c r="O68" s="43">
        <f t="shared" si="16"/>
        <v>2.8275600251771227E-2</v>
      </c>
      <c r="P68" s="43">
        <f t="shared" si="16"/>
        <v>5.364186650647973E-2</v>
      </c>
      <c r="Q68" s="43">
        <f t="shared" si="16"/>
        <v>7.2004662632116689E-2</v>
      </c>
      <c r="R68" s="43">
        <f t="shared" si="16"/>
        <v>-3.8194820484693026E-2</v>
      </c>
      <c r="S68" s="43">
        <f>S67/R67-1</f>
        <v>5.3013863062674638E-2</v>
      </c>
      <c r="T68" s="43">
        <f>T67/S67-1</f>
        <v>7.0758587702900888E-2</v>
      </c>
    </row>
    <row r="69" spans="2:20" x14ac:dyDescent="0.35">
      <c r="B69" s="16" t="s">
        <v>72</v>
      </c>
      <c r="C69" s="16"/>
      <c r="D69" s="16"/>
      <c r="E69" s="131">
        <f>-E67/(87%*59%*665.3)</f>
        <v>0.42899164795721356</v>
      </c>
      <c r="F69" s="131"/>
      <c r="G69" s="131">
        <f>-G67/E55</f>
        <v>0.38929978523926334</v>
      </c>
      <c r="H69" s="131"/>
      <c r="I69" s="131">
        <f>-I67/G55</f>
        <v>0.39137135991310062</v>
      </c>
      <c r="J69" s="131"/>
      <c r="K69" s="44">
        <f>AVERAGE(E69:J69)</f>
        <v>0.40322093103652584</v>
      </c>
      <c r="L69" s="44">
        <f t="shared" ref="L69:Q69" si="17">K69</f>
        <v>0.40322093103652584</v>
      </c>
      <c r="M69" s="44">
        <f t="shared" si="17"/>
        <v>0.40322093103652584</v>
      </c>
      <c r="N69" s="44">
        <f t="shared" si="17"/>
        <v>0.40322093103652584</v>
      </c>
      <c r="O69" s="44">
        <f t="shared" si="17"/>
        <v>0.40322093103652584</v>
      </c>
      <c r="P69" s="44">
        <f t="shared" si="17"/>
        <v>0.40322093103652584</v>
      </c>
      <c r="Q69" s="44">
        <f t="shared" si="17"/>
        <v>0.40322093103652584</v>
      </c>
      <c r="R69" s="44">
        <f>Q69</f>
        <v>0.40322093103652584</v>
      </c>
      <c r="S69" s="44">
        <f>R69</f>
        <v>0.40322093103652584</v>
      </c>
      <c r="T69" s="44">
        <f>S69</f>
        <v>0.40322093103652584</v>
      </c>
    </row>
    <row r="70" spans="2:20" x14ac:dyDescent="0.35">
      <c r="B70" s="16"/>
      <c r="C70" s="16"/>
      <c r="D70" s="16"/>
      <c r="E70" s="120"/>
      <c r="F70" s="120"/>
      <c r="G70" s="120"/>
      <c r="H70" s="120"/>
      <c r="I70" s="126"/>
      <c r="J70" s="120"/>
      <c r="K70" s="16"/>
      <c r="L70" s="16"/>
      <c r="M70" s="16"/>
      <c r="N70" s="16"/>
      <c r="O70" s="16"/>
      <c r="P70" s="16"/>
      <c r="Q70" s="16"/>
      <c r="R70" s="16"/>
      <c r="S70" s="16"/>
      <c r="T70" s="16"/>
    </row>
    <row r="71" spans="2:20" x14ac:dyDescent="0.35">
      <c r="B71" s="16" t="s">
        <v>59</v>
      </c>
      <c r="C71" s="16"/>
      <c r="D71" s="16"/>
      <c r="E71" s="122">
        <v>-17</v>
      </c>
      <c r="F71" s="122"/>
      <c r="G71" s="122">
        <v>-21.8</v>
      </c>
      <c r="H71" s="122"/>
      <c r="I71" s="122">
        <v>-47</v>
      </c>
      <c r="J71" s="122"/>
      <c r="K71" s="40">
        <v>-41.36</v>
      </c>
      <c r="L71" s="40">
        <f>AVERAGE(E71:K71,0,-85.1)</f>
        <v>-35.376666666666665</v>
      </c>
      <c r="M71" s="40">
        <f t="shared" ref="M71:R71" si="18">L71</f>
        <v>-35.376666666666665</v>
      </c>
      <c r="N71" s="40">
        <f t="shared" si="18"/>
        <v>-35.376666666666665</v>
      </c>
      <c r="O71" s="40">
        <f t="shared" si="18"/>
        <v>-35.376666666666665</v>
      </c>
      <c r="P71" s="40">
        <f t="shared" si="18"/>
        <v>-35.376666666666665</v>
      </c>
      <c r="Q71" s="40">
        <f t="shared" si="18"/>
        <v>-35.376666666666665</v>
      </c>
      <c r="R71" s="40">
        <f t="shared" si="18"/>
        <v>-35.376666666666665</v>
      </c>
      <c r="S71" s="40">
        <f>R71</f>
        <v>-35.376666666666665</v>
      </c>
      <c r="T71" s="40">
        <f>S71</f>
        <v>-35.376666666666665</v>
      </c>
    </row>
    <row r="72" spans="2:20" x14ac:dyDescent="0.35">
      <c r="B72" s="16"/>
      <c r="C72" s="16"/>
      <c r="D72" s="16"/>
      <c r="E72" s="120"/>
      <c r="F72" s="120"/>
      <c r="G72" s="120"/>
      <c r="H72" s="120"/>
      <c r="I72" s="120"/>
      <c r="J72" s="120"/>
      <c r="K72" s="42"/>
      <c r="L72" s="16"/>
      <c r="M72" s="16"/>
      <c r="N72" s="16"/>
      <c r="O72" s="16"/>
      <c r="P72" s="16"/>
      <c r="Q72" s="16"/>
      <c r="R72" s="16"/>
      <c r="S72" s="16"/>
      <c r="T72" s="16"/>
    </row>
    <row r="73" spans="2:20" x14ac:dyDescent="0.35">
      <c r="B73" s="28" t="s">
        <v>60</v>
      </c>
      <c r="C73" s="16"/>
      <c r="D73" s="16"/>
      <c r="E73" s="120"/>
      <c r="F73" s="120"/>
      <c r="G73" s="120"/>
      <c r="H73" s="120"/>
      <c r="I73" s="120"/>
      <c r="J73" s="120"/>
      <c r="K73" s="16"/>
      <c r="L73" s="16"/>
      <c r="M73" s="16"/>
      <c r="N73" s="16"/>
      <c r="O73" s="16"/>
      <c r="P73" s="16"/>
      <c r="Q73" s="16"/>
      <c r="R73" s="16"/>
      <c r="S73" s="16"/>
      <c r="T73" s="16"/>
    </row>
    <row r="74" spans="2:20" x14ac:dyDescent="0.35">
      <c r="B74" s="16" t="s">
        <v>61</v>
      </c>
      <c r="C74" s="16"/>
      <c r="D74" s="16"/>
      <c r="E74" s="122">
        <f>E90</f>
        <v>-450.49799999999999</v>
      </c>
      <c r="F74" s="122"/>
      <c r="G74" s="122">
        <f>G90</f>
        <v>-574.46299999999997</v>
      </c>
      <c r="H74" s="122"/>
      <c r="I74" s="122">
        <f>I90</f>
        <v>-472.54</v>
      </c>
      <c r="J74" s="122"/>
      <c r="K74" s="42">
        <f>-K75*K46</f>
        <v>-587.47565685602626</v>
      </c>
      <c r="L74" s="42">
        <f t="shared" ref="L74:Q74" si="19">-L75*L46</f>
        <v>-690.34205496603363</v>
      </c>
      <c r="M74" s="42">
        <f t="shared" si="19"/>
        <v>-788.82984699486053</v>
      </c>
      <c r="N74" s="42">
        <f t="shared" si="19"/>
        <v>-890.01746911463931</v>
      </c>
      <c r="O74" s="42">
        <f t="shared" si="19"/>
        <v>-1026.7614142927855</v>
      </c>
      <c r="P74" s="42">
        <f t="shared" si="19"/>
        <v>-1203.3691649618913</v>
      </c>
      <c r="Q74" s="42">
        <f t="shared" si="19"/>
        <v>-1277.7436122255458</v>
      </c>
      <c r="R74" s="42">
        <f>-R75*R46</f>
        <v>-1473.2560983358328</v>
      </c>
      <c r="S74" s="42">
        <f>-S75*S46</f>
        <v>-1724.8272290123462</v>
      </c>
      <c r="T74" s="42">
        <f>-T75*T46</f>
        <v>-1850.7451789195889</v>
      </c>
    </row>
    <row r="75" spans="2:20" x14ac:dyDescent="0.35">
      <c r="B75" s="33" t="s">
        <v>80</v>
      </c>
      <c r="C75" s="16"/>
      <c r="D75" s="16"/>
      <c r="E75" s="121">
        <f>-E74/E46</f>
        <v>0.59718598880122176</v>
      </c>
      <c r="F75" s="121"/>
      <c r="G75" s="121">
        <f>-G74/G46</f>
        <v>0.6565914252437659</v>
      </c>
      <c r="H75" s="121"/>
      <c r="I75" s="121">
        <f>-I74/I46</f>
        <v>0.57435750333038382</v>
      </c>
      <c r="J75" s="121"/>
      <c r="K75" s="41">
        <f>E33</f>
        <v>0.61</v>
      </c>
      <c r="L75" s="41">
        <f t="shared" ref="L75:T75" si="20">K75</f>
        <v>0.61</v>
      </c>
      <c r="M75" s="41">
        <f t="shared" si="20"/>
        <v>0.61</v>
      </c>
      <c r="N75" s="41">
        <f t="shared" si="20"/>
        <v>0.61</v>
      </c>
      <c r="O75" s="41">
        <f t="shared" si="20"/>
        <v>0.61</v>
      </c>
      <c r="P75" s="41">
        <f t="shared" si="20"/>
        <v>0.61</v>
      </c>
      <c r="Q75" s="41">
        <f t="shared" si="20"/>
        <v>0.61</v>
      </c>
      <c r="R75" s="41">
        <f t="shared" si="20"/>
        <v>0.61</v>
      </c>
      <c r="S75" s="41">
        <f t="shared" si="20"/>
        <v>0.61</v>
      </c>
      <c r="T75" s="41">
        <f t="shared" si="20"/>
        <v>0.61</v>
      </c>
    </row>
    <row r="76" spans="2:20" x14ac:dyDescent="0.35">
      <c r="B76" s="16"/>
      <c r="C76" s="16"/>
      <c r="D76" s="16"/>
      <c r="E76" s="120"/>
      <c r="F76" s="120"/>
      <c r="G76" s="120"/>
      <c r="H76" s="120"/>
      <c r="I76" s="120"/>
      <c r="J76" s="120"/>
      <c r="K76" s="16" t="s">
        <v>83</v>
      </c>
      <c r="L76" s="16"/>
      <c r="M76" s="16"/>
      <c r="N76" s="16"/>
      <c r="O76" s="16"/>
      <c r="P76" s="16"/>
      <c r="Q76" s="16"/>
      <c r="R76" s="16"/>
      <c r="S76" s="16"/>
      <c r="T76" s="16"/>
    </row>
    <row r="77" spans="2:20" x14ac:dyDescent="0.35">
      <c r="B77" s="16" t="s">
        <v>62</v>
      </c>
      <c r="C77" s="16"/>
      <c r="D77" s="16"/>
      <c r="E77" s="122">
        <f>E91</f>
        <v>-183.17000000000002</v>
      </c>
      <c r="F77" s="122"/>
      <c r="G77" s="122">
        <f>G91</f>
        <v>-195.85400000000004</v>
      </c>
      <c r="H77" s="122"/>
      <c r="I77" s="122">
        <f>I91</f>
        <v>-224.88799999999998</v>
      </c>
      <c r="J77" s="122"/>
      <c r="K77" s="42">
        <f>K78*K80</f>
        <v>-352.22003732456477</v>
      </c>
      <c r="L77" s="42">
        <f t="shared" ref="L77:Q77" si="21">L78*L80</f>
        <v>-433.01290764504301</v>
      </c>
      <c r="M77" s="42">
        <f t="shared" si="21"/>
        <v>-508.1474830754259</v>
      </c>
      <c r="N77" s="42">
        <f t="shared" si="21"/>
        <v>-580.77774359064574</v>
      </c>
      <c r="O77" s="42">
        <f t="shared" si="21"/>
        <v>-673.31911820531684</v>
      </c>
      <c r="P77" s="42">
        <f t="shared" si="21"/>
        <v>-787.60878361968594</v>
      </c>
      <c r="Q77" s="42">
        <f t="shared" si="21"/>
        <v>-820.82024944308114</v>
      </c>
      <c r="R77" s="42">
        <f>R78*R80</f>
        <v>-930.98460534338744</v>
      </c>
      <c r="S77" s="42">
        <f>S78*S80</f>
        <v>-1068.2252895335303</v>
      </c>
      <c r="T77" s="42">
        <f>T78*T80</f>
        <v>-1108.8255407241002</v>
      </c>
    </row>
    <row r="78" spans="2:20" x14ac:dyDescent="0.35">
      <c r="B78" s="16" t="s">
        <v>63</v>
      </c>
      <c r="C78" s="16"/>
      <c r="D78" s="16"/>
      <c r="E78" s="126">
        <f>E77/E80</f>
        <v>-0.13111667859699358</v>
      </c>
      <c r="F78" s="120"/>
      <c r="G78" s="126">
        <f>G77/G80</f>
        <v>-0.16416932103939652</v>
      </c>
      <c r="H78" s="120"/>
      <c r="I78" s="126">
        <f>I77/I80</f>
        <v>-0.23873460721868361</v>
      </c>
      <c r="J78" s="120"/>
      <c r="K78" s="42">
        <f>I78-0.04</f>
        <v>-0.27873460721868359</v>
      </c>
      <c r="L78" s="42">
        <f>K78-0.04</f>
        <v>-0.31873460721868357</v>
      </c>
      <c r="M78" s="42">
        <f t="shared" ref="M78:T78" si="22">L78-0.04</f>
        <v>-0.35873460721868355</v>
      </c>
      <c r="N78" s="42">
        <f t="shared" si="22"/>
        <v>-0.39873460721868353</v>
      </c>
      <c r="O78" s="42">
        <f t="shared" si="22"/>
        <v>-0.43873460721868351</v>
      </c>
      <c r="P78" s="42">
        <f t="shared" si="22"/>
        <v>-0.47873460721868349</v>
      </c>
      <c r="Q78" s="42">
        <f t="shared" si="22"/>
        <v>-0.51873460721868347</v>
      </c>
      <c r="R78" s="42">
        <f t="shared" si="22"/>
        <v>-0.55873460721868351</v>
      </c>
      <c r="S78" s="42">
        <f t="shared" si="22"/>
        <v>-0.59873460721868355</v>
      </c>
      <c r="T78" s="42">
        <f t="shared" si="22"/>
        <v>-0.63873460721868358</v>
      </c>
    </row>
    <row r="79" spans="2:20" x14ac:dyDescent="0.35">
      <c r="B79" s="16"/>
      <c r="C79" s="16"/>
      <c r="D79" s="16"/>
      <c r="E79" s="120"/>
      <c r="F79" s="120"/>
      <c r="G79" s="126"/>
      <c r="H79" s="120"/>
      <c r="I79" s="120"/>
      <c r="J79" s="120"/>
      <c r="K79" s="16"/>
      <c r="L79" s="16"/>
      <c r="M79" s="16"/>
      <c r="N79" s="16"/>
      <c r="O79" s="16"/>
      <c r="P79" s="16"/>
      <c r="Q79" s="16"/>
      <c r="R79" s="16"/>
      <c r="S79" s="16"/>
      <c r="T79" s="16"/>
    </row>
    <row r="80" spans="2:20" x14ac:dyDescent="0.35">
      <c r="B80" s="16" t="s">
        <v>64</v>
      </c>
      <c r="C80" s="16"/>
      <c r="D80" s="16"/>
      <c r="E80" s="130">
        <v>1397</v>
      </c>
      <c r="F80" s="130"/>
      <c r="G80" s="130">
        <v>1193</v>
      </c>
      <c r="H80" s="130"/>
      <c r="I80" s="130">
        <v>942</v>
      </c>
      <c r="J80" s="130"/>
      <c r="K80" s="46">
        <f>K55/K81</f>
        <v>1263.6394197302798</v>
      </c>
      <c r="L80" s="46">
        <f t="shared" ref="L80:Q80" si="23">L55/L81</f>
        <v>1358.5374723616164</v>
      </c>
      <c r="M80" s="46">
        <f t="shared" si="23"/>
        <v>1416.4997545543765</v>
      </c>
      <c r="N80" s="46">
        <f t="shared" si="23"/>
        <v>1456.552135370888</v>
      </c>
      <c r="O80" s="46">
        <f t="shared" si="23"/>
        <v>1534.6843105761809</v>
      </c>
      <c r="P80" s="46">
        <f t="shared" si="23"/>
        <v>1645.1887366060216</v>
      </c>
      <c r="Q80" s="46">
        <f t="shared" si="23"/>
        <v>1582.3510481479157</v>
      </c>
      <c r="R80" s="46">
        <f>R55/R81</f>
        <v>1666.2375899315089</v>
      </c>
      <c r="S80" s="46">
        <f>S55/S81</f>
        <v>1784.1382085725481</v>
      </c>
      <c r="T80" s="46">
        <f>T55/T81</f>
        <v>1735.9722303953254</v>
      </c>
    </row>
    <row r="81" spans="1:20" x14ac:dyDescent="0.35">
      <c r="B81" s="16" t="s">
        <v>75</v>
      </c>
      <c r="C81" s="16"/>
      <c r="D81" s="16"/>
      <c r="E81" s="122">
        <f>E55/E80</f>
        <v>0.28040727272727273</v>
      </c>
      <c r="F81" s="122"/>
      <c r="G81" s="122">
        <f>G55/G80</f>
        <v>0.31441015926236382</v>
      </c>
      <c r="H81" s="122"/>
      <c r="I81" s="122">
        <f>I55/I80</f>
        <v>0.4407587898089172</v>
      </c>
      <c r="J81" s="122"/>
      <c r="K81" s="42">
        <f>AVERAGE(E81:J81)</f>
        <v>0.34519207393285128</v>
      </c>
      <c r="L81" s="42">
        <f t="shared" ref="L81:Q81" si="24">K81</f>
        <v>0.34519207393285128</v>
      </c>
      <c r="M81" s="42">
        <f t="shared" si="24"/>
        <v>0.34519207393285128</v>
      </c>
      <c r="N81" s="42">
        <f t="shared" si="24"/>
        <v>0.34519207393285128</v>
      </c>
      <c r="O81" s="42">
        <f t="shared" si="24"/>
        <v>0.34519207393285128</v>
      </c>
      <c r="P81" s="42">
        <f t="shared" si="24"/>
        <v>0.34519207393285128</v>
      </c>
      <c r="Q81" s="42">
        <f t="shared" si="24"/>
        <v>0.34519207393285128</v>
      </c>
      <c r="R81" s="42">
        <f>Q81</f>
        <v>0.34519207393285128</v>
      </c>
      <c r="S81" s="42">
        <f>R81</f>
        <v>0.34519207393285128</v>
      </c>
      <c r="T81" s="42">
        <f>S81</f>
        <v>0.34519207393285128</v>
      </c>
    </row>
    <row r="82" spans="1:20" x14ac:dyDescent="0.35">
      <c r="B82" s="28"/>
      <c r="C82" s="16"/>
      <c r="D82" s="16"/>
      <c r="E82" s="120"/>
      <c r="F82" s="120"/>
      <c r="G82" s="120"/>
      <c r="H82" s="120"/>
      <c r="I82" s="120"/>
      <c r="J82" s="120"/>
      <c r="K82" s="16"/>
      <c r="L82" s="16"/>
      <c r="M82" s="16"/>
      <c r="N82" s="16"/>
      <c r="O82" s="16"/>
      <c r="P82" s="16"/>
      <c r="Q82" s="16"/>
      <c r="R82" s="16"/>
      <c r="S82" s="16"/>
      <c r="T82" s="16"/>
    </row>
    <row r="83" spans="1:20" x14ac:dyDescent="0.35">
      <c r="E83" s="34"/>
      <c r="F83" s="34"/>
      <c r="G83" s="34"/>
      <c r="H83" s="34"/>
      <c r="I83" s="34"/>
      <c r="J83" s="34"/>
    </row>
    <row r="84" spans="1:20" x14ac:dyDescent="0.35">
      <c r="E84" s="34"/>
      <c r="F84" s="34"/>
      <c r="G84" s="34"/>
      <c r="H84" s="34"/>
      <c r="I84" s="34"/>
      <c r="J84" s="34"/>
    </row>
    <row r="85" spans="1:20" ht="15" thickBot="1" x14ac:dyDescent="0.4">
      <c r="B85" s="135" t="s">
        <v>28</v>
      </c>
      <c r="C85" s="135"/>
      <c r="D85" s="135"/>
      <c r="E85" s="136" t="s">
        <v>29</v>
      </c>
      <c r="F85" s="136"/>
      <c r="G85" s="136"/>
      <c r="H85" s="136"/>
      <c r="I85" s="136"/>
      <c r="J85" s="29"/>
      <c r="K85" s="113" t="s">
        <v>30</v>
      </c>
      <c r="L85" s="113"/>
      <c r="M85" s="113"/>
      <c r="N85" s="113"/>
      <c r="O85" s="113"/>
      <c r="P85" s="113"/>
      <c r="Q85" s="113"/>
      <c r="R85" s="7"/>
      <c r="S85" s="7"/>
      <c r="T85" s="7"/>
    </row>
    <row r="86" spans="1:20" x14ac:dyDescent="0.35">
      <c r="B86" s="135"/>
      <c r="C86" s="135"/>
      <c r="D86" s="135"/>
      <c r="E86" s="124">
        <f>EOMONTH(G86,-12)</f>
        <v>44742</v>
      </c>
      <c r="F86" s="124"/>
      <c r="G86" s="124">
        <f>EOMONTH(I86,-12)</f>
        <v>45107</v>
      </c>
      <c r="H86" s="124"/>
      <c r="I86" s="124">
        <f>$E$19</f>
        <v>45473</v>
      </c>
      <c r="J86" s="125"/>
      <c r="K86" s="30">
        <f>EOMONTH(I86,12)</f>
        <v>45838</v>
      </c>
      <c r="L86" s="30">
        <f t="shared" ref="L86:Q86" si="25">EOMONTH(K86,12)</f>
        <v>46203</v>
      </c>
      <c r="M86" s="30">
        <f t="shared" si="25"/>
        <v>46568</v>
      </c>
      <c r="N86" s="30">
        <f t="shared" si="25"/>
        <v>46934</v>
      </c>
      <c r="O86" s="30">
        <f t="shared" si="25"/>
        <v>47299</v>
      </c>
      <c r="P86" s="30">
        <f t="shared" si="25"/>
        <v>47664</v>
      </c>
      <c r="Q86" s="30">
        <f t="shared" si="25"/>
        <v>48029</v>
      </c>
      <c r="R86" s="30">
        <f>EOMONTH(Q86,12)</f>
        <v>48395</v>
      </c>
      <c r="S86" s="30">
        <f>EOMONTH(R86,12)</f>
        <v>48760</v>
      </c>
      <c r="T86" s="30">
        <f>EOMONTH(S86,12)</f>
        <v>49125</v>
      </c>
    </row>
    <row r="87" spans="1:20" x14ac:dyDescent="0.35">
      <c r="B87" s="16"/>
      <c r="C87" s="16"/>
      <c r="D87" s="16"/>
      <c r="E87" s="36"/>
      <c r="F87" s="36"/>
      <c r="G87" s="36"/>
      <c r="H87" s="36"/>
      <c r="I87" s="36"/>
      <c r="J87" s="36"/>
      <c r="K87" s="16"/>
      <c r="L87" s="16"/>
      <c r="M87" s="16"/>
      <c r="N87" s="16"/>
      <c r="O87" s="16"/>
      <c r="P87" s="16"/>
      <c r="Q87" s="16"/>
      <c r="R87" s="16"/>
      <c r="S87" s="16"/>
      <c r="T87" s="16"/>
    </row>
    <row r="88" spans="1:20" x14ac:dyDescent="0.35">
      <c r="B88" s="16" t="s">
        <v>31</v>
      </c>
      <c r="C88" s="16"/>
      <c r="D88" s="16"/>
      <c r="E88" s="122">
        <f>754368/E18</f>
        <v>754.36800000000005</v>
      </c>
      <c r="F88" s="122"/>
      <c r="G88" s="122">
        <f>874917/E18</f>
        <v>874.91700000000003</v>
      </c>
      <c r="H88" s="122"/>
      <c r="I88" s="122">
        <f>822728/E18</f>
        <v>822.72799999999995</v>
      </c>
      <c r="J88" s="122"/>
      <c r="K88" s="42">
        <f>K46</f>
        <v>963.07484730496105</v>
      </c>
      <c r="L88" s="42">
        <f t="shared" ref="L88:Q88" si="26">L46</f>
        <v>1131.7082868295633</v>
      </c>
      <c r="M88" s="42">
        <f t="shared" si="26"/>
        <v>1293.1636835981321</v>
      </c>
      <c r="N88" s="42">
        <f t="shared" si="26"/>
        <v>1459.0450313354743</v>
      </c>
      <c r="O88" s="42">
        <f t="shared" si="26"/>
        <v>1683.2154332668615</v>
      </c>
      <c r="P88" s="42">
        <f t="shared" si="26"/>
        <v>1972.7363360031004</v>
      </c>
      <c r="Q88" s="42">
        <f t="shared" si="26"/>
        <v>2094.6616593861409</v>
      </c>
      <c r="R88" s="42">
        <f>R46</f>
        <v>2415.1739316980866</v>
      </c>
      <c r="S88" s="42">
        <f>S46</f>
        <v>2827.5856213317152</v>
      </c>
      <c r="T88" s="42">
        <f>T46</f>
        <v>3034.0084900321131</v>
      </c>
    </row>
    <row r="89" spans="1:20" x14ac:dyDescent="0.35">
      <c r="B89" s="16"/>
      <c r="C89" s="16"/>
      <c r="D89" s="16"/>
      <c r="E89" s="36"/>
      <c r="F89" s="36"/>
      <c r="G89" s="36"/>
      <c r="H89" s="36"/>
      <c r="I89" s="36"/>
      <c r="J89" s="36"/>
      <c r="K89" s="16"/>
      <c r="L89" s="16"/>
      <c r="M89" s="16"/>
      <c r="N89" s="16"/>
      <c r="O89" s="16"/>
      <c r="P89" s="16"/>
      <c r="Q89" s="16"/>
      <c r="R89" s="16"/>
      <c r="S89" s="16"/>
      <c r="T89" s="16"/>
    </row>
    <row r="90" spans="1:20" x14ac:dyDescent="0.35">
      <c r="B90" s="16" t="s">
        <v>32</v>
      </c>
      <c r="C90" s="16"/>
      <c r="D90" s="16"/>
      <c r="E90" s="122">
        <f>-450498/E18</f>
        <v>-450.49799999999999</v>
      </c>
      <c r="F90" s="122"/>
      <c r="G90" s="122">
        <f>-574463/E18</f>
        <v>-574.46299999999997</v>
      </c>
      <c r="H90" s="122"/>
      <c r="I90" s="122">
        <f>-472540/E18</f>
        <v>-472.54</v>
      </c>
      <c r="J90" s="122"/>
      <c r="K90" s="42">
        <f>K74</f>
        <v>-587.47565685602626</v>
      </c>
      <c r="L90" s="42">
        <f t="shared" ref="L90:Q90" si="27">L74</f>
        <v>-690.34205496603363</v>
      </c>
      <c r="M90" s="42">
        <f t="shared" si="27"/>
        <v>-788.82984699486053</v>
      </c>
      <c r="N90" s="42">
        <f t="shared" si="27"/>
        <v>-890.01746911463931</v>
      </c>
      <c r="O90" s="42">
        <f t="shared" si="27"/>
        <v>-1026.7614142927855</v>
      </c>
      <c r="P90" s="42">
        <f t="shared" si="27"/>
        <v>-1203.3691649618913</v>
      </c>
      <c r="Q90" s="42">
        <f t="shared" si="27"/>
        <v>-1277.7436122255458</v>
      </c>
      <c r="R90" s="42">
        <f>R74</f>
        <v>-1473.2560983358328</v>
      </c>
      <c r="S90" s="42">
        <f>S74</f>
        <v>-1724.8272290123462</v>
      </c>
      <c r="T90" s="42">
        <f>T74</f>
        <v>-1850.7451789195889</v>
      </c>
    </row>
    <row r="91" spans="1:20" x14ac:dyDescent="0.35">
      <c r="B91" s="16" t="s">
        <v>33</v>
      </c>
      <c r="C91" s="16"/>
      <c r="D91" s="16"/>
      <c r="E91" s="122">
        <f>120.7-E88-E90</f>
        <v>-183.17000000000002</v>
      </c>
      <c r="F91" s="122"/>
      <c r="G91" s="122">
        <f>104.6-G88-G90</f>
        <v>-195.85400000000004</v>
      </c>
      <c r="H91" s="122"/>
      <c r="I91" s="122">
        <f>125.3-I88-I90</f>
        <v>-224.88799999999998</v>
      </c>
      <c r="J91" s="122"/>
      <c r="K91" s="42">
        <f>K77</f>
        <v>-352.22003732456477</v>
      </c>
      <c r="L91" s="42">
        <f t="shared" ref="L91:Q91" si="28">L77</f>
        <v>-433.01290764504301</v>
      </c>
      <c r="M91" s="42">
        <f t="shared" si="28"/>
        <v>-508.1474830754259</v>
      </c>
      <c r="N91" s="42">
        <f t="shared" si="28"/>
        <v>-580.77774359064574</v>
      </c>
      <c r="O91" s="42">
        <f t="shared" si="28"/>
        <v>-673.31911820531684</v>
      </c>
      <c r="P91" s="42">
        <f t="shared" si="28"/>
        <v>-787.60878361968594</v>
      </c>
      <c r="Q91" s="42">
        <f t="shared" si="28"/>
        <v>-820.82024944308114</v>
      </c>
      <c r="R91" s="42">
        <f>R77</f>
        <v>-930.98460534338744</v>
      </c>
      <c r="S91" s="42">
        <f>S77</f>
        <v>-1068.2252895335303</v>
      </c>
      <c r="T91" s="42">
        <f>T77</f>
        <v>-1108.8255407241002</v>
      </c>
    </row>
    <row r="92" spans="1:20" x14ac:dyDescent="0.35">
      <c r="B92" s="16"/>
      <c r="C92" s="16"/>
      <c r="D92" s="16"/>
      <c r="E92" s="123"/>
      <c r="F92" s="123"/>
      <c r="G92" s="123"/>
      <c r="H92" s="123"/>
      <c r="I92" s="123"/>
      <c r="J92" s="123"/>
      <c r="K92" s="16"/>
      <c r="L92" s="16"/>
      <c r="M92" s="16"/>
      <c r="N92" s="16"/>
      <c r="O92" s="16"/>
      <c r="P92" s="16"/>
      <c r="Q92" s="16"/>
      <c r="R92" s="16"/>
      <c r="S92" s="16"/>
      <c r="T92" s="16"/>
    </row>
    <row r="93" spans="1:20" s="32" customFormat="1" x14ac:dyDescent="0.35">
      <c r="A93" s="31"/>
      <c r="B93" s="28" t="s">
        <v>34</v>
      </c>
      <c r="C93" s="28"/>
      <c r="D93" s="28"/>
      <c r="E93" s="129">
        <f>SUM(E88:E91)</f>
        <v>120.70000000000005</v>
      </c>
      <c r="F93" s="129"/>
      <c r="G93" s="129">
        <f>SUM(G88:G91)</f>
        <v>104.60000000000002</v>
      </c>
      <c r="H93" s="129"/>
      <c r="I93" s="129">
        <f>SUM(I88:I91)</f>
        <v>125.29999999999995</v>
      </c>
      <c r="J93" s="129"/>
      <c r="K93" s="47">
        <f>SUM(K88:K91)</f>
        <v>23.379153124370021</v>
      </c>
      <c r="L93" s="47">
        <f t="shared" ref="L93:Q93" si="29">SUM(L88:L91)</f>
        <v>8.3533242184867049</v>
      </c>
      <c r="M93" s="47">
        <f t="shared" si="29"/>
        <v>-3.8136464721542893</v>
      </c>
      <c r="N93" s="47">
        <f t="shared" si="29"/>
        <v>-11.750181369810775</v>
      </c>
      <c r="O93" s="47">
        <f>SUM(O88:O91)</f>
        <v>-16.865099231240833</v>
      </c>
      <c r="P93" s="47">
        <f t="shared" si="29"/>
        <v>-18.241612578476861</v>
      </c>
      <c r="Q93" s="47">
        <f t="shared" si="29"/>
        <v>-3.9022022824860869</v>
      </c>
      <c r="R93" s="47">
        <f>SUM(R88:R91)</f>
        <v>10.933228018866316</v>
      </c>
      <c r="S93" s="47">
        <f>SUM(S88:S91)</f>
        <v>34.533102785838764</v>
      </c>
      <c r="T93" s="47">
        <f>SUM(T88:T91)</f>
        <v>74.437770388424042</v>
      </c>
    </row>
    <row r="94" spans="1:20" x14ac:dyDescent="0.35">
      <c r="B94" s="16"/>
      <c r="C94" s="16"/>
      <c r="D94" s="16"/>
      <c r="E94" s="123"/>
      <c r="F94" s="123"/>
      <c r="G94" s="123"/>
      <c r="H94" s="123"/>
      <c r="I94" s="123"/>
      <c r="J94" s="123"/>
      <c r="K94" s="16"/>
      <c r="L94" s="16"/>
      <c r="M94" s="16"/>
      <c r="N94" s="16"/>
      <c r="O94" s="16"/>
      <c r="P94" s="16"/>
      <c r="Q94" s="16"/>
      <c r="R94" s="16"/>
      <c r="S94" s="16"/>
      <c r="T94" s="16"/>
    </row>
    <row r="95" spans="1:20" x14ac:dyDescent="0.35">
      <c r="B95" s="16" t="s">
        <v>35</v>
      </c>
      <c r="C95" s="16"/>
      <c r="D95" s="16"/>
      <c r="E95" s="126">
        <f>-$E$15*E93</f>
        <v>-36.210000000000015</v>
      </c>
      <c r="F95" s="120"/>
      <c r="G95" s="126">
        <f>-$E$15*G93</f>
        <v>-31.380000000000006</v>
      </c>
      <c r="H95" s="120"/>
      <c r="I95" s="126">
        <f>-$E$15*I93</f>
        <v>-37.589999999999982</v>
      </c>
      <c r="J95" s="120"/>
      <c r="K95" s="42">
        <f>-K93*$E$15</f>
        <v>-7.0137459373110058</v>
      </c>
      <c r="L95" s="42">
        <f t="shared" ref="L95:Q95" si="30">-L93*$E$15</f>
        <v>-2.5059972655460112</v>
      </c>
      <c r="M95" s="42">
        <f t="shared" si="30"/>
        <v>1.1440939416462867</v>
      </c>
      <c r="N95" s="42">
        <f t="shared" si="30"/>
        <v>3.5250544109432327</v>
      </c>
      <c r="O95" s="42">
        <f t="shared" si="30"/>
        <v>5.0595297693722499</v>
      </c>
      <c r="P95" s="42">
        <f>-P93*$E$15</f>
        <v>5.4724837735430585</v>
      </c>
      <c r="Q95" s="42">
        <f t="shared" si="30"/>
        <v>1.1706606847458261</v>
      </c>
      <c r="R95" s="42">
        <f>-R93*$E$15</f>
        <v>-3.2799684056598948</v>
      </c>
      <c r="S95" s="42">
        <f>-S93*$E$15</f>
        <v>-10.359930835751628</v>
      </c>
      <c r="T95" s="42">
        <f>-T93*$E$15</f>
        <v>-22.331331116527213</v>
      </c>
    </row>
    <row r="96" spans="1:20" x14ac:dyDescent="0.35">
      <c r="B96" s="16"/>
      <c r="C96" s="16"/>
      <c r="D96" s="16"/>
      <c r="E96" s="123"/>
      <c r="F96" s="123"/>
      <c r="G96" s="123"/>
      <c r="H96" s="123"/>
      <c r="I96" s="123"/>
      <c r="J96" s="123"/>
      <c r="K96" s="16"/>
      <c r="L96" s="16"/>
      <c r="M96" s="16"/>
      <c r="N96" s="16"/>
      <c r="O96" s="16"/>
      <c r="P96" s="16"/>
      <c r="Q96" s="16"/>
      <c r="R96" s="16"/>
      <c r="S96" s="16"/>
      <c r="T96" s="16"/>
    </row>
    <row r="97" spans="1:20" s="32" customFormat="1" x14ac:dyDescent="0.35">
      <c r="A97" s="31"/>
      <c r="B97" s="28" t="s">
        <v>36</v>
      </c>
      <c r="C97" s="28"/>
      <c r="D97" s="28"/>
      <c r="E97" s="127">
        <f>E93+E95</f>
        <v>84.490000000000038</v>
      </c>
      <c r="F97" s="123"/>
      <c r="G97" s="127">
        <f>G93+G95</f>
        <v>73.220000000000013</v>
      </c>
      <c r="H97" s="123"/>
      <c r="I97" s="127">
        <f>I93+I95</f>
        <v>87.70999999999998</v>
      </c>
      <c r="J97" s="123"/>
      <c r="K97" s="47">
        <f>K93+K95</f>
        <v>16.365407187059013</v>
      </c>
      <c r="L97" s="47">
        <f t="shared" ref="L97:Q97" si="31">L93+L95</f>
        <v>5.8473269529406942</v>
      </c>
      <c r="M97" s="47">
        <f t="shared" si="31"/>
        <v>-2.6695525305080023</v>
      </c>
      <c r="N97" s="47">
        <f t="shared" si="31"/>
        <v>-8.2251269588675431</v>
      </c>
      <c r="O97" s="47">
        <f t="shared" si="31"/>
        <v>-11.805569461868583</v>
      </c>
      <c r="P97" s="47">
        <f t="shared" si="31"/>
        <v>-12.769128804933803</v>
      </c>
      <c r="Q97" s="47">
        <f t="shared" si="31"/>
        <v>-2.7315415977402608</v>
      </c>
      <c r="R97" s="47">
        <f>R93+R95</f>
        <v>7.653259613206421</v>
      </c>
      <c r="S97" s="47">
        <f>S93+S95</f>
        <v>24.173171950087138</v>
      </c>
      <c r="T97" s="47">
        <f>T93+T95</f>
        <v>52.106439271896832</v>
      </c>
    </row>
    <row r="98" spans="1:20" x14ac:dyDescent="0.35">
      <c r="B98" s="16"/>
      <c r="C98" s="16"/>
      <c r="D98" s="16"/>
      <c r="E98" s="123"/>
      <c r="F98" s="123"/>
      <c r="G98" s="123"/>
      <c r="H98" s="123"/>
      <c r="I98" s="123"/>
      <c r="J98" s="123"/>
      <c r="K98" s="16"/>
      <c r="L98" s="16"/>
      <c r="M98" s="16"/>
      <c r="N98" s="16"/>
      <c r="O98" s="16"/>
      <c r="P98" s="16"/>
      <c r="Q98" s="16"/>
      <c r="R98" s="16"/>
      <c r="S98" s="16"/>
      <c r="T98" s="16"/>
    </row>
    <row r="99" spans="1:20" x14ac:dyDescent="0.35">
      <c r="B99" s="16" t="s">
        <v>37</v>
      </c>
      <c r="C99" s="16"/>
      <c r="D99" s="16"/>
      <c r="E99" s="123"/>
      <c r="F99" s="123"/>
      <c r="G99" s="123"/>
      <c r="H99" s="123"/>
      <c r="I99" s="123"/>
      <c r="J99" s="123"/>
      <c r="K99" s="16"/>
      <c r="L99" s="16"/>
      <c r="M99" s="16"/>
      <c r="N99" s="16"/>
      <c r="O99" s="16"/>
      <c r="P99" s="16"/>
      <c r="Q99" s="16"/>
      <c r="R99" s="16"/>
      <c r="S99" s="16"/>
      <c r="T99" s="16"/>
    </row>
    <row r="100" spans="1:20" x14ac:dyDescent="0.35">
      <c r="B100" s="16"/>
      <c r="C100" s="16"/>
      <c r="D100" s="16"/>
      <c r="E100" s="123"/>
      <c r="F100" s="123"/>
      <c r="G100" s="123"/>
      <c r="H100" s="123"/>
      <c r="I100" s="123"/>
      <c r="J100" s="123"/>
      <c r="K100" s="16"/>
      <c r="L100" s="16"/>
      <c r="M100" s="16"/>
      <c r="N100" s="16"/>
      <c r="O100" s="16"/>
      <c r="P100" s="16"/>
      <c r="Q100" s="16"/>
      <c r="R100" s="16"/>
      <c r="S100" s="16"/>
      <c r="T100" s="16"/>
    </row>
    <row r="101" spans="1:20" x14ac:dyDescent="0.35">
      <c r="B101" s="16" t="s">
        <v>38</v>
      </c>
      <c r="C101" s="16"/>
      <c r="D101" s="16"/>
      <c r="E101" s="122">
        <f>129441/E18</f>
        <v>129.441</v>
      </c>
      <c r="F101" s="122"/>
      <c r="G101" s="122">
        <f>145821/E18</f>
        <v>145.821</v>
      </c>
      <c r="H101" s="122"/>
      <c r="I101" s="122">
        <f>155192/E18</f>
        <v>155.19200000000001</v>
      </c>
      <c r="J101" s="122"/>
      <c r="K101" s="40">
        <f>K102*K53</f>
        <v>157.05946325993037</v>
      </c>
      <c r="L101" s="40">
        <f t="shared" ref="L101:Q101" si="32">L102*L53</f>
        <v>164.20795961712378</v>
      </c>
      <c r="M101" s="40">
        <f t="shared" si="32"/>
        <v>171.35645597431716</v>
      </c>
      <c r="N101" s="40">
        <f t="shared" si="32"/>
        <v>178.50495233151057</v>
      </c>
      <c r="O101" s="40">
        <f t="shared" si="32"/>
        <v>185.65344868870395</v>
      </c>
      <c r="P101" s="40">
        <f t="shared" si="32"/>
        <v>192.80194504589736</v>
      </c>
      <c r="Q101" s="40">
        <f t="shared" si="32"/>
        <v>199.95044140309074</v>
      </c>
      <c r="R101" s="40">
        <f>R102*R53</f>
        <v>207.09893776028412</v>
      </c>
      <c r="S101" s="40">
        <f>S102*S53</f>
        <v>214.24743411747747</v>
      </c>
      <c r="T101" s="40">
        <f>T102*T53</f>
        <v>221.39593047467085</v>
      </c>
    </row>
    <row r="102" spans="1:20" x14ac:dyDescent="0.35">
      <c r="B102" s="16" t="s">
        <v>76</v>
      </c>
      <c r="C102" s="16"/>
      <c r="D102" s="16"/>
      <c r="E102" s="128">
        <f>E101/E53</f>
        <v>0.18200365579302585</v>
      </c>
      <c r="F102" s="128"/>
      <c r="G102" s="128">
        <f>G101/G53</f>
        <v>0.21331334113516676</v>
      </c>
      <c r="H102" s="128"/>
      <c r="I102" s="128">
        <f>I101/I53</f>
        <v>0.21088734882456858</v>
      </c>
      <c r="J102" s="128"/>
      <c r="K102" s="42">
        <f>AVERAGE(E102:J102)</f>
        <v>0.20206811525092039</v>
      </c>
      <c r="L102" s="42">
        <f t="shared" ref="L102:Q102" si="33">K102</f>
        <v>0.20206811525092039</v>
      </c>
      <c r="M102" s="42">
        <f t="shared" si="33"/>
        <v>0.20206811525092039</v>
      </c>
      <c r="N102" s="42">
        <f t="shared" si="33"/>
        <v>0.20206811525092039</v>
      </c>
      <c r="O102" s="42">
        <f t="shared" si="33"/>
        <v>0.20206811525092039</v>
      </c>
      <c r="P102" s="42">
        <f t="shared" si="33"/>
        <v>0.20206811525092039</v>
      </c>
      <c r="Q102" s="42">
        <f t="shared" si="33"/>
        <v>0.20206811525092039</v>
      </c>
      <c r="R102" s="42">
        <f>Q102</f>
        <v>0.20206811525092039</v>
      </c>
      <c r="S102" s="42">
        <f>R102</f>
        <v>0.20206811525092039</v>
      </c>
      <c r="T102" s="42">
        <f>S102</f>
        <v>0.20206811525092039</v>
      </c>
    </row>
    <row r="103" spans="1:20" x14ac:dyDescent="0.35">
      <c r="B103" s="16" t="s">
        <v>77</v>
      </c>
      <c r="C103" s="16"/>
      <c r="D103" s="16"/>
      <c r="E103" s="121">
        <f>E101/E88</f>
        <v>0.17158866759989819</v>
      </c>
      <c r="F103" s="121"/>
      <c r="G103" s="121">
        <f>G101/G88</f>
        <v>0.16666838111500862</v>
      </c>
      <c r="H103" s="121"/>
      <c r="I103" s="121">
        <f>I101/I88</f>
        <v>0.18863099347536491</v>
      </c>
      <c r="J103" s="121"/>
      <c r="K103" s="43">
        <f>K101/K88</f>
        <v>0.16308126382849758</v>
      </c>
      <c r="L103" s="43">
        <f t="shared" ref="L103:Q103" si="34">L101/L88</f>
        <v>0.14509742619022961</v>
      </c>
      <c r="M103" s="43">
        <f t="shared" si="34"/>
        <v>0.13250948673220586</v>
      </c>
      <c r="N103" s="43">
        <f t="shared" si="34"/>
        <v>0.12234368953515007</v>
      </c>
      <c r="O103" s="43">
        <f t="shared" si="34"/>
        <v>0.11029690259456523</v>
      </c>
      <c r="P103" s="43">
        <f t="shared" si="34"/>
        <v>9.7733255847320871E-2</v>
      </c>
      <c r="Q103" s="43">
        <f t="shared" si="34"/>
        <v>9.5457154384392548E-2</v>
      </c>
      <c r="R103" s="43">
        <f>R101/R88</f>
        <v>8.5749077961716311E-2</v>
      </c>
      <c r="S103" s="43">
        <f>S101/S88</f>
        <v>7.5770449708459336E-2</v>
      </c>
      <c r="T103" s="43">
        <f>T101/T88</f>
        <v>7.2971427470305966E-2</v>
      </c>
    </row>
    <row r="104" spans="1:20" x14ac:dyDescent="0.35">
      <c r="B104" s="16"/>
      <c r="C104" s="16"/>
      <c r="D104" s="16"/>
      <c r="E104" s="123"/>
      <c r="F104" s="123"/>
      <c r="G104" s="123"/>
      <c r="H104" s="123"/>
      <c r="I104" s="123"/>
      <c r="J104" s="123"/>
      <c r="K104" s="16"/>
      <c r="L104" s="16"/>
      <c r="M104" s="16"/>
      <c r="N104" s="16"/>
      <c r="O104" s="16"/>
      <c r="P104" s="16"/>
      <c r="Q104" s="16"/>
      <c r="R104" s="16"/>
      <c r="S104" s="16"/>
      <c r="T104" s="16"/>
    </row>
    <row r="105" spans="1:20" x14ac:dyDescent="0.35">
      <c r="B105" s="16" t="s">
        <v>82</v>
      </c>
      <c r="C105" s="16"/>
      <c r="D105" s="16"/>
      <c r="E105" s="122">
        <f>(-2122-24488)/E18</f>
        <v>-26.61</v>
      </c>
      <c r="F105" s="122"/>
      <c r="G105" s="122">
        <f>(-12846+2122)/E18</f>
        <v>-10.724</v>
      </c>
      <c r="H105" s="122"/>
      <c r="I105" s="122">
        <f>(-35791+12846)/E18</f>
        <v>-22.945</v>
      </c>
      <c r="J105" s="122"/>
      <c r="K105" s="40">
        <f t="shared" ref="K105:T105" si="35">-ABS(K95*K106)</f>
        <v>-6.6630586404454553</v>
      </c>
      <c r="L105" s="40">
        <f t="shared" si="35"/>
        <v>-2.25539753899141</v>
      </c>
      <c r="M105" s="40">
        <f t="shared" si="35"/>
        <v>-0.97247985039934359</v>
      </c>
      <c r="N105" s="40">
        <f t="shared" si="35"/>
        <v>-2.8200435287545855</v>
      </c>
      <c r="O105" s="40">
        <f t="shared" si="35"/>
        <v>-3.7946473270291863</v>
      </c>
      <c r="P105" s="40">
        <f t="shared" si="35"/>
        <v>-4.1043628301572923</v>
      </c>
      <c r="Q105" s="40">
        <f t="shared" si="35"/>
        <v>-0.87799551355936933</v>
      </c>
      <c r="R105" s="40">
        <f t="shared" si="35"/>
        <v>-2.4599763042449205</v>
      </c>
      <c r="S105" s="40">
        <f t="shared" si="35"/>
        <v>-7.7699481268137189</v>
      </c>
      <c r="T105" s="40">
        <f t="shared" si="35"/>
        <v>-16.748498337395404</v>
      </c>
    </row>
    <row r="106" spans="1:20" x14ac:dyDescent="0.35">
      <c r="B106" s="33" t="s">
        <v>81</v>
      </c>
      <c r="C106" s="16"/>
      <c r="D106" s="16"/>
      <c r="E106" s="121">
        <f>E105/25.73</f>
        <v>-1.034201321414691</v>
      </c>
      <c r="F106" s="121"/>
      <c r="G106" s="121">
        <f>G105/10.506</f>
        <v>-1.0207500475918523</v>
      </c>
      <c r="H106" s="121"/>
      <c r="I106" s="121">
        <f>I105/22.945</f>
        <v>-1</v>
      </c>
      <c r="J106" s="121"/>
      <c r="K106" s="41">
        <f>I106+5%</f>
        <v>-0.95</v>
      </c>
      <c r="L106" s="41">
        <f>K106+5%</f>
        <v>-0.89999999999999991</v>
      </c>
      <c r="M106" s="41">
        <f>L106+5%</f>
        <v>-0.84999999999999987</v>
      </c>
      <c r="N106" s="41">
        <f>M106+5%</f>
        <v>-0.79999999999999982</v>
      </c>
      <c r="O106" s="41">
        <f>N106+5%</f>
        <v>-0.74999999999999978</v>
      </c>
      <c r="P106" s="41">
        <f>O106</f>
        <v>-0.74999999999999978</v>
      </c>
      <c r="Q106" s="41">
        <f>P106</f>
        <v>-0.74999999999999978</v>
      </c>
      <c r="R106" s="41">
        <f>Q106</f>
        <v>-0.74999999999999978</v>
      </c>
      <c r="S106" s="41">
        <f>R106</f>
        <v>-0.74999999999999978</v>
      </c>
      <c r="T106" s="41">
        <f>S106</f>
        <v>-0.74999999999999978</v>
      </c>
    </row>
    <row r="107" spans="1:20" x14ac:dyDescent="0.35">
      <c r="B107" s="16"/>
      <c r="C107" s="16"/>
      <c r="D107" s="16"/>
      <c r="E107" s="123"/>
      <c r="F107" s="123"/>
      <c r="G107" s="123"/>
      <c r="H107" s="123"/>
      <c r="I107" s="123"/>
      <c r="J107" s="123"/>
      <c r="K107" s="16"/>
      <c r="L107" s="16"/>
      <c r="M107" s="16"/>
      <c r="N107" s="16"/>
      <c r="O107" s="16"/>
      <c r="P107" s="16"/>
      <c r="Q107" s="16"/>
      <c r="R107" s="16"/>
      <c r="S107" s="16"/>
      <c r="T107" s="16"/>
    </row>
    <row r="108" spans="1:20" x14ac:dyDescent="0.35">
      <c r="B108" s="16" t="s">
        <v>42</v>
      </c>
      <c r="C108" s="16"/>
      <c r="D108" s="16"/>
      <c r="E108" s="122">
        <f>(((146848+25311+4094+19043)-(139778+14546))-((124695+19202+7227+2794)-(110012+11872)))/E18</f>
        <v>8.9380000000000006</v>
      </c>
      <c r="F108" s="122"/>
      <c r="G108" s="122">
        <f>(((157765+23435+1165+16890)-(147143+15645))-((146848+25311+4094+19043)-(139778+14546)))/$E$18</f>
        <v>-4.5049999999999999</v>
      </c>
      <c r="H108" s="122"/>
      <c r="I108" s="122">
        <f>(((139231+41635+15738+19132)-(130485+11780))-((157765+23435+1165+16890)-(147143+15645)))/E18</f>
        <v>37.003999999999998</v>
      </c>
      <c r="J108" s="122"/>
      <c r="K108" s="42">
        <f>K109*K88</f>
        <v>16.589435067629818</v>
      </c>
      <c r="L108" s="42">
        <f t="shared" ref="L108:Q108" si="36">L109*L88</f>
        <v>19.494228504041331</v>
      </c>
      <c r="M108" s="42">
        <f t="shared" si="36"/>
        <v>22.275376644817598</v>
      </c>
      <c r="N108" s="42">
        <f t="shared" si="36"/>
        <v>25.132763954765863</v>
      </c>
      <c r="O108" s="42">
        <f t="shared" si="36"/>
        <v>28.994208719242863</v>
      </c>
      <c r="P108" s="42">
        <f t="shared" si="36"/>
        <v>33.981347808281413</v>
      </c>
      <c r="Q108" s="42">
        <f t="shared" si="36"/>
        <v>36.081571109744324</v>
      </c>
      <c r="R108" s="42">
        <f>R109*R88</f>
        <v>41.602551690616899</v>
      </c>
      <c r="S108" s="42">
        <f>S109*S88</f>
        <v>48.706544662143592</v>
      </c>
      <c r="T108" s="42">
        <f>T109*T88</f>
        <v>52.262279490399123</v>
      </c>
    </row>
    <row r="109" spans="1:20" x14ac:dyDescent="0.35">
      <c r="B109" s="16" t="s">
        <v>84</v>
      </c>
      <c r="C109" s="16"/>
      <c r="D109" s="16"/>
      <c r="E109" s="121">
        <f>E108/E88</f>
        <v>1.1848328667175702E-2</v>
      </c>
      <c r="F109" s="121"/>
      <c r="G109" s="121">
        <f>G108/G88</f>
        <v>-5.1490598536775489E-3</v>
      </c>
      <c r="H109" s="121"/>
      <c r="I109" s="121">
        <f>I108/I88</f>
        <v>4.497719781021188E-2</v>
      </c>
      <c r="J109" s="121"/>
      <c r="K109" s="41">
        <f>AVERAGE(E109:J109)</f>
        <v>1.7225488874570011E-2</v>
      </c>
      <c r="L109" s="41">
        <f t="shared" ref="L109:Q109" si="37">K109</f>
        <v>1.7225488874570011E-2</v>
      </c>
      <c r="M109" s="41">
        <f t="shared" si="37"/>
        <v>1.7225488874570011E-2</v>
      </c>
      <c r="N109" s="41">
        <f t="shared" si="37"/>
        <v>1.7225488874570011E-2</v>
      </c>
      <c r="O109" s="41">
        <f t="shared" si="37"/>
        <v>1.7225488874570011E-2</v>
      </c>
      <c r="P109" s="41">
        <f t="shared" si="37"/>
        <v>1.7225488874570011E-2</v>
      </c>
      <c r="Q109" s="41">
        <f t="shared" si="37"/>
        <v>1.7225488874570011E-2</v>
      </c>
      <c r="R109" s="41">
        <f>Q109</f>
        <v>1.7225488874570011E-2</v>
      </c>
      <c r="S109" s="41">
        <f>R109</f>
        <v>1.7225488874570011E-2</v>
      </c>
      <c r="T109" s="41">
        <f>S109</f>
        <v>1.7225488874570011E-2</v>
      </c>
    </row>
    <row r="110" spans="1:20" x14ac:dyDescent="0.35">
      <c r="B110" s="16"/>
      <c r="C110" s="16"/>
      <c r="D110" s="16"/>
      <c r="E110" s="123"/>
      <c r="F110" s="123"/>
      <c r="G110" s="123"/>
      <c r="H110" s="123"/>
      <c r="I110" s="123"/>
      <c r="J110" s="123"/>
      <c r="K110" s="16"/>
      <c r="L110" s="16"/>
      <c r="M110" s="16"/>
      <c r="N110" s="16"/>
      <c r="O110" s="16"/>
      <c r="P110" s="16"/>
      <c r="Q110" s="16"/>
      <c r="R110" s="16"/>
      <c r="S110" s="16"/>
      <c r="T110" s="16"/>
    </row>
    <row r="111" spans="1:20" x14ac:dyDescent="0.35">
      <c r="B111" s="16" t="s">
        <v>39</v>
      </c>
      <c r="C111" s="16"/>
      <c r="D111" s="16"/>
      <c r="E111" s="122">
        <f>-170417/E18</f>
        <v>-170.417</v>
      </c>
      <c r="F111" s="122"/>
      <c r="G111" s="122">
        <f>-179411/E18</f>
        <v>-179.411</v>
      </c>
      <c r="H111" s="122"/>
      <c r="I111" s="122">
        <f>-214947/E18</f>
        <v>-214.947</v>
      </c>
      <c r="J111" s="122"/>
      <c r="K111" s="42">
        <f>K67+K71</f>
        <v>-208.77522575310553</v>
      </c>
      <c r="L111" s="42">
        <f t="shared" ref="L111:Q111" si="38">L67+L71</f>
        <v>-211.26095614786766</v>
      </c>
      <c r="M111" s="42">
        <f t="shared" si="38"/>
        <v>-224.46968982584593</v>
      </c>
      <c r="N111" s="42">
        <f t="shared" si="38"/>
        <v>-232.53738276182483</v>
      </c>
      <c r="O111" s="42">
        <f t="shared" si="38"/>
        <v>-238.11222035548448</v>
      </c>
      <c r="P111" s="42">
        <f t="shared" si="38"/>
        <v>-248.98733386257729</v>
      </c>
      <c r="Q111" s="42">
        <f t="shared" si="38"/>
        <v>-264.3682978886402</v>
      </c>
      <c r="R111" s="42">
        <f>R67+R71</f>
        <v>-255.6220036416199</v>
      </c>
      <c r="S111" s="42">
        <f>S67+S71</f>
        <v>-267.29805977620265</v>
      </c>
      <c r="T111" s="42">
        <f>T67+T71</f>
        <v>-283.70849001072276</v>
      </c>
    </row>
    <row r="112" spans="1:20" x14ac:dyDescent="0.35">
      <c r="A112" t="s">
        <v>78</v>
      </c>
      <c r="B112" s="16" t="s">
        <v>79</v>
      </c>
      <c r="C112" s="16"/>
      <c r="D112" s="16"/>
      <c r="E112" s="121">
        <f>-E111/E88</f>
        <v>0.22590698438958173</v>
      </c>
      <c r="F112" s="121"/>
      <c r="G112" s="121">
        <f>-G111/G88</f>
        <v>0.20506059431923257</v>
      </c>
      <c r="H112" s="121"/>
      <c r="I112" s="121">
        <f>-I111/I88</f>
        <v>0.26126131601209635</v>
      </c>
      <c r="J112" s="121"/>
      <c r="K112" s="43">
        <f>-K111/K88</f>
        <v>0.21677985500019617</v>
      </c>
      <c r="L112" s="43">
        <f t="shared" ref="L112:Q112" si="39">-L111/L88</f>
        <v>0.18667439180789866</v>
      </c>
      <c r="M112" s="43">
        <f t="shared" si="39"/>
        <v>0.17358180768058351</v>
      </c>
      <c r="N112" s="43">
        <f t="shared" si="39"/>
        <v>0.15937642620185732</v>
      </c>
      <c r="O112" s="43">
        <f t="shared" si="39"/>
        <v>0.14146271216949657</v>
      </c>
      <c r="P112" s="43">
        <f t="shared" si="39"/>
        <v>0.12621419766974171</v>
      </c>
      <c r="Q112" s="43">
        <f t="shared" si="39"/>
        <v>0.12621050120625002</v>
      </c>
      <c r="R112" s="43">
        <f>-R111/R88</f>
        <v>0.10583999780996908</v>
      </c>
      <c r="S112" s="43">
        <f>-S111/S88</f>
        <v>9.4532260229245546E-2</v>
      </c>
      <c r="T112" s="43">
        <f>-T111/T88</f>
        <v>9.3509458178121271E-2</v>
      </c>
    </row>
    <row r="113" spans="1:20" x14ac:dyDescent="0.35">
      <c r="B113" s="16"/>
      <c r="C113" s="16"/>
      <c r="D113" s="16"/>
      <c r="E113" s="123"/>
      <c r="F113" s="123"/>
      <c r="G113" s="123"/>
      <c r="H113" s="123"/>
      <c r="I113" s="123"/>
      <c r="J113" s="123"/>
      <c r="K113" s="16"/>
      <c r="L113" s="16"/>
      <c r="M113" s="16"/>
      <c r="N113" s="16"/>
      <c r="O113" s="16"/>
      <c r="P113" s="16"/>
      <c r="Q113" s="16"/>
      <c r="R113" s="16"/>
      <c r="S113" s="16"/>
      <c r="T113" s="16"/>
    </row>
    <row r="114" spans="1:20" s="32" customFormat="1" x14ac:dyDescent="0.35">
      <c r="A114" s="31"/>
      <c r="B114" s="28" t="s">
        <v>40</v>
      </c>
      <c r="C114" s="28"/>
      <c r="D114" s="28"/>
      <c r="E114" s="127">
        <f>E97+E101+E105+E108+E111</f>
        <v>25.842000000000013</v>
      </c>
      <c r="F114" s="123"/>
      <c r="G114" s="127">
        <f>G97+G101+G105+G108+G111</f>
        <v>24.40100000000001</v>
      </c>
      <c r="H114" s="123"/>
      <c r="I114" s="127">
        <f>I97+I101+I105+I108+I111</f>
        <v>42.01400000000001</v>
      </c>
      <c r="J114" s="123"/>
      <c r="K114" s="47">
        <f>K97+K101+K105+K108+K111</f>
        <v>-25.423978878931791</v>
      </c>
      <c r="L114" s="47">
        <f t="shared" ref="L114:Q114" si="40">L97+L101+L105+L108+L111</f>
        <v>-23.966838612753264</v>
      </c>
      <c r="M114" s="47">
        <f t="shared" si="40"/>
        <v>-34.479889587618516</v>
      </c>
      <c r="N114" s="47">
        <f t="shared" si="40"/>
        <v>-39.94483696317053</v>
      </c>
      <c r="O114" s="47">
        <f t="shared" si="40"/>
        <v>-39.06477973643544</v>
      </c>
      <c r="P114" s="47">
        <f t="shared" si="40"/>
        <v>-39.077532643489633</v>
      </c>
      <c r="Q114" s="47">
        <f t="shared" si="40"/>
        <v>-31.945822487104778</v>
      </c>
      <c r="R114" s="47">
        <f>R97+R101+R105+R108+R111</f>
        <v>-1.7272308817573787</v>
      </c>
      <c r="S114" s="47">
        <f>S97+S101+S105+S108+S111</f>
        <v>12.059142826691868</v>
      </c>
      <c r="T114" s="47">
        <f>T97+T101+T105+T108+T111</f>
        <v>25.307660888848659</v>
      </c>
    </row>
    <row r="115" spans="1:20" s="32" customFormat="1" x14ac:dyDescent="0.35">
      <c r="A115" s="31"/>
      <c r="B115" s="16" t="s">
        <v>3375</v>
      </c>
      <c r="C115" s="28"/>
      <c r="D115" s="28"/>
      <c r="E115" s="116"/>
      <c r="F115" s="116"/>
      <c r="G115" s="117">
        <f>G114/E114-1</f>
        <v>-5.5761937930500771E-2</v>
      </c>
      <c r="H115" s="117"/>
      <c r="I115" s="117">
        <f>I114/G114-1</f>
        <v>0.72181467972624036</v>
      </c>
      <c r="J115" s="117"/>
      <c r="K115" s="41">
        <f>K114/I114-1</f>
        <v>-1.6051311200773977</v>
      </c>
      <c r="L115" s="41">
        <f>(L114-K114)/ABS(K114)</f>
        <v>5.7313620071719869E-2</v>
      </c>
      <c r="M115" s="41">
        <f>(M114-L114)/ABS(L114)</f>
        <v>-0.43864988389712084</v>
      </c>
      <c r="N115" s="41">
        <f t="shared" ref="N115:T115" si="41">(N114-M114)/ABS(M114)</f>
        <v>-0.15849666112371888</v>
      </c>
      <c r="O115" s="41">
        <f t="shared" si="41"/>
        <v>2.2031814212848336E-2</v>
      </c>
      <c r="P115" s="41">
        <f t="shared" si="41"/>
        <v>-3.2645536824307174E-4</v>
      </c>
      <c r="Q115" s="41">
        <f t="shared" si="41"/>
        <v>0.18250154689776729</v>
      </c>
      <c r="R115" s="41">
        <f t="shared" si="41"/>
        <v>0.94593249610478514</v>
      </c>
      <c r="S115" s="41">
        <f t="shared" si="41"/>
        <v>7.9817781479348264</v>
      </c>
      <c r="T115" s="41">
        <f t="shared" si="41"/>
        <v>1.0986285055710878</v>
      </c>
    </row>
    <row r="116" spans="1:20" x14ac:dyDescent="0.35">
      <c r="B116" s="16"/>
      <c r="C116" s="16"/>
      <c r="D116" s="16"/>
      <c r="E116" s="123"/>
      <c r="F116" s="123"/>
      <c r="G116" s="123"/>
      <c r="H116" s="123"/>
      <c r="I116" s="123"/>
      <c r="J116" s="123"/>
      <c r="K116" s="16"/>
      <c r="L116" s="16"/>
      <c r="M116" s="16"/>
      <c r="N116" s="16"/>
      <c r="O116" s="16"/>
      <c r="P116" s="16"/>
      <c r="Q116" s="16"/>
      <c r="R116" s="16"/>
      <c r="S116" s="16"/>
      <c r="T116" s="16"/>
    </row>
    <row r="117" spans="1:20" s="32" customFormat="1" x14ac:dyDescent="0.35">
      <c r="A117" s="31"/>
      <c r="B117" s="28" t="s">
        <v>41</v>
      </c>
      <c r="C117" s="28"/>
      <c r="D117" s="28"/>
      <c r="E117" s="127">
        <f>E101+E93</f>
        <v>250.14100000000005</v>
      </c>
      <c r="F117" s="123"/>
      <c r="G117" s="127">
        <f>G101+G93</f>
        <v>250.42100000000002</v>
      </c>
      <c r="H117" s="123"/>
      <c r="I117" s="127">
        <f>I101+I93</f>
        <v>280.49199999999996</v>
      </c>
      <c r="J117" s="123"/>
      <c r="K117" s="47">
        <f>K101+K93</f>
        <v>180.43861638430039</v>
      </c>
      <c r="L117" s="47">
        <f t="shared" ref="L117:Q117" si="42">L101+L93</f>
        <v>172.56128383561048</v>
      </c>
      <c r="M117" s="47">
        <f t="shared" si="42"/>
        <v>167.54280950216287</v>
      </c>
      <c r="N117" s="47">
        <f t="shared" si="42"/>
        <v>166.75477096169979</v>
      </c>
      <c r="O117" s="47">
        <f t="shared" si="42"/>
        <v>168.78834945746311</v>
      </c>
      <c r="P117" s="47">
        <f t="shared" si="42"/>
        <v>174.56033246742049</v>
      </c>
      <c r="Q117" s="47">
        <f t="shared" si="42"/>
        <v>196.04823912060465</v>
      </c>
      <c r="R117" s="47">
        <f>R101+R93</f>
        <v>218.03216577915043</v>
      </c>
      <c r="S117" s="47">
        <f>S101+S93</f>
        <v>248.78053690331623</v>
      </c>
      <c r="T117" s="47">
        <f>T101+T93</f>
        <v>295.83370086309492</v>
      </c>
    </row>
    <row r="118" spans="1:20" s="32" customFormat="1" x14ac:dyDescent="0.35">
      <c r="A118" s="31"/>
      <c r="B118" s="16" t="s">
        <v>3376</v>
      </c>
      <c r="C118" s="28"/>
      <c r="D118" s="28"/>
      <c r="E118" s="116"/>
      <c r="F118" s="116"/>
      <c r="G118" s="117">
        <f>G117/E117-1</f>
        <v>1.1193686760666566E-3</v>
      </c>
      <c r="H118" s="117"/>
      <c r="I118" s="117">
        <f>I117/G117-1</f>
        <v>0.12008178227864241</v>
      </c>
      <c r="J118" s="117"/>
      <c r="K118" s="41">
        <f>K117/I117-1</f>
        <v>-0.35670672823360239</v>
      </c>
      <c r="L118" s="41">
        <f>(L117-K117)/ABS(K117)</f>
        <v>-4.3656578101400792E-2</v>
      </c>
      <c r="M118" s="41">
        <f>(M117-L117)/ABS(L117)</f>
        <v>-2.9082272812877508E-2</v>
      </c>
      <c r="N118" s="41">
        <f t="shared" ref="N118" si="43">(N117-M117)/ABS(M117)</f>
        <v>-4.7035055864507519E-3</v>
      </c>
      <c r="O118" s="41">
        <f t="shared" ref="O118" si="44">(O117-N117)/ABS(N117)</f>
        <v>1.2195024370429523E-2</v>
      </c>
      <c r="P118" s="41">
        <f t="shared" ref="P118" si="45">(P117-O117)/ABS(O117)</f>
        <v>3.419657238494412E-2</v>
      </c>
      <c r="Q118" s="41">
        <f t="shared" ref="Q118" si="46">(Q117-P117)/ABS(P117)</f>
        <v>0.12309730595405806</v>
      </c>
      <c r="R118" s="41">
        <f t="shared" ref="R118" si="47">(R117-Q117)/ABS(Q117)</f>
        <v>0.11213529260531509</v>
      </c>
      <c r="S118" s="41">
        <f t="shared" ref="S118" si="48">(S117-R117)/ABS(R117)</f>
        <v>0.14102676554298643</v>
      </c>
      <c r="T118" s="41">
        <f t="shared" ref="T118" si="49">(T117-S117)/ABS(S117)</f>
        <v>0.18913522957008888</v>
      </c>
    </row>
    <row r="119" spans="1:20" x14ac:dyDescent="0.35">
      <c r="B119" s="16"/>
      <c r="C119" s="16"/>
      <c r="D119" s="16"/>
      <c r="E119" s="36"/>
      <c r="F119" s="36"/>
      <c r="G119" s="36"/>
      <c r="H119" s="36"/>
      <c r="I119" s="36"/>
      <c r="J119" s="36"/>
      <c r="K119" s="16"/>
      <c r="L119" s="16"/>
      <c r="M119" s="16"/>
      <c r="N119" s="16"/>
      <c r="O119" s="16"/>
      <c r="P119" s="16"/>
      <c r="Q119" s="16"/>
      <c r="R119" s="16"/>
      <c r="S119" s="16"/>
      <c r="T119" s="16"/>
    </row>
    <row r="120" spans="1:20" x14ac:dyDescent="0.35">
      <c r="B120" s="16"/>
      <c r="C120" s="16"/>
      <c r="D120" s="16"/>
      <c r="E120" s="36"/>
      <c r="F120" s="36"/>
      <c r="G120" s="36"/>
      <c r="H120" s="36"/>
      <c r="I120" s="36"/>
      <c r="J120" s="36"/>
      <c r="K120" s="16"/>
      <c r="L120" s="16"/>
      <c r="M120" s="16"/>
      <c r="N120" s="16"/>
      <c r="O120" s="16"/>
      <c r="P120" s="16"/>
      <c r="Q120" s="16"/>
      <c r="R120" s="16"/>
      <c r="S120" s="16"/>
      <c r="T120" s="16"/>
    </row>
    <row r="121" spans="1:20" x14ac:dyDescent="0.35"/>
    <row r="122" spans="1:20" x14ac:dyDescent="0.35">
      <c r="B122" s="6" t="s">
        <v>3379</v>
      </c>
      <c r="C122" s="7"/>
      <c r="D122" s="8"/>
      <c r="E122" s="9"/>
      <c r="F122" s="9"/>
      <c r="G122" s="9"/>
      <c r="H122" s="9"/>
      <c r="I122" s="9"/>
      <c r="J122" s="9"/>
      <c r="K122" s="9"/>
      <c r="L122" s="9"/>
      <c r="M122" s="9"/>
      <c r="N122" s="9"/>
      <c r="O122" s="9"/>
      <c r="P122" s="9"/>
      <c r="Q122" s="9"/>
      <c r="R122" s="9"/>
      <c r="S122" s="9"/>
      <c r="T122" s="9"/>
    </row>
    <row r="123" spans="1:20" x14ac:dyDescent="0.35"/>
    <row r="124" spans="1:20" x14ac:dyDescent="0.35">
      <c r="B124" s="6"/>
      <c r="C124" s="113" t="s">
        <v>3381</v>
      </c>
      <c r="D124" s="113"/>
      <c r="E124" s="113"/>
      <c r="F124" s="113"/>
      <c r="G124" s="113"/>
      <c r="H124" s="113"/>
      <c r="I124" s="113"/>
      <c r="J124" s="113"/>
      <c r="K124" s="113"/>
      <c r="L124" s="113"/>
      <c r="M124" s="113"/>
      <c r="N124" s="113"/>
    </row>
    <row r="125" spans="1:20" x14ac:dyDescent="0.35">
      <c r="B125" s="112" t="s">
        <v>3380</v>
      </c>
      <c r="C125" s="111">
        <f>M35</f>
        <v>1.2686690178068238</v>
      </c>
      <c r="D125" s="109">
        <v>4.8000000000000001E-2</v>
      </c>
      <c r="E125" s="109">
        <f>D125+0.25%</f>
        <v>5.0500000000000003E-2</v>
      </c>
      <c r="F125" s="109">
        <f t="shared" ref="F125:N125" si="50">E125+0.25%</f>
        <v>5.3000000000000005E-2</v>
      </c>
      <c r="G125" s="109">
        <f t="shared" si="50"/>
        <v>5.5500000000000008E-2</v>
      </c>
      <c r="H125" s="109">
        <f t="shared" si="50"/>
        <v>5.800000000000001E-2</v>
      </c>
      <c r="I125" s="109">
        <f t="shared" si="50"/>
        <v>6.0500000000000012E-2</v>
      </c>
      <c r="J125" s="109">
        <f t="shared" si="50"/>
        <v>6.3000000000000014E-2</v>
      </c>
      <c r="K125" s="109">
        <f t="shared" si="50"/>
        <v>6.5500000000000017E-2</v>
      </c>
      <c r="L125" s="109">
        <f t="shared" si="50"/>
        <v>6.8000000000000019E-2</v>
      </c>
      <c r="M125" s="109">
        <f t="shared" si="50"/>
        <v>7.0500000000000021E-2</v>
      </c>
      <c r="N125" s="109">
        <f t="shared" si="50"/>
        <v>7.3000000000000023E-2</v>
      </c>
    </row>
    <row r="126" spans="1:20" ht="14.5" customHeight="1" x14ac:dyDescent="0.35">
      <c r="B126" s="112"/>
      <c r="C126" s="108">
        <v>4.8499999999999996</v>
      </c>
      <c r="D126" s="110">
        <f t="dataTable" ref="D126:N136" dt2D="1" dtr="1" r1="E16" r2="M14"/>
        <v>1.8370904094558616</v>
      </c>
      <c r="E126" s="110">
        <v>1.7995857206860617</v>
      </c>
      <c r="F126" s="110">
        <v>1.7630909894073112</v>
      </c>
      <c r="G126" s="110">
        <v>1.7275772994401224</v>
      </c>
      <c r="H126" s="110">
        <v>1.6930166217169129</v>
      </c>
      <c r="I126" s="85">
        <v>1.6593817851567638</v>
      </c>
      <c r="J126" s="110">
        <v>1.626646448560259</v>
      </c>
      <c r="K126" s="110">
        <v>1.5947850734863449</v>
      </c>
      <c r="L126" s="110">
        <v>1.5637728980748269</v>
      </c>
      <c r="M126" s="110">
        <v>1.5335859117793633</v>
      </c>
      <c r="N126" s="110">
        <v>1.5042008309773831</v>
      </c>
    </row>
    <row r="127" spans="1:20" x14ac:dyDescent="0.35">
      <c r="B127" s="112"/>
      <c r="C127" s="108">
        <f>C126-0.25</f>
        <v>4.5999999999999996</v>
      </c>
      <c r="D127" s="110">
        <v>1.7494431542333471</v>
      </c>
      <c r="E127" s="110">
        <v>1.7140021150694906</v>
      </c>
      <c r="F127" s="110">
        <v>1.6795177118002329</v>
      </c>
      <c r="G127" s="110">
        <v>1.6459625277173915</v>
      </c>
      <c r="H127" s="110">
        <v>1.6133099876507107</v>
      </c>
      <c r="I127" s="85">
        <v>1.5815343303308302</v>
      </c>
      <c r="J127" s="110">
        <v>1.5506105817203877</v>
      </c>
      <c r="K127" s="110">
        <v>1.5205145292771263</v>
      </c>
      <c r="L127" s="110">
        <v>1.49122269711447</v>
      </c>
      <c r="M127" s="110">
        <v>1.4627123220262206</v>
      </c>
      <c r="N127" s="110">
        <v>1.434961330343502</v>
      </c>
    </row>
    <row r="128" spans="1:20" x14ac:dyDescent="0.35">
      <c r="B128" s="112"/>
      <c r="C128" s="108">
        <f t="shared" ref="C128:C136" si="51">C127-0.25</f>
        <v>4.3499999999999996</v>
      </c>
      <c r="D128" s="110">
        <v>1.6617958990108324</v>
      </c>
      <c r="E128" s="110">
        <v>1.62841850945292</v>
      </c>
      <c r="F128" s="110">
        <v>1.5959444341931543</v>
      </c>
      <c r="G128" s="110">
        <v>1.5643477559946604</v>
      </c>
      <c r="H128" s="110">
        <v>1.5336033535845084</v>
      </c>
      <c r="I128" s="85">
        <v>1.5036868755048969</v>
      </c>
      <c r="J128" s="110">
        <v>1.4745747148805168</v>
      </c>
      <c r="K128" s="110">
        <v>1.4462439850679079</v>
      </c>
      <c r="L128" s="110">
        <v>1.4186724961541126</v>
      </c>
      <c r="M128" s="110">
        <v>1.3918387322730779</v>
      </c>
      <c r="N128" s="110">
        <v>1.3657218297096203</v>
      </c>
    </row>
    <row r="129" spans="2:14" x14ac:dyDescent="0.35">
      <c r="B129" s="112"/>
      <c r="C129" s="108">
        <f t="shared" si="51"/>
        <v>4.0999999999999996</v>
      </c>
      <c r="D129" s="110">
        <v>1.5741486437883181</v>
      </c>
      <c r="E129" s="110">
        <v>1.5428349038363489</v>
      </c>
      <c r="F129" s="110">
        <v>1.512371156586076</v>
      </c>
      <c r="G129" s="110">
        <v>1.4827329842719299</v>
      </c>
      <c r="H129" s="110">
        <v>1.4538967195183061</v>
      </c>
      <c r="I129" s="85">
        <v>1.4258394206789635</v>
      </c>
      <c r="J129" s="110">
        <v>1.398538848040646</v>
      </c>
      <c r="K129" s="110">
        <v>1.3719734408586892</v>
      </c>
      <c r="L129" s="110">
        <v>1.3461222951937555</v>
      </c>
      <c r="M129" s="110">
        <v>1.3209651425199349</v>
      </c>
      <c r="N129" s="110">
        <v>1.2964823290757388</v>
      </c>
    </row>
    <row r="130" spans="2:14" x14ac:dyDescent="0.35">
      <c r="B130" s="112"/>
      <c r="C130" s="108">
        <f t="shared" si="51"/>
        <v>3.8499999999999996</v>
      </c>
      <c r="D130" s="110">
        <v>1.486501388565804</v>
      </c>
      <c r="E130" s="110">
        <v>1.4572512982197783</v>
      </c>
      <c r="F130" s="110">
        <v>1.4287978789789979</v>
      </c>
      <c r="G130" s="110">
        <v>1.4011182125491992</v>
      </c>
      <c r="H130" s="110">
        <v>1.3741900854521043</v>
      </c>
      <c r="I130" s="85">
        <v>1.3479919658530302</v>
      </c>
      <c r="J130" s="110">
        <v>1.3225029812007751</v>
      </c>
      <c r="K130" s="110">
        <v>1.2977028966494704</v>
      </c>
      <c r="L130" s="110">
        <v>1.2735720942333986</v>
      </c>
      <c r="M130" s="110">
        <v>1.2500915527667922</v>
      </c>
      <c r="N130" s="110">
        <v>1.2272428284418575</v>
      </c>
    </row>
    <row r="131" spans="2:14" x14ac:dyDescent="0.35">
      <c r="B131" s="112"/>
      <c r="C131" s="108">
        <f t="shared" si="51"/>
        <v>3.5999999999999996</v>
      </c>
      <c r="D131" s="85">
        <v>1.3988541333432893</v>
      </c>
      <c r="E131" s="85">
        <v>1.3716676926032072</v>
      </c>
      <c r="F131" s="85">
        <v>1.3452246013719196</v>
      </c>
      <c r="G131" s="85">
        <v>1.3195034408264681</v>
      </c>
      <c r="H131" s="85">
        <v>1.294483451385902</v>
      </c>
      <c r="I131" s="86">
        <v>1.2701445110270968</v>
      </c>
      <c r="J131" s="85">
        <v>1.2464671143609045</v>
      </c>
      <c r="K131" s="85">
        <v>1.2234323524402522</v>
      </c>
      <c r="L131" s="85">
        <v>1.2010218932730414</v>
      </c>
      <c r="M131" s="85">
        <v>1.1792179630136492</v>
      </c>
      <c r="N131" s="85">
        <v>1.158003327807976</v>
      </c>
    </row>
    <row r="132" spans="2:14" x14ac:dyDescent="0.35">
      <c r="B132" s="112"/>
      <c r="C132" s="108">
        <f t="shared" si="51"/>
        <v>3.3499999999999996</v>
      </c>
      <c r="D132" s="110">
        <v>1.3112068781207749</v>
      </c>
      <c r="E132" s="110">
        <v>1.2860840869866361</v>
      </c>
      <c r="F132" s="110">
        <v>1.2616513237648412</v>
      </c>
      <c r="G132" s="110">
        <v>1.2378886691037374</v>
      </c>
      <c r="H132" s="110">
        <v>1.2147768173197</v>
      </c>
      <c r="I132" s="85">
        <v>1.1922970562011634</v>
      </c>
      <c r="J132" s="110">
        <v>1.1704312475210332</v>
      </c>
      <c r="K132" s="110">
        <v>1.1491618082310333</v>
      </c>
      <c r="L132" s="110">
        <v>1.1284716923126843</v>
      </c>
      <c r="M132" s="110">
        <v>1.1083443732605065</v>
      </c>
      <c r="N132" s="110">
        <v>1.0887638271740943</v>
      </c>
    </row>
    <row r="133" spans="2:14" x14ac:dyDescent="0.35">
      <c r="B133" s="112"/>
      <c r="C133" s="108">
        <f t="shared" si="51"/>
        <v>3.0999999999999996</v>
      </c>
      <c r="D133" s="110">
        <v>1.2235596228982606</v>
      </c>
      <c r="E133" s="110">
        <v>1.2005004813700655</v>
      </c>
      <c r="F133" s="110">
        <v>1.1780780461577629</v>
      </c>
      <c r="G133" s="110">
        <v>1.1562738973810065</v>
      </c>
      <c r="H133" s="110">
        <v>1.135070183253498</v>
      </c>
      <c r="I133" s="85">
        <v>1.1144496013752301</v>
      </c>
      <c r="J133" s="110">
        <v>1.0943953806811626</v>
      </c>
      <c r="K133" s="110">
        <v>1.0748912640218147</v>
      </c>
      <c r="L133" s="110">
        <v>1.0559214913523272</v>
      </c>
      <c r="M133" s="110">
        <v>1.0374707835073638</v>
      </c>
      <c r="N133" s="110">
        <v>1.0195243265402132</v>
      </c>
    </row>
    <row r="134" spans="2:14" x14ac:dyDescent="0.35">
      <c r="B134" s="112"/>
      <c r="C134" s="108">
        <f t="shared" si="51"/>
        <v>2.8499999999999996</v>
      </c>
      <c r="D134" s="110">
        <v>1.1359123676757459</v>
      </c>
      <c r="E134" s="110">
        <v>1.1149168757534944</v>
      </c>
      <c r="F134" s="110">
        <v>1.0945047685506846</v>
      </c>
      <c r="G134" s="110">
        <v>1.0746591256582754</v>
      </c>
      <c r="H134" s="110">
        <v>1.0553635491872959</v>
      </c>
      <c r="I134" s="85">
        <v>1.0366021465492967</v>
      </c>
      <c r="J134" s="110">
        <v>1.0183595138412915</v>
      </c>
      <c r="K134" s="110">
        <v>1.000620719812596</v>
      </c>
      <c r="L134" s="110">
        <v>0.98337129039196991</v>
      </c>
      <c r="M134" s="110">
        <v>0.96659719375422071</v>
      </c>
      <c r="N134" s="110">
        <v>0.95028482590633134</v>
      </c>
    </row>
    <row r="135" spans="2:14" x14ac:dyDescent="0.35">
      <c r="B135" s="112"/>
      <c r="C135" s="108">
        <f t="shared" si="51"/>
        <v>2.5999999999999996</v>
      </c>
      <c r="D135" s="110">
        <v>1.0482651124532318</v>
      </c>
      <c r="E135" s="110">
        <v>1.0293332701369238</v>
      </c>
      <c r="F135" s="110">
        <v>1.0109314909436062</v>
      </c>
      <c r="G135" s="110">
        <v>0.99304435393554491</v>
      </c>
      <c r="H135" s="110">
        <v>0.97565691512109376</v>
      </c>
      <c r="I135" s="85">
        <v>0.95875469172336336</v>
      </c>
      <c r="J135" s="110">
        <v>0.94232364700142091</v>
      </c>
      <c r="K135" s="110">
        <v>0.92635017560337751</v>
      </c>
      <c r="L135" s="110">
        <v>0.91082108943161288</v>
      </c>
      <c r="M135" s="110">
        <v>0.89572360400107787</v>
      </c>
      <c r="N135" s="110">
        <v>0.88104532527245005</v>
      </c>
    </row>
    <row r="136" spans="2:14" x14ac:dyDescent="0.35">
      <c r="B136" s="112"/>
      <c r="C136" s="108">
        <f t="shared" si="51"/>
        <v>2.3499999999999996</v>
      </c>
      <c r="D136" s="110">
        <v>0.96061785723071724</v>
      </c>
      <c r="E136" s="110">
        <v>0.9437496645203528</v>
      </c>
      <c r="F136" s="110">
        <v>0.92735821333652779</v>
      </c>
      <c r="G136" s="110">
        <v>0.91142958221281378</v>
      </c>
      <c r="H136" s="110">
        <v>0.8959502810548915</v>
      </c>
      <c r="I136" s="85">
        <v>0.88090723689742989</v>
      </c>
      <c r="J136" s="110">
        <v>0.86628778016154995</v>
      </c>
      <c r="K136" s="110">
        <v>0.85207963139415877</v>
      </c>
      <c r="L136" s="110">
        <v>0.83827088847125575</v>
      </c>
      <c r="M136" s="110">
        <v>0.82485001424793503</v>
      </c>
      <c r="N136" s="110">
        <v>0.81180582463856854</v>
      </c>
    </row>
    <row r="137" spans="2:14" x14ac:dyDescent="0.35"/>
    <row r="138" spans="2:14" x14ac:dyDescent="0.35">
      <c r="B138" s="6"/>
      <c r="C138" s="113" t="s">
        <v>3381</v>
      </c>
      <c r="D138" s="113"/>
      <c r="E138" s="113"/>
      <c r="F138" s="113"/>
      <c r="G138" s="113"/>
      <c r="H138" s="113"/>
      <c r="I138" s="113"/>
      <c r="J138" s="113"/>
      <c r="K138" s="113"/>
      <c r="L138" s="113"/>
      <c r="M138" s="113"/>
      <c r="N138" s="113"/>
    </row>
    <row r="139" spans="2:14" x14ac:dyDescent="0.35">
      <c r="B139" s="112" t="s">
        <v>3382</v>
      </c>
      <c r="C139" s="111">
        <f>T35</f>
        <v>1.261594337270856</v>
      </c>
      <c r="D139" s="109">
        <v>4.8000000000000001E-2</v>
      </c>
      <c r="E139" s="109">
        <f>D139+0.25%</f>
        <v>5.0500000000000003E-2</v>
      </c>
      <c r="F139" s="109">
        <f t="shared" ref="F139:N139" si="52">E139+0.25%</f>
        <v>5.3000000000000005E-2</v>
      </c>
      <c r="G139" s="109">
        <f t="shared" si="52"/>
        <v>5.5500000000000008E-2</v>
      </c>
      <c r="H139" s="109">
        <f t="shared" si="52"/>
        <v>5.800000000000001E-2</v>
      </c>
      <c r="I139" s="109">
        <f t="shared" si="52"/>
        <v>6.0500000000000012E-2</v>
      </c>
      <c r="J139" s="109">
        <f t="shared" si="52"/>
        <v>6.3000000000000014E-2</v>
      </c>
      <c r="K139" s="109">
        <f t="shared" si="52"/>
        <v>6.5500000000000017E-2</v>
      </c>
      <c r="L139" s="109">
        <f t="shared" si="52"/>
        <v>6.8000000000000019E-2</v>
      </c>
      <c r="M139" s="109">
        <f t="shared" si="52"/>
        <v>7.0500000000000021E-2</v>
      </c>
      <c r="N139" s="109">
        <f t="shared" si="52"/>
        <v>7.3000000000000023E-2</v>
      </c>
    </row>
    <row r="140" spans="2:14" x14ac:dyDescent="0.35">
      <c r="B140" s="112"/>
      <c r="C140" s="109">
        <f t="shared" ref="C140:C143" si="53">C141+0.1%</f>
        <v>4.1000000000000002E-2</v>
      </c>
      <c r="D140" s="110">
        <f t="dataTable" ref="D140:N150" dt2D="1" dtr="1" r1="E16" r2="T14" ca="1"/>
        <v>4.5969442113874406</v>
      </c>
      <c r="E140" s="110">
        <v>3.3483549357245836</v>
      </c>
      <c r="F140" s="110">
        <v>2.6226237639619852</v>
      </c>
      <c r="G140" s="110">
        <v>2.1492575229005406</v>
      </c>
      <c r="H140" s="110">
        <v>1.8168777306632733</v>
      </c>
      <c r="I140" s="85">
        <v>1.5712239741621821</v>
      </c>
      <c r="J140" s="110">
        <v>1.3827004389725226</v>
      </c>
      <c r="K140" s="110">
        <v>1.233791911303588</v>
      </c>
      <c r="L140" s="110">
        <v>1.1134708905046584</v>
      </c>
      <c r="M140" s="110">
        <v>1.0144485431291719</v>
      </c>
      <c r="N140" s="110">
        <v>0.93171427269135554</v>
      </c>
    </row>
    <row r="141" spans="2:14" x14ac:dyDescent="0.35">
      <c r="B141" s="112"/>
      <c r="C141" s="109">
        <f t="shared" si="53"/>
        <v>0.04</v>
      </c>
      <c r="D141" s="110">
        <v>4.0356689160218933</v>
      </c>
      <c r="E141" s="110">
        <v>3.0399380958927371</v>
      </c>
      <c r="F141" s="110">
        <v>2.4295889866606482</v>
      </c>
      <c r="G141" s="110">
        <v>2.018100467216037</v>
      </c>
      <c r="H141" s="110">
        <v>1.7225752619472487</v>
      </c>
      <c r="I141" s="85">
        <v>1.5005546448216067</v>
      </c>
      <c r="J141" s="110">
        <v>1.3280409458031859</v>
      </c>
      <c r="K141" s="110">
        <v>1.1904479952394802</v>
      </c>
      <c r="L141" s="110">
        <v>1.0783995449697026</v>
      </c>
      <c r="M141" s="110">
        <v>0.98559404015201213</v>
      </c>
      <c r="N141" s="110">
        <v>0.90763994974855311</v>
      </c>
    </row>
    <row r="142" spans="2:14" x14ac:dyDescent="0.35">
      <c r="B142" s="112"/>
      <c r="C142" s="109">
        <f t="shared" si="53"/>
        <v>3.9E-2</v>
      </c>
      <c r="D142" s="110">
        <v>3.5991214640709113</v>
      </c>
      <c r="E142" s="110">
        <v>2.785158967335994</v>
      </c>
      <c r="F142" s="110">
        <v>2.2641306061166455</v>
      </c>
      <c r="G142" s="110">
        <v>1.9028412364629876</v>
      </c>
      <c r="H142" s="110">
        <v>1.638199368885543</v>
      </c>
      <c r="I142" s="85">
        <v>1.4364592065824799</v>
      </c>
      <c r="J142" s="110">
        <v>1.2779364103979609</v>
      </c>
      <c r="K142" s="110">
        <v>1.1503753181236072</v>
      </c>
      <c r="L142" s="110">
        <v>1.0457469129199164</v>
      </c>
      <c r="M142" s="110">
        <v>0.95857156910990993</v>
      </c>
      <c r="N142" s="110">
        <v>0.8849817634494449</v>
      </c>
    </row>
    <row r="143" spans="2:14" x14ac:dyDescent="0.35">
      <c r="B143" s="112"/>
      <c r="C143" s="109">
        <f t="shared" si="53"/>
        <v>3.7999999999999999E-2</v>
      </c>
      <c r="D143" s="110">
        <v>3.2498835025101265</v>
      </c>
      <c r="E143" s="110">
        <v>2.5711444993483306</v>
      </c>
      <c r="F143" s="110">
        <v>2.1207333429785096</v>
      </c>
      <c r="G143" s="110">
        <v>1.8007544892245733</v>
      </c>
      <c r="H143" s="110">
        <v>1.5622610651300077</v>
      </c>
      <c r="I143" s="85">
        <v>1.3780611406312759</v>
      </c>
      <c r="J143" s="110">
        <v>1.2318402378251538</v>
      </c>
      <c r="K143" s="110">
        <v>1.1132170175252523</v>
      </c>
      <c r="L143" s="110">
        <v>1.0152711230067821</v>
      </c>
      <c r="M143" s="110">
        <v>0.93321201936270648</v>
      </c>
      <c r="N143" s="110">
        <v>0.86361833065314275</v>
      </c>
    </row>
    <row r="144" spans="2:14" x14ac:dyDescent="0.35">
      <c r="B144" s="112"/>
      <c r="C144" s="109">
        <f>C145+0.1%</f>
        <v>3.6999999999999998E-2</v>
      </c>
      <c r="D144" s="110">
        <v>2.96414335214221</v>
      </c>
      <c r="E144" s="110">
        <v>2.3888358784699504</v>
      </c>
      <c r="F144" s="110">
        <v>1.9952607377326401</v>
      </c>
      <c r="G144" s="110">
        <v>1.7097041470930137</v>
      </c>
      <c r="H144" s="110">
        <v>1.4935549807797612</v>
      </c>
      <c r="I144" s="85">
        <v>1.3246331228461312</v>
      </c>
      <c r="J144" s="110">
        <v>1.189289924681024</v>
      </c>
      <c r="K144" s="110">
        <v>1.078666316968887</v>
      </c>
      <c r="L144" s="110">
        <v>0.98676151308804383</v>
      </c>
      <c r="M144" s="110">
        <v>0.9093664725854852</v>
      </c>
      <c r="N144" s="110">
        <v>0.84344175523441289</v>
      </c>
    </row>
    <row r="145" spans="2:14" x14ac:dyDescent="0.35">
      <c r="B145" s="112"/>
      <c r="C145" s="109">
        <v>3.5999999999999997E-2</v>
      </c>
      <c r="D145" s="85">
        <v>2.7260265601689486</v>
      </c>
      <c r="E145" s="85">
        <v>2.2316732742644501</v>
      </c>
      <c r="F145" s="85">
        <v>1.8845496154568737</v>
      </c>
      <c r="G145" s="85">
        <v>1.6279923015903326</v>
      </c>
      <c r="H145" s="85">
        <v>1.4310949040977197</v>
      </c>
      <c r="I145" s="86">
        <v>1.2755665759005907</v>
      </c>
      <c r="J145" s="85">
        <v>1.1498914865846079</v>
      </c>
      <c r="K145" s="85">
        <v>1.0464580367892247</v>
      </c>
      <c r="L145" s="85">
        <v>0.96003375378922684</v>
      </c>
      <c r="M145" s="85">
        <v>0.88690327634607402</v>
      </c>
      <c r="N145" s="85">
        <v>0.82435580551399301</v>
      </c>
    </row>
    <row r="146" spans="2:14" x14ac:dyDescent="0.35">
      <c r="B146" s="112"/>
      <c r="C146" s="109">
        <f>C145-0.1%</f>
        <v>3.4999999999999996E-2</v>
      </c>
      <c r="D146" s="110">
        <v>2.524543120806956</v>
      </c>
      <c r="E146" s="110">
        <v>2.094789715762885</v>
      </c>
      <c r="F146" s="110">
        <v>1.7861397289895258</v>
      </c>
      <c r="G146" s="110">
        <v>1.5542523434537661</v>
      </c>
      <c r="H146" s="110">
        <v>1.3740661384315072</v>
      </c>
      <c r="I146" s="85">
        <v>1.2303483855782296</v>
      </c>
      <c r="J146" s="110">
        <v>1.1133072226379357</v>
      </c>
      <c r="K146" s="110">
        <v>1.0163617749819989</v>
      </c>
      <c r="L146" s="110">
        <v>0.93492585869033806</v>
      </c>
      <c r="M146" s="110">
        <v>0.86570561228916454</v>
      </c>
      <c r="N146" s="110">
        <v>0.80627437946306879</v>
      </c>
    </row>
    <row r="147" spans="2:14" x14ac:dyDescent="0.35">
      <c r="B147" s="112"/>
      <c r="C147" s="109">
        <f t="shared" ref="C147:C150" si="54">C146-0.1%</f>
        <v>3.3999999999999996E-2</v>
      </c>
      <c r="D147" s="110">
        <v>2.3518430299252495</v>
      </c>
      <c r="E147" s="110">
        <v>1.9744981037463583</v>
      </c>
      <c r="F147" s="110">
        <v>1.6980887779397933</v>
      </c>
      <c r="G147" s="110">
        <v>1.4873719163066483</v>
      </c>
      <c r="H147" s="110">
        <v>1.3217897699041463</v>
      </c>
      <c r="I147" s="85">
        <v>1.1885428888651035</v>
      </c>
      <c r="J147" s="110">
        <v>1.0792460113772411</v>
      </c>
      <c r="K147" s="110">
        <v>0.98817638694031174</v>
      </c>
      <c r="L147" s="110">
        <v>0.9112948985972662</v>
      </c>
      <c r="M147" s="110">
        <v>0.8456694640709902</v>
      </c>
      <c r="N147" s="110">
        <v>0.78912020603014055</v>
      </c>
    </row>
    <row r="148" spans="2:14" x14ac:dyDescent="0.35">
      <c r="B148" s="112"/>
      <c r="C148" s="109">
        <f t="shared" si="54"/>
        <v>3.2999999999999995E-2</v>
      </c>
      <c r="D148" s="110">
        <v>2.2021696178277699</v>
      </c>
      <c r="E148" s="110">
        <v>1.8679541045317207</v>
      </c>
      <c r="F148" s="110">
        <v>1.618842921995034</v>
      </c>
      <c r="G148" s="110">
        <v>1.426436416017052</v>
      </c>
      <c r="H148" s="110">
        <v>1.2736955108589738</v>
      </c>
      <c r="I148" s="85">
        <v>1.1497777919129317</v>
      </c>
      <c r="J148" s="110">
        <v>1.047455547533926</v>
      </c>
      <c r="K148" s="110">
        <v>0.96172548431657423</v>
      </c>
      <c r="L148" s="110">
        <v>0.88901427908094133</v>
      </c>
      <c r="M148" s="110">
        <v>0.82670191042445174</v>
      </c>
      <c r="N148" s="110">
        <v>0.77282374126885889</v>
      </c>
    </row>
    <row r="149" spans="2:14" x14ac:dyDescent="0.35">
      <c r="B149" s="112"/>
      <c r="C149" s="109">
        <f t="shared" si="54"/>
        <v>3.1999999999999994E-2</v>
      </c>
      <c r="D149" s="110">
        <v>2.0712053822424763</v>
      </c>
      <c r="E149" s="110">
        <v>1.772928375502449</v>
      </c>
      <c r="F149" s="110">
        <v>1.547144290425966</v>
      </c>
      <c r="G149" s="110">
        <v>1.370686915752102</v>
      </c>
      <c r="H149" s="110">
        <v>1.2293008102018919</v>
      </c>
      <c r="I149" s="85">
        <v>1.1137330526416143</v>
      </c>
      <c r="J149" s="110">
        <v>1.0177160813579214</v>
      </c>
      <c r="K149" s="110">
        <v>0.93685374005843314</v>
      </c>
      <c r="L149" s="110">
        <v>0.86797147175996792</v>
      </c>
      <c r="M149" s="110">
        <v>0.80871968424007112</v>
      </c>
      <c r="N149" s="110">
        <v>0.7573222260081276</v>
      </c>
    </row>
    <row r="150" spans="2:14" x14ac:dyDescent="0.35">
      <c r="B150" s="112"/>
      <c r="C150" s="109">
        <f t="shared" si="54"/>
        <v>3.0999999999999993E-2</v>
      </c>
      <c r="D150" s="110">
        <v>1.9556487037848631</v>
      </c>
      <c r="E150" s="110">
        <v>1.6876488750915641</v>
      </c>
      <c r="F150" s="110">
        <v>1.4819637162722676</v>
      </c>
      <c r="G150" s="110">
        <v>1.3194883951006173</v>
      </c>
      <c r="H150" s="110">
        <v>1.1881946058897785</v>
      </c>
      <c r="I150" s="85">
        <v>1.0801320245073351</v>
      </c>
      <c r="J150" s="110">
        <v>0.98983533181791672</v>
      </c>
      <c r="K150" s="110">
        <v>0.9134238360471405</v>
      </c>
      <c r="L150" s="110">
        <v>0.84806611348337124</v>
      </c>
      <c r="M150" s="110">
        <v>0.79164795052072212</v>
      </c>
      <c r="N150" s="110">
        <v>0.74255887814076427</v>
      </c>
    </row>
    <row r="151" spans="2:14" x14ac:dyDescent="0.35"/>
    <row r="152" spans="2:14" x14ac:dyDescent="0.35">
      <c r="B152" s="6"/>
      <c r="C152" s="113" t="s">
        <v>3384</v>
      </c>
      <c r="D152" s="113"/>
      <c r="E152" s="113"/>
      <c r="F152" s="113"/>
      <c r="G152" s="113"/>
      <c r="H152" s="113"/>
      <c r="I152" s="113"/>
      <c r="J152" s="113"/>
      <c r="K152" s="113"/>
      <c r="L152" s="113"/>
      <c r="M152" s="113"/>
      <c r="N152" s="113"/>
    </row>
    <row r="153" spans="2:14" x14ac:dyDescent="0.35">
      <c r="B153" s="112" t="s">
        <v>3383</v>
      </c>
      <c r="C153" s="111">
        <f>M35</f>
        <v>1.2686690178068238</v>
      </c>
      <c r="D153" s="154">
        <f t="shared" ref="D153:G153" si="55">E153-50</f>
        <v>350</v>
      </c>
      <c r="E153" s="154">
        <f t="shared" si="55"/>
        <v>400</v>
      </c>
      <c r="F153" s="154">
        <f t="shared" si="55"/>
        <v>450</v>
      </c>
      <c r="G153" s="154">
        <f t="shared" si="55"/>
        <v>500</v>
      </c>
      <c r="H153" s="154">
        <f>I153-50</f>
        <v>550</v>
      </c>
      <c r="I153" s="153">
        <v>600</v>
      </c>
      <c r="J153" s="154">
        <f>I153+50</f>
        <v>650</v>
      </c>
      <c r="K153" s="154">
        <f t="shared" ref="K153:N153" si="56">J153+50</f>
        <v>700</v>
      </c>
      <c r="L153" s="154">
        <f t="shared" si="56"/>
        <v>750</v>
      </c>
      <c r="M153" s="154">
        <f t="shared" si="56"/>
        <v>800</v>
      </c>
      <c r="N153" s="154">
        <f t="shared" si="56"/>
        <v>850</v>
      </c>
    </row>
    <row r="154" spans="2:14" x14ac:dyDescent="0.35">
      <c r="B154" s="112"/>
      <c r="C154" s="109">
        <f t="shared" ref="C154:C157" si="57">C155+0.5%</f>
        <v>0.63500000000000001</v>
      </c>
      <c r="D154" s="110">
        <f t="dataTable" ref="D154:N164" dt2D="1" dtr="1" r1="E35" r2="E33" ca="1"/>
        <v>0.65987801269662893</v>
      </c>
      <c r="E154" s="110">
        <v>0.62664661699198643</v>
      </c>
      <c r="F154" s="110">
        <v>0.59341522128734425</v>
      </c>
      <c r="G154" s="110">
        <v>0.56018382558270041</v>
      </c>
      <c r="H154" s="110">
        <v>0.52695242987805713</v>
      </c>
      <c r="I154" s="85">
        <v>0.49299065123752134</v>
      </c>
      <c r="J154" s="110">
        <v>0.45563111994210642</v>
      </c>
      <c r="K154" s="110">
        <v>0.41827158864669378</v>
      </c>
      <c r="L154" s="110">
        <v>0.38091205735127864</v>
      </c>
      <c r="M154" s="110">
        <v>0.34355252605586373</v>
      </c>
      <c r="N154" s="110">
        <v>0.30619299476045087</v>
      </c>
    </row>
    <row r="155" spans="2:14" x14ac:dyDescent="0.35">
      <c r="B155" s="112"/>
      <c r="C155" s="109">
        <f t="shared" si="57"/>
        <v>0.63</v>
      </c>
      <c r="D155" s="110">
        <v>0.79697619737327929</v>
      </c>
      <c r="E155" s="110">
        <v>0.76866076290224028</v>
      </c>
      <c r="F155" s="110">
        <v>0.74034532843120138</v>
      </c>
      <c r="G155" s="110">
        <v>0.71202989396016048</v>
      </c>
      <c r="H155" s="110">
        <v>0.68371445948912057</v>
      </c>
      <c r="I155" s="85">
        <v>0.65539902501808145</v>
      </c>
      <c r="J155" s="110">
        <v>0.62708359054704232</v>
      </c>
      <c r="K155" s="110">
        <v>0.59804933428135432</v>
      </c>
      <c r="L155" s="110">
        <v>0.56614856707219652</v>
      </c>
      <c r="M155" s="110">
        <v>0.5342477998630365</v>
      </c>
      <c r="N155" s="110">
        <v>0.50234703265387659</v>
      </c>
    </row>
    <row r="156" spans="2:14" x14ac:dyDescent="0.35">
      <c r="B156" s="112"/>
      <c r="C156" s="109">
        <f t="shared" si="57"/>
        <v>0.625</v>
      </c>
      <c r="D156" s="110">
        <v>0.93336425137025192</v>
      </c>
      <c r="E156" s="110">
        <v>0.90996477813281584</v>
      </c>
      <c r="F156" s="110">
        <v>0.8865653048953801</v>
      </c>
      <c r="G156" s="110">
        <v>0.86316583165794358</v>
      </c>
      <c r="H156" s="110">
        <v>0.83976635842050684</v>
      </c>
      <c r="I156" s="85">
        <v>0.81636688518306977</v>
      </c>
      <c r="J156" s="110">
        <v>0.7929674119456338</v>
      </c>
      <c r="K156" s="110">
        <v>0.76956793870819784</v>
      </c>
      <c r="L156" s="110">
        <v>0.74616846547076088</v>
      </c>
      <c r="M156" s="110">
        <v>0.72276899223332403</v>
      </c>
      <c r="N156" s="110">
        <v>0.69779093986762619</v>
      </c>
    </row>
    <row r="157" spans="2:14" x14ac:dyDescent="0.35">
      <c r="B157" s="112"/>
      <c r="C157" s="109">
        <f t="shared" si="57"/>
        <v>0.62</v>
      </c>
      <c r="D157" s="110">
        <v>1.0666136837525979</v>
      </c>
      <c r="E157" s="110">
        <v>1.0481301717487648</v>
      </c>
      <c r="F157" s="110">
        <v>1.0296466597449323</v>
      </c>
      <c r="G157" s="110">
        <v>1.0111631477410989</v>
      </c>
      <c r="H157" s="110">
        <v>0.99267963573726525</v>
      </c>
      <c r="I157" s="85">
        <v>0.97419612373343134</v>
      </c>
      <c r="J157" s="110">
        <v>0.95571261172959865</v>
      </c>
      <c r="K157" s="110">
        <v>0.93722909972576485</v>
      </c>
      <c r="L157" s="110">
        <v>0.91874558772193304</v>
      </c>
      <c r="M157" s="110">
        <v>0.90026207571809935</v>
      </c>
      <c r="N157" s="110">
        <v>0.88177856371426755</v>
      </c>
    </row>
    <row r="158" spans="2:14" x14ac:dyDescent="0.35">
      <c r="B158" s="112"/>
      <c r="C158" s="109">
        <f>C159+0.5%</f>
        <v>0.61499999999999999</v>
      </c>
      <c r="D158" s="110">
        <v>1.1934604376133722</v>
      </c>
      <c r="E158" s="110">
        <v>1.1798928868431429</v>
      </c>
      <c r="F158" s="110">
        <v>1.1663253360729133</v>
      </c>
      <c r="G158" s="110">
        <v>1.1527577853026831</v>
      </c>
      <c r="H158" s="110">
        <v>1.1391902345324527</v>
      </c>
      <c r="I158" s="85">
        <v>1.1256226837622221</v>
      </c>
      <c r="J158" s="110">
        <v>1.1120551329919925</v>
      </c>
      <c r="K158" s="110">
        <v>1.098487582221763</v>
      </c>
      <c r="L158" s="110">
        <v>1.0849200314515324</v>
      </c>
      <c r="M158" s="110">
        <v>1.0713524806813017</v>
      </c>
      <c r="N158" s="110">
        <v>1.0577849299110733</v>
      </c>
    </row>
    <row r="159" spans="2:14" x14ac:dyDescent="0.35">
      <c r="B159" s="112"/>
      <c r="C159" s="109">
        <v>0.61</v>
      </c>
      <c r="D159" s="85">
        <v>1.3117961282800377</v>
      </c>
      <c r="E159" s="85">
        <v>1.3031445387434111</v>
      </c>
      <c r="F159" s="85">
        <v>1.2944929492067845</v>
      </c>
      <c r="G159" s="85">
        <v>1.2858413596701579</v>
      </c>
      <c r="H159" s="85">
        <v>1.2771897701335304</v>
      </c>
      <c r="I159" s="86">
        <v>1.2685381805969034</v>
      </c>
      <c r="J159" s="85">
        <v>1.2598865910602768</v>
      </c>
      <c r="K159" s="85">
        <v>1.2512350015236493</v>
      </c>
      <c r="L159" s="85">
        <v>1.242583411987024</v>
      </c>
      <c r="M159" s="85">
        <v>1.2339318224503966</v>
      </c>
      <c r="N159" s="85">
        <v>1.2252802329137713</v>
      </c>
    </row>
    <row r="160" spans="2:14" x14ac:dyDescent="0.35">
      <c r="B160" s="112"/>
      <c r="C160" s="109">
        <f>C159-0.5%</f>
        <v>0.60499999999999998</v>
      </c>
      <c r="D160" s="110">
        <v>1.4236689579185429</v>
      </c>
      <c r="E160" s="110">
        <v>1.4199333296155197</v>
      </c>
      <c r="F160" s="110">
        <v>1.4161977013124962</v>
      </c>
      <c r="G160" s="110">
        <v>1.4124620730094728</v>
      </c>
      <c r="H160" s="110">
        <v>1.4087264447064485</v>
      </c>
      <c r="I160" s="85">
        <v>1.4049908164034244</v>
      </c>
      <c r="J160" s="110">
        <v>1.401255188100401</v>
      </c>
      <c r="K160" s="110">
        <v>1.397519559797378</v>
      </c>
      <c r="L160" s="110">
        <v>1.3937839314943539</v>
      </c>
      <c r="M160" s="110">
        <v>1.3900483031913295</v>
      </c>
      <c r="N160" s="110">
        <v>1.3863126748883075</v>
      </c>
    </row>
    <row r="161" spans="2:14" x14ac:dyDescent="0.35">
      <c r="B161" s="112"/>
      <c r="C161" s="109">
        <f t="shared" ref="C161:C164" si="58">C160-0.5%</f>
        <v>0.6</v>
      </c>
      <c r="D161" s="110">
        <v>1.5273234127147333</v>
      </c>
      <c r="E161" s="110">
        <v>1.5285037456453137</v>
      </c>
      <c r="F161" s="110">
        <v>1.5296840785758938</v>
      </c>
      <c r="G161" s="110">
        <v>1.5308644115064733</v>
      </c>
      <c r="H161" s="110">
        <v>1.5320447444370522</v>
      </c>
      <c r="I161" s="85">
        <v>1.5332250773676313</v>
      </c>
      <c r="J161" s="110">
        <v>1.5344054102982112</v>
      </c>
      <c r="K161" s="110">
        <v>1.5355857432287923</v>
      </c>
      <c r="L161" s="110">
        <v>1.5367660761593709</v>
      </c>
      <c r="M161" s="110">
        <v>1.5379464090899497</v>
      </c>
      <c r="N161" s="110">
        <v>1.539126742020531</v>
      </c>
    </row>
    <row r="162" spans="2:14" x14ac:dyDescent="0.35">
      <c r="B162" s="112"/>
      <c r="C162" s="109">
        <f t="shared" si="58"/>
        <v>0.59499999999999997</v>
      </c>
      <c r="D162" s="110">
        <v>1.6174413830455079</v>
      </c>
      <c r="E162" s="110">
        <v>1.623537677209691</v>
      </c>
      <c r="F162" s="110">
        <v>1.6296339713738741</v>
      </c>
      <c r="G162" s="110">
        <v>1.6357302655380566</v>
      </c>
      <c r="H162" s="110">
        <v>1.6418265597022388</v>
      </c>
      <c r="I162" s="85">
        <v>1.6479228538664219</v>
      </c>
      <c r="J162" s="110">
        <v>1.6540191480306046</v>
      </c>
      <c r="K162" s="110">
        <v>1.6601154421947877</v>
      </c>
      <c r="L162" s="110">
        <v>1.6662117363589715</v>
      </c>
      <c r="M162" s="110">
        <v>1.6723080305231537</v>
      </c>
      <c r="N162" s="110">
        <v>1.6784043246873359</v>
      </c>
    </row>
    <row r="163" spans="2:14" x14ac:dyDescent="0.35">
      <c r="B163" s="112"/>
      <c r="C163" s="109">
        <f t="shared" si="58"/>
        <v>0.59</v>
      </c>
      <c r="D163" s="110">
        <v>1.7075384380807208</v>
      </c>
      <c r="E163" s="110">
        <v>1.7185506934785071</v>
      </c>
      <c r="F163" s="110">
        <v>1.7295629488762934</v>
      </c>
      <c r="G163" s="110">
        <v>1.7405752042740792</v>
      </c>
      <c r="H163" s="110">
        <v>1.7515874596718641</v>
      </c>
      <c r="I163" s="85">
        <v>1.7625997150696509</v>
      </c>
      <c r="J163" s="110">
        <v>1.773611970467436</v>
      </c>
      <c r="K163" s="110">
        <v>1.7846242258652234</v>
      </c>
      <c r="L163" s="110">
        <v>1.795636481263009</v>
      </c>
      <c r="M163" s="110">
        <v>1.8066487366607944</v>
      </c>
      <c r="N163" s="110">
        <v>1.8176609920585816</v>
      </c>
    </row>
    <row r="164" spans="2:14" x14ac:dyDescent="0.35">
      <c r="B164" s="112"/>
      <c r="C164" s="109">
        <f t="shared" si="58"/>
        <v>0.58499999999999996</v>
      </c>
      <c r="D164" s="110">
        <v>1.7976354931159342</v>
      </c>
      <c r="E164" s="110">
        <v>1.8135637097473236</v>
      </c>
      <c r="F164" s="110">
        <v>1.8294919263787131</v>
      </c>
      <c r="G164" s="110">
        <v>1.8454201430101023</v>
      </c>
      <c r="H164" s="110">
        <v>1.8613483596414908</v>
      </c>
      <c r="I164" s="85">
        <v>1.8772765762728805</v>
      </c>
      <c r="J164" s="110">
        <v>1.8932047929042695</v>
      </c>
      <c r="K164" s="110">
        <v>1.9091330095356585</v>
      </c>
      <c r="L164" s="110">
        <v>1.925061226167049</v>
      </c>
      <c r="M164" s="110">
        <v>1.9409894427984371</v>
      </c>
      <c r="N164" s="110">
        <v>1.9569176594298259</v>
      </c>
    </row>
    <row r="165" spans="2:14" x14ac:dyDescent="0.35"/>
    <row r="166" spans="2:14" x14ac:dyDescent="0.35">
      <c r="B166"/>
      <c r="C166"/>
      <c r="D166"/>
      <c r="E166"/>
      <c r="F166"/>
      <c r="G166"/>
      <c r="H166"/>
      <c r="I166"/>
      <c r="J166"/>
      <c r="K166"/>
      <c r="L166"/>
      <c r="M166"/>
      <c r="N166"/>
    </row>
    <row r="167" spans="2:14" x14ac:dyDescent="0.35">
      <c r="B167"/>
      <c r="C167"/>
      <c r="D167"/>
      <c r="E167"/>
      <c r="F167"/>
      <c r="G167"/>
      <c r="H167"/>
      <c r="I167"/>
      <c r="J167"/>
      <c r="K167"/>
      <c r="L167"/>
      <c r="M167"/>
      <c r="N167"/>
    </row>
    <row r="168" spans="2:14" x14ac:dyDescent="0.35">
      <c r="B168"/>
      <c r="C168"/>
      <c r="D168"/>
      <c r="E168"/>
      <c r="F168"/>
      <c r="G168"/>
      <c r="H168"/>
      <c r="I168"/>
      <c r="J168"/>
      <c r="K168"/>
      <c r="L168"/>
      <c r="M168"/>
      <c r="N168"/>
    </row>
    <row r="169" spans="2:14" hidden="1" x14ac:dyDescent="0.35">
      <c r="B169"/>
      <c r="C169"/>
      <c r="D169"/>
      <c r="E169"/>
      <c r="F169"/>
      <c r="G169"/>
      <c r="H169"/>
      <c r="I169"/>
      <c r="J169"/>
      <c r="K169"/>
      <c r="L169"/>
      <c r="M169"/>
      <c r="N169"/>
    </row>
    <row r="170" spans="2:14" hidden="1" x14ac:dyDescent="0.35">
      <c r="B170"/>
      <c r="C170"/>
      <c r="D170"/>
      <c r="E170"/>
      <c r="F170"/>
      <c r="G170"/>
      <c r="H170"/>
      <c r="I170"/>
      <c r="J170"/>
      <c r="K170"/>
      <c r="L170"/>
      <c r="M170"/>
      <c r="N170"/>
    </row>
    <row r="171" spans="2:14" hidden="1" x14ac:dyDescent="0.35">
      <c r="B171"/>
      <c r="C171"/>
      <c r="D171"/>
      <c r="E171"/>
      <c r="F171"/>
      <c r="G171"/>
      <c r="H171"/>
      <c r="I171"/>
      <c r="J171"/>
      <c r="K171"/>
      <c r="L171"/>
      <c r="M171"/>
      <c r="N171"/>
    </row>
    <row r="172" spans="2:14" hidden="1" x14ac:dyDescent="0.35">
      <c r="B172"/>
      <c r="C172"/>
      <c r="D172"/>
      <c r="E172"/>
      <c r="F172"/>
      <c r="G172"/>
      <c r="H172"/>
      <c r="I172"/>
      <c r="J172"/>
      <c r="K172"/>
      <c r="L172"/>
      <c r="M172"/>
      <c r="N172"/>
    </row>
    <row r="173" spans="2:14" hidden="1" x14ac:dyDescent="0.35">
      <c r="B173"/>
      <c r="C173"/>
      <c r="D173"/>
      <c r="E173"/>
      <c r="F173"/>
      <c r="G173"/>
      <c r="H173"/>
      <c r="I173"/>
      <c r="J173"/>
      <c r="K173"/>
      <c r="L173"/>
      <c r="M173"/>
      <c r="N173"/>
    </row>
    <row r="174" spans="2:14" hidden="1" x14ac:dyDescent="0.35">
      <c r="B174"/>
      <c r="C174"/>
      <c r="D174"/>
      <c r="E174"/>
      <c r="F174"/>
      <c r="G174"/>
      <c r="H174"/>
      <c r="I174"/>
      <c r="J174"/>
      <c r="K174"/>
      <c r="L174"/>
      <c r="M174"/>
      <c r="N174"/>
    </row>
    <row r="175" spans="2:14" hidden="1" x14ac:dyDescent="0.35">
      <c r="B175"/>
      <c r="C175"/>
      <c r="D175"/>
      <c r="E175"/>
      <c r="F175"/>
      <c r="G175"/>
      <c r="H175"/>
      <c r="I175"/>
      <c r="J175"/>
      <c r="K175"/>
      <c r="L175"/>
      <c r="M175"/>
      <c r="N175"/>
    </row>
    <row r="176" spans="2:14" hidden="1" x14ac:dyDescent="0.35">
      <c r="B176"/>
      <c r="C176"/>
      <c r="D176"/>
      <c r="E176"/>
      <c r="F176"/>
      <c r="G176"/>
      <c r="H176"/>
      <c r="I176"/>
      <c r="J176"/>
      <c r="K176"/>
      <c r="L176"/>
      <c r="M176"/>
      <c r="N176"/>
    </row>
    <row r="177" spans="2:14" hidden="1" x14ac:dyDescent="0.35">
      <c r="B177"/>
      <c r="C177"/>
      <c r="D177"/>
      <c r="E177"/>
      <c r="F177"/>
      <c r="G177"/>
      <c r="H177"/>
      <c r="I177"/>
      <c r="J177"/>
      <c r="K177"/>
      <c r="L177"/>
      <c r="M177"/>
      <c r="N177"/>
    </row>
    <row r="178" spans="2:14" hidden="1" x14ac:dyDescent="0.35">
      <c r="B178"/>
      <c r="C178"/>
      <c r="D178"/>
      <c r="E178"/>
      <c r="F178"/>
      <c r="G178"/>
      <c r="H178"/>
      <c r="I178"/>
      <c r="J178"/>
      <c r="K178"/>
      <c r="L178"/>
      <c r="M178"/>
      <c r="N178"/>
    </row>
  </sheetData>
  <mergeCells count="236">
    <mergeCell ref="C152:N152"/>
    <mergeCell ref="B153:B164"/>
    <mergeCell ref="G46:H46"/>
    <mergeCell ref="I46:J46"/>
    <mergeCell ref="E47:F47"/>
    <mergeCell ref="G47:H47"/>
    <mergeCell ref="I47:J47"/>
    <mergeCell ref="B85:D86"/>
    <mergeCell ref="E85:I85"/>
    <mergeCell ref="K85:Q85"/>
    <mergeCell ref="B2:Q3"/>
    <mergeCell ref="B4:Q4"/>
    <mergeCell ref="D9:E9"/>
    <mergeCell ref="B39:D40"/>
    <mergeCell ref="E39:I39"/>
    <mergeCell ref="K39:Q39"/>
    <mergeCell ref="E40:F40"/>
    <mergeCell ref="G40:H40"/>
    <mergeCell ref="I40:J40"/>
    <mergeCell ref="E42:F42"/>
    <mergeCell ref="G42:H42"/>
    <mergeCell ref="I42:J42"/>
    <mergeCell ref="E46:F46"/>
    <mergeCell ref="E52:F52"/>
    <mergeCell ref="G52:H52"/>
    <mergeCell ref="I52:J52"/>
    <mergeCell ref="E48:F48"/>
    <mergeCell ref="G48:H48"/>
    <mergeCell ref="I48:J48"/>
    <mergeCell ref="E49:F49"/>
    <mergeCell ref="G49:H49"/>
    <mergeCell ref="I49:J49"/>
    <mergeCell ref="E50:F50"/>
    <mergeCell ref="G50:H50"/>
    <mergeCell ref="I50:J50"/>
    <mergeCell ref="E61:F61"/>
    <mergeCell ref="G61:H61"/>
    <mergeCell ref="I61:J61"/>
    <mergeCell ref="E51:F51"/>
    <mergeCell ref="G51:H51"/>
    <mergeCell ref="I51:J51"/>
    <mergeCell ref="E55:F55"/>
    <mergeCell ref="G55:H55"/>
    <mergeCell ref="I55:J55"/>
    <mergeCell ref="G54:H54"/>
    <mergeCell ref="I54:J54"/>
    <mergeCell ref="E57:F57"/>
    <mergeCell ref="G57:H57"/>
    <mergeCell ref="I57:J57"/>
    <mergeCell ref="E58:F58"/>
    <mergeCell ref="G58:H58"/>
    <mergeCell ref="I58:J58"/>
    <mergeCell ref="E60:F60"/>
    <mergeCell ref="G60:H60"/>
    <mergeCell ref="I60:J60"/>
    <mergeCell ref="E56:F56"/>
    <mergeCell ref="G56:H56"/>
    <mergeCell ref="I56:J56"/>
    <mergeCell ref="E59:F59"/>
    <mergeCell ref="E72:F72"/>
    <mergeCell ref="G72:H72"/>
    <mergeCell ref="I72:J72"/>
    <mergeCell ref="E68:F68"/>
    <mergeCell ref="G68:H68"/>
    <mergeCell ref="I68:J68"/>
    <mergeCell ref="E70:F70"/>
    <mergeCell ref="G70:H70"/>
    <mergeCell ref="I70:J70"/>
    <mergeCell ref="E69:F69"/>
    <mergeCell ref="G69:H69"/>
    <mergeCell ref="I69:J69"/>
    <mergeCell ref="G93:H93"/>
    <mergeCell ref="I93:J93"/>
    <mergeCell ref="E79:F79"/>
    <mergeCell ref="G79:H79"/>
    <mergeCell ref="I79:J79"/>
    <mergeCell ref="E82:F82"/>
    <mergeCell ref="G82:H82"/>
    <mergeCell ref="I82:J82"/>
    <mergeCell ref="E80:F80"/>
    <mergeCell ref="G80:H80"/>
    <mergeCell ref="I80:J80"/>
    <mergeCell ref="E81:F81"/>
    <mergeCell ref="G81:H81"/>
    <mergeCell ref="I81:J81"/>
    <mergeCell ref="E88:F88"/>
    <mergeCell ref="G88:H88"/>
    <mergeCell ref="I88:J88"/>
    <mergeCell ref="E90:F90"/>
    <mergeCell ref="G90:H90"/>
    <mergeCell ref="E43:F43"/>
    <mergeCell ref="G43:H43"/>
    <mergeCell ref="I43:J43"/>
    <mergeCell ref="E44:F44"/>
    <mergeCell ref="G44:H44"/>
    <mergeCell ref="I44:J44"/>
    <mergeCell ref="E45:F45"/>
    <mergeCell ref="G45:H45"/>
    <mergeCell ref="I45:J45"/>
    <mergeCell ref="E117:F117"/>
    <mergeCell ref="G117:H117"/>
    <mergeCell ref="I117:J117"/>
    <mergeCell ref="E53:F53"/>
    <mergeCell ref="G53:H53"/>
    <mergeCell ref="I53:J53"/>
    <mergeCell ref="E54:F54"/>
    <mergeCell ref="E113:F113"/>
    <mergeCell ref="G113:H113"/>
    <mergeCell ref="I113:J113"/>
    <mergeCell ref="E116:F116"/>
    <mergeCell ref="G116:H116"/>
    <mergeCell ref="I116:J116"/>
    <mergeCell ref="E114:F114"/>
    <mergeCell ref="G114:H114"/>
    <mergeCell ref="I114:J114"/>
    <mergeCell ref="E107:F107"/>
    <mergeCell ref="G107:H107"/>
    <mergeCell ref="E67:F67"/>
    <mergeCell ref="G67:H67"/>
    <mergeCell ref="I67:J67"/>
    <mergeCell ref="E71:F71"/>
    <mergeCell ref="G71:H71"/>
    <mergeCell ref="I71:J71"/>
    <mergeCell ref="I90:J90"/>
    <mergeCell ref="I107:J107"/>
    <mergeCell ref="E100:F100"/>
    <mergeCell ref="G100:H100"/>
    <mergeCell ref="I100:J100"/>
    <mergeCell ref="E104:F104"/>
    <mergeCell ref="G104:H104"/>
    <mergeCell ref="I104:J104"/>
    <mergeCell ref="E102:F102"/>
    <mergeCell ref="G102:H102"/>
    <mergeCell ref="I102:J102"/>
    <mergeCell ref="E103:F103"/>
    <mergeCell ref="G103:H103"/>
    <mergeCell ref="I103:J103"/>
    <mergeCell ref="E99:F99"/>
    <mergeCell ref="G99:H99"/>
    <mergeCell ref="I99:J99"/>
    <mergeCell ref="E98:F98"/>
    <mergeCell ref="G98:H98"/>
    <mergeCell ref="E105:F105"/>
    <mergeCell ref="G105:H105"/>
    <mergeCell ref="I105:J105"/>
    <mergeCell ref="I95:J95"/>
    <mergeCell ref="E92:F92"/>
    <mergeCell ref="E108:F108"/>
    <mergeCell ref="G108:H108"/>
    <mergeCell ref="I108:J108"/>
    <mergeCell ref="E91:F91"/>
    <mergeCell ref="G91:H91"/>
    <mergeCell ref="I91:J91"/>
    <mergeCell ref="E101:F101"/>
    <mergeCell ref="G101:H101"/>
    <mergeCell ref="I101:J101"/>
    <mergeCell ref="I98:J98"/>
    <mergeCell ref="E96:F96"/>
    <mergeCell ref="G96:H96"/>
    <mergeCell ref="I96:J96"/>
    <mergeCell ref="E97:F97"/>
    <mergeCell ref="G97:H97"/>
    <mergeCell ref="I97:J97"/>
    <mergeCell ref="E94:F94"/>
    <mergeCell ref="G94:H94"/>
    <mergeCell ref="I94:J94"/>
    <mergeCell ref="E95:F95"/>
    <mergeCell ref="G95:H95"/>
    <mergeCell ref="G92:H92"/>
    <mergeCell ref="I92:J92"/>
    <mergeCell ref="E93:F93"/>
    <mergeCell ref="G76:H76"/>
    <mergeCell ref="I76:J76"/>
    <mergeCell ref="E78:F78"/>
    <mergeCell ref="G78:H78"/>
    <mergeCell ref="I78:J78"/>
    <mergeCell ref="E77:F77"/>
    <mergeCell ref="G77:H77"/>
    <mergeCell ref="I77:J77"/>
    <mergeCell ref="E73:F73"/>
    <mergeCell ref="G73:H73"/>
    <mergeCell ref="I73:J73"/>
    <mergeCell ref="E75:F75"/>
    <mergeCell ref="G75:H75"/>
    <mergeCell ref="I75:J75"/>
    <mergeCell ref="E74:F74"/>
    <mergeCell ref="G74:H74"/>
    <mergeCell ref="I74:J74"/>
    <mergeCell ref="G109:H109"/>
    <mergeCell ref="I109:J109"/>
    <mergeCell ref="E111:F111"/>
    <mergeCell ref="G111:H111"/>
    <mergeCell ref="I111:J111"/>
    <mergeCell ref="E110:F110"/>
    <mergeCell ref="G110:H110"/>
    <mergeCell ref="I110:J110"/>
    <mergeCell ref="E63:F63"/>
    <mergeCell ref="G63:H63"/>
    <mergeCell ref="I63:J63"/>
    <mergeCell ref="E65:F65"/>
    <mergeCell ref="G65:H65"/>
    <mergeCell ref="I65:J65"/>
    <mergeCell ref="E66:F66"/>
    <mergeCell ref="G66:H66"/>
    <mergeCell ref="I66:J66"/>
    <mergeCell ref="E64:F64"/>
    <mergeCell ref="G64:H64"/>
    <mergeCell ref="I64:J64"/>
    <mergeCell ref="E86:F86"/>
    <mergeCell ref="G86:H86"/>
    <mergeCell ref="I86:J86"/>
    <mergeCell ref="E76:F76"/>
    <mergeCell ref="B125:B136"/>
    <mergeCell ref="C124:N124"/>
    <mergeCell ref="C138:N138"/>
    <mergeCell ref="B139:B150"/>
    <mergeCell ref="O31:P31"/>
    <mergeCell ref="E115:F115"/>
    <mergeCell ref="G115:H115"/>
    <mergeCell ref="I115:J115"/>
    <mergeCell ref="E118:F118"/>
    <mergeCell ref="G118:H118"/>
    <mergeCell ref="I118:J118"/>
    <mergeCell ref="G31:H31"/>
    <mergeCell ref="G59:H59"/>
    <mergeCell ref="I59:J59"/>
    <mergeCell ref="E62:F62"/>
    <mergeCell ref="G62:H62"/>
    <mergeCell ref="I62:J62"/>
    <mergeCell ref="E112:F112"/>
    <mergeCell ref="G112:H112"/>
    <mergeCell ref="I112:J112"/>
    <mergeCell ref="E106:F106"/>
    <mergeCell ref="G106:H106"/>
    <mergeCell ref="I106:J106"/>
    <mergeCell ref="E109:F109"/>
  </mergeCells>
  <phoneticPr fontId="8" type="noConversion"/>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81EEF-A35B-476C-8E5A-E210642A1F84}">
  <dimension ref="A1:R115"/>
  <sheetViews>
    <sheetView topLeftCell="A18" zoomScale="71" zoomScaleNormal="70" workbookViewId="0">
      <selection activeCell="B34" sqref="B34"/>
    </sheetView>
  </sheetViews>
  <sheetFormatPr defaultColWidth="0" defaultRowHeight="14.5" zeroHeight="1" x14ac:dyDescent="0.35"/>
  <cols>
    <col min="1" max="1" width="8.7265625" customWidth="1"/>
    <col min="2" max="2" width="39.453125" style="10" customWidth="1"/>
    <col min="3" max="3" width="6" style="10" bestFit="1" customWidth="1"/>
    <col min="4" max="4" width="7.54296875" style="10" bestFit="1" customWidth="1"/>
    <col min="5" max="5" width="13.54296875" style="11" customWidth="1"/>
    <col min="6" max="6" width="7" style="11" bestFit="1" customWidth="1"/>
    <col min="7" max="7" width="9.6328125" style="10" customWidth="1"/>
    <col min="8" max="8" width="10.90625" style="10" bestFit="1" customWidth="1"/>
    <col min="9" max="9" width="10.08984375" style="10" customWidth="1"/>
    <col min="10" max="10" width="8.1796875" style="10" bestFit="1" customWidth="1"/>
    <col min="11" max="11" width="8" style="10" bestFit="1" customWidth="1"/>
    <col min="12" max="12" width="20.08984375" style="10" bestFit="1" customWidth="1"/>
    <col min="13" max="13" width="12.08984375" bestFit="1" customWidth="1"/>
    <col min="14" max="17" width="8.7265625" style="10" hidden="1" customWidth="1"/>
    <col min="18" max="18" width="0" style="10" hidden="1" customWidth="1"/>
    <col min="19" max="16384" width="8.7265625" style="10" hidden="1"/>
  </cols>
  <sheetData>
    <row r="1" spans="2:12" customFormat="1" x14ac:dyDescent="0.35">
      <c r="E1" s="5"/>
      <c r="F1" s="5"/>
    </row>
    <row r="2" spans="2:12" customFormat="1" ht="14.5" customHeight="1" x14ac:dyDescent="0.35">
      <c r="B2" s="137" t="e" vm="1">
        <v>#VALUE!</v>
      </c>
      <c r="C2" s="137"/>
      <c r="D2" s="137"/>
      <c r="E2" s="137"/>
      <c r="F2" s="137"/>
      <c r="G2" s="137"/>
      <c r="H2" s="137"/>
      <c r="I2" s="137"/>
      <c r="J2" s="137"/>
      <c r="K2" s="137"/>
      <c r="L2" s="137"/>
    </row>
    <row r="3" spans="2:12" customFormat="1" ht="14.5" customHeight="1" x14ac:dyDescent="0.35">
      <c r="B3" s="137"/>
      <c r="C3" s="137"/>
      <c r="D3" s="137"/>
      <c r="E3" s="137"/>
      <c r="F3" s="137"/>
      <c r="G3" s="137"/>
      <c r="H3" s="137"/>
      <c r="I3" s="137"/>
      <c r="J3" s="137"/>
      <c r="K3" s="137"/>
      <c r="L3" s="137"/>
    </row>
    <row r="4" spans="2:12" customFormat="1" ht="15.5" x14ac:dyDescent="0.35">
      <c r="B4" s="62" t="s">
        <v>85</v>
      </c>
      <c r="C4" s="39"/>
      <c r="D4" s="39"/>
      <c r="E4" s="39"/>
      <c r="F4" s="39"/>
      <c r="G4" s="39"/>
      <c r="H4" s="39"/>
      <c r="I4" s="39"/>
      <c r="J4" s="39"/>
      <c r="K4" s="39"/>
      <c r="L4" s="39"/>
    </row>
    <row r="5" spans="2:12" customFormat="1" x14ac:dyDescent="0.35">
      <c r="B5" s="1"/>
      <c r="C5" s="2"/>
      <c r="D5" s="2"/>
      <c r="E5" s="4"/>
      <c r="F5" s="4"/>
      <c r="G5" s="2"/>
      <c r="H5" s="2"/>
      <c r="I5" s="2"/>
      <c r="J5" s="2"/>
      <c r="K5" s="2"/>
      <c r="L5" s="2"/>
    </row>
    <row r="6" spans="2:12" customFormat="1" ht="15" thickBot="1" x14ac:dyDescent="0.4">
      <c r="E6" s="5"/>
      <c r="F6" s="5"/>
    </row>
    <row r="7" spans="2:12" ht="24.5" customHeight="1" x14ac:dyDescent="0.35">
      <c r="B7" s="52" t="s">
        <v>86</v>
      </c>
      <c r="C7" s="53"/>
      <c r="D7" s="54"/>
      <c r="E7" s="55"/>
      <c r="F7" s="56"/>
      <c r="G7"/>
      <c r="H7"/>
      <c r="I7"/>
      <c r="J7"/>
      <c r="K7"/>
      <c r="L7"/>
    </row>
    <row r="8" spans="2:12" x14ac:dyDescent="0.35">
      <c r="B8" s="14" t="s">
        <v>87</v>
      </c>
      <c r="C8" s="15"/>
      <c r="D8" s="16"/>
      <c r="E8" s="16"/>
      <c r="F8" s="58">
        <v>4.5100000000000001E-2</v>
      </c>
      <c r="G8" t="s">
        <v>91</v>
      </c>
      <c r="H8"/>
      <c r="I8"/>
      <c r="J8"/>
      <c r="K8"/>
      <c r="L8"/>
    </row>
    <row r="9" spans="2:12" x14ac:dyDescent="0.35">
      <c r="B9" s="14" t="s">
        <v>88</v>
      </c>
      <c r="C9" s="15"/>
      <c r="D9" s="16"/>
      <c r="E9" s="16"/>
      <c r="F9" s="57">
        <f>'ASX All Ordinaries Historical D'!L26</f>
        <v>1.4537944991091983E-2</v>
      </c>
      <c r="G9"/>
      <c r="H9"/>
      <c r="I9"/>
      <c r="J9"/>
      <c r="K9"/>
      <c r="L9"/>
    </row>
    <row r="10" spans="2:12" x14ac:dyDescent="0.35">
      <c r="B10" s="14" t="s">
        <v>89</v>
      </c>
      <c r="C10" s="15"/>
      <c r="D10" s="16"/>
      <c r="E10" s="16"/>
      <c r="F10" s="57">
        <f>27.36/(34.4+1.22+249.43)</f>
        <v>9.5983160848973861E-2</v>
      </c>
      <c r="G10"/>
      <c r="H10"/>
      <c r="I10"/>
      <c r="J10"/>
      <c r="K10"/>
      <c r="L10"/>
    </row>
    <row r="11" spans="2:12" ht="15" thickBot="1" x14ac:dyDescent="0.4">
      <c r="B11" s="21" t="s">
        <v>90</v>
      </c>
      <c r="C11" s="22"/>
      <c r="D11" s="23"/>
      <c r="E11" s="23"/>
      <c r="F11" s="63">
        <v>0</v>
      </c>
      <c r="G11"/>
      <c r="H11"/>
      <c r="I11"/>
      <c r="J11"/>
      <c r="K11"/>
      <c r="L11"/>
    </row>
    <row r="12" spans="2:12" ht="15" thickBot="1" x14ac:dyDescent="0.4">
      <c r="B12"/>
      <c r="C12"/>
      <c r="D12"/>
      <c r="E12"/>
      <c r="F12"/>
      <c r="G12"/>
      <c r="H12"/>
      <c r="I12"/>
      <c r="J12"/>
      <c r="K12"/>
      <c r="L12"/>
    </row>
    <row r="13" spans="2:12" ht="16.5" customHeight="1" x14ac:dyDescent="0.35">
      <c r="B13" s="52" t="s">
        <v>3309</v>
      </c>
      <c r="C13" s="64"/>
      <c r="D13" s="64"/>
      <c r="E13" s="64"/>
      <c r="F13" s="64"/>
      <c r="G13" s="64"/>
      <c r="H13" s="64"/>
      <c r="I13" s="64"/>
      <c r="J13" s="64"/>
      <c r="K13" s="64"/>
      <c r="L13" s="65"/>
    </row>
    <row r="14" spans="2:12" x14ac:dyDescent="0.35">
      <c r="B14" s="66"/>
      <c r="C14" s="7"/>
      <c r="D14" s="7" t="s">
        <v>3310</v>
      </c>
      <c r="E14" s="7"/>
      <c r="F14" s="7"/>
      <c r="G14" s="7" t="s">
        <v>3311</v>
      </c>
      <c r="H14" s="7"/>
      <c r="I14" s="7" t="s">
        <v>3312</v>
      </c>
      <c r="J14" s="7"/>
      <c r="K14" s="7"/>
      <c r="L14" s="67" t="s">
        <v>3313</v>
      </c>
    </row>
    <row r="15" spans="2:12" x14ac:dyDescent="0.35">
      <c r="B15" s="66" t="s">
        <v>2</v>
      </c>
      <c r="C15" s="7" t="s">
        <v>3314</v>
      </c>
      <c r="D15" s="7" t="s">
        <v>3315</v>
      </c>
      <c r="E15" s="7" t="s">
        <v>3316</v>
      </c>
      <c r="F15" s="7" t="s">
        <v>3317</v>
      </c>
      <c r="G15" s="7" t="s">
        <v>3318</v>
      </c>
      <c r="H15" s="7" t="s">
        <v>3319</v>
      </c>
      <c r="I15" s="7" t="s">
        <v>3320</v>
      </c>
      <c r="J15" s="7" t="s">
        <v>3321</v>
      </c>
      <c r="K15" s="7" t="s">
        <v>3322</v>
      </c>
      <c r="L15" s="67" t="s">
        <v>3315</v>
      </c>
    </row>
    <row r="16" spans="2:12" x14ac:dyDescent="0.35">
      <c r="B16" s="14" t="s">
        <v>3323</v>
      </c>
      <c r="C16" s="16" t="s">
        <v>3330</v>
      </c>
      <c r="D16" s="16">
        <v>0.45</v>
      </c>
      <c r="E16" s="40">
        <v>5431</v>
      </c>
      <c r="F16" s="43">
        <f>E16/(E16+I16+G16)</f>
        <v>0.54158356601515756</v>
      </c>
      <c r="G16" s="40">
        <v>0</v>
      </c>
      <c r="H16" s="43">
        <f>G16/(E16+I16+G16)</f>
        <v>0</v>
      </c>
      <c r="I16" s="40">
        <v>4597</v>
      </c>
      <c r="J16" s="43">
        <f>I16/(E16+I16+G16)</f>
        <v>0.45841643398484244</v>
      </c>
      <c r="K16" s="43">
        <v>0.34899999999999998</v>
      </c>
      <c r="L16" s="73">
        <f>D16/(1+E16/I16*(1-K16)+G16/I16)</f>
        <v>0.25436574194588407</v>
      </c>
    </row>
    <row r="17" spans="2:12" x14ac:dyDescent="0.35">
      <c r="B17" s="14" t="s">
        <v>3324</v>
      </c>
      <c r="C17" s="16" t="s">
        <v>3331</v>
      </c>
      <c r="D17" s="16">
        <v>0.88</v>
      </c>
      <c r="E17" s="40">
        <v>4485</v>
      </c>
      <c r="F17" s="43">
        <f t="shared" ref="F17:F22" si="0">E17/(E17+I17)</f>
        <v>0.53342055185537585</v>
      </c>
      <c r="G17" s="40">
        <v>0</v>
      </c>
      <c r="H17" s="43">
        <f t="shared" ref="H17:H22" si="1">G17/(E17+I17+G17)</f>
        <v>0</v>
      </c>
      <c r="I17" s="40">
        <v>3923</v>
      </c>
      <c r="J17" s="43">
        <f t="shared" ref="J17:J22" si="2">I17/(E17+I17+G17)</f>
        <v>0.46657944814462415</v>
      </c>
      <c r="K17" s="43">
        <v>0.3</v>
      </c>
      <c r="L17" s="73">
        <f t="shared" ref="L17:L22" si="3">D17/(1+E17/I17*(1-K17)+G17/I17)</f>
        <v>0.48881274336283193</v>
      </c>
    </row>
    <row r="18" spans="2:12" x14ac:dyDescent="0.35">
      <c r="B18" s="14" t="s">
        <v>3325</v>
      </c>
      <c r="C18" s="16" t="s">
        <v>3332</v>
      </c>
      <c r="D18" s="16">
        <v>0.39</v>
      </c>
      <c r="E18" s="40">
        <v>818.81</v>
      </c>
      <c r="F18" s="43">
        <f t="shared" si="0"/>
        <v>0.49397619435445433</v>
      </c>
      <c r="G18" s="40">
        <v>0</v>
      </c>
      <c r="H18" s="43">
        <f t="shared" si="1"/>
        <v>0</v>
      </c>
      <c r="I18" s="40">
        <v>838.78</v>
      </c>
      <c r="J18" s="43">
        <f t="shared" si="2"/>
        <v>0.50602380564554561</v>
      </c>
      <c r="K18" s="43">
        <v>0.31430000000000002</v>
      </c>
      <c r="L18" s="73">
        <f t="shared" si="3"/>
        <v>0.23362042454815027</v>
      </c>
    </row>
    <row r="19" spans="2:12" x14ac:dyDescent="0.35">
      <c r="B19" s="14" t="s">
        <v>3326</v>
      </c>
      <c r="C19" s="16" t="s">
        <v>3333</v>
      </c>
      <c r="D19" s="16">
        <v>0.93</v>
      </c>
      <c r="E19" s="40">
        <v>1130</v>
      </c>
      <c r="F19" s="43">
        <f t="shared" si="0"/>
        <v>0.62913391087455184</v>
      </c>
      <c r="G19" s="40">
        <v>0</v>
      </c>
      <c r="H19" s="43">
        <f t="shared" si="1"/>
        <v>0</v>
      </c>
      <c r="I19" s="40">
        <v>666.12</v>
      </c>
      <c r="J19" s="43">
        <f t="shared" si="2"/>
        <v>0.37086608912544822</v>
      </c>
      <c r="K19" s="43">
        <v>0.3</v>
      </c>
      <c r="L19" s="73">
        <f t="shared" si="3"/>
        <v>0.42514796310530362</v>
      </c>
    </row>
    <row r="20" spans="2:12" x14ac:dyDescent="0.35">
      <c r="B20" s="14" t="s">
        <v>3327</v>
      </c>
      <c r="C20" s="16" t="s">
        <v>3335</v>
      </c>
      <c r="D20" s="16">
        <v>0.74</v>
      </c>
      <c r="E20" s="40">
        <v>254.48</v>
      </c>
      <c r="F20" s="43">
        <f t="shared" si="0"/>
        <v>0.63731530177811169</v>
      </c>
      <c r="G20" s="40">
        <v>0</v>
      </c>
      <c r="H20" s="43">
        <f t="shared" si="1"/>
        <v>0</v>
      </c>
      <c r="I20" s="40">
        <v>144.82</v>
      </c>
      <c r="J20" s="43">
        <f t="shared" si="2"/>
        <v>0.36268469822188831</v>
      </c>
      <c r="K20" s="43">
        <v>0.38850000000000001</v>
      </c>
      <c r="L20" s="73">
        <f>D20/(1+E20/I20*(1-K20)+G20/I20)</f>
        <v>0.35670601367645771</v>
      </c>
    </row>
    <row r="21" spans="2:12" x14ac:dyDescent="0.35">
      <c r="B21" s="14" t="s">
        <v>3328</v>
      </c>
      <c r="C21" s="16" t="s">
        <v>3336</v>
      </c>
      <c r="D21" s="16">
        <v>0.66</v>
      </c>
      <c r="E21" s="40">
        <v>165.38</v>
      </c>
      <c r="F21" s="43">
        <f t="shared" si="0"/>
        <v>0.54908861515986584</v>
      </c>
      <c r="G21" s="40">
        <v>0</v>
      </c>
      <c r="H21" s="43">
        <f t="shared" si="1"/>
        <v>0</v>
      </c>
      <c r="I21" s="40">
        <v>135.81</v>
      </c>
      <c r="J21" s="43">
        <f t="shared" si="2"/>
        <v>0.45091138484013416</v>
      </c>
      <c r="K21" s="43">
        <v>0.34210000000000002</v>
      </c>
      <c r="L21" s="73">
        <f t="shared" si="3"/>
        <v>0.36643357487273948</v>
      </c>
    </row>
    <row r="22" spans="2:12" ht="15" thickBot="1" x14ac:dyDescent="0.4">
      <c r="B22" s="21" t="s">
        <v>3329</v>
      </c>
      <c r="C22" s="23" t="s">
        <v>3337</v>
      </c>
      <c r="D22" s="23">
        <v>0.8</v>
      </c>
      <c r="E22" s="71">
        <v>1065</v>
      </c>
      <c r="F22" s="72">
        <f t="shared" si="0"/>
        <v>0.61424352881465416</v>
      </c>
      <c r="G22" s="71">
        <v>0</v>
      </c>
      <c r="H22" s="72">
        <f t="shared" si="1"/>
        <v>0</v>
      </c>
      <c r="I22" s="71">
        <v>668.84</v>
      </c>
      <c r="J22" s="72">
        <f t="shared" si="2"/>
        <v>0.38575647118534578</v>
      </c>
      <c r="K22" s="72">
        <v>0.27500000000000002</v>
      </c>
      <c r="L22" s="74">
        <f t="shared" si="3"/>
        <v>0.37132893581731691</v>
      </c>
    </row>
    <row r="23" spans="2:12" ht="15" thickBot="1" x14ac:dyDescent="0.4">
      <c r="B23"/>
      <c r="C23"/>
      <c r="E23" t="s">
        <v>3342</v>
      </c>
      <c r="F23"/>
      <c r="G23"/>
      <c r="H23"/>
      <c r="J23"/>
      <c r="K23"/>
      <c r="L23"/>
    </row>
    <row r="24" spans="2:12" s="68" customFormat="1" ht="16.5" customHeight="1" thickTop="1" thickBot="1" x14ac:dyDescent="0.35">
      <c r="B24" s="69" t="s">
        <v>3338</v>
      </c>
      <c r="C24" s="70"/>
      <c r="D24" s="79">
        <f t="shared" ref="D24:L24" si="4">MEDIAN(D16:D22)</f>
        <v>0.74</v>
      </c>
      <c r="E24" s="75">
        <f t="shared" si="4"/>
        <v>1065</v>
      </c>
      <c r="F24" s="77">
        <f t="shared" si="4"/>
        <v>0.54908861515986584</v>
      </c>
      <c r="G24" s="76">
        <f t="shared" si="4"/>
        <v>0</v>
      </c>
      <c r="H24" s="77">
        <f t="shared" si="4"/>
        <v>0</v>
      </c>
      <c r="I24" s="76">
        <f t="shared" si="4"/>
        <v>668.84</v>
      </c>
      <c r="J24" s="77">
        <f t="shared" si="4"/>
        <v>0.45091138484013416</v>
      </c>
      <c r="K24" s="77">
        <f t="shared" si="4"/>
        <v>0.31430000000000002</v>
      </c>
      <c r="L24" s="78">
        <f t="shared" si="4"/>
        <v>0.36643357487273948</v>
      </c>
    </row>
    <row r="25" spans="2:12" ht="15" thickTop="1" x14ac:dyDescent="0.35">
      <c r="B25"/>
      <c r="C25"/>
      <c r="D25"/>
      <c r="E25"/>
      <c r="F25"/>
      <c r="G25"/>
      <c r="H25"/>
      <c r="I25"/>
      <c r="J25"/>
      <c r="K25"/>
      <c r="L25"/>
    </row>
    <row r="26" spans="2:12" x14ac:dyDescent="0.35">
      <c r="B26" s="80" t="s">
        <v>3339</v>
      </c>
      <c r="C26" s="80" t="s">
        <v>3334</v>
      </c>
      <c r="D26" s="80">
        <v>0.75</v>
      </c>
      <c r="E26" s="80"/>
      <c r="F26" s="80"/>
      <c r="G26" s="80"/>
      <c r="H26" s="80"/>
      <c r="I26" s="80"/>
      <c r="J26" s="80"/>
      <c r="K26" s="80"/>
      <c r="L26" s="80"/>
    </row>
    <row r="27" spans="2:12" ht="15" thickBot="1" x14ac:dyDescent="0.4">
      <c r="C27"/>
      <c r="D27"/>
      <c r="E27"/>
      <c r="F27"/>
      <c r="G27"/>
      <c r="H27"/>
      <c r="I27"/>
      <c r="J27"/>
      <c r="K27"/>
      <c r="L27"/>
    </row>
    <row r="28" spans="2:12" x14ac:dyDescent="0.35">
      <c r="B28" s="52" t="s">
        <v>3343</v>
      </c>
      <c r="C28" s="64"/>
      <c r="D28" s="64"/>
      <c r="E28" s="64"/>
      <c r="F28" s="64"/>
      <c r="G28" s="64"/>
      <c r="H28" s="64"/>
      <c r="I28" s="64"/>
      <c r="J28" s="64"/>
      <c r="K28" s="64"/>
      <c r="L28" s="65"/>
    </row>
    <row r="29" spans="2:12" x14ac:dyDescent="0.35">
      <c r="B29" s="66"/>
      <c r="C29" s="7"/>
      <c r="D29" s="7" t="s">
        <v>3313</v>
      </c>
      <c r="E29" s="7"/>
      <c r="F29" s="7"/>
      <c r="G29" s="7" t="s">
        <v>3311</v>
      </c>
      <c r="H29" s="7"/>
      <c r="I29" s="7" t="s">
        <v>3312</v>
      </c>
      <c r="J29" s="7"/>
      <c r="K29" s="7"/>
      <c r="L29" s="67" t="s">
        <v>3310</v>
      </c>
    </row>
    <row r="30" spans="2:12" x14ac:dyDescent="0.35">
      <c r="B30" s="66"/>
      <c r="C30" s="7"/>
      <c r="D30" s="7" t="s">
        <v>3315</v>
      </c>
      <c r="E30" s="7" t="s">
        <v>3316</v>
      </c>
      <c r="F30" s="7" t="s">
        <v>3317</v>
      </c>
      <c r="G30" s="7" t="s">
        <v>3318</v>
      </c>
      <c r="H30" s="7" t="s">
        <v>3319</v>
      </c>
      <c r="I30" s="7" t="s">
        <v>3320</v>
      </c>
      <c r="J30" s="7" t="s">
        <v>3321</v>
      </c>
      <c r="K30" s="7" t="s">
        <v>3322</v>
      </c>
      <c r="L30" s="67" t="s">
        <v>3315</v>
      </c>
    </row>
    <row r="31" spans="2:12" x14ac:dyDescent="0.35">
      <c r="B31" s="14" t="s">
        <v>3340</v>
      </c>
      <c r="C31" s="16"/>
      <c r="D31" s="82">
        <f>L24</f>
        <v>0.36643357487273948</v>
      </c>
      <c r="E31" s="83">
        <v>525.54999999999995</v>
      </c>
      <c r="F31" s="61">
        <f>E31/(E31+I31+G31)</f>
        <v>0.43881768463240506</v>
      </c>
      <c r="G31" s="83">
        <v>0</v>
      </c>
      <c r="H31" s="61">
        <f>G31/(E31+I31+G31)</f>
        <v>0</v>
      </c>
      <c r="I31" s="83">
        <v>672.1</v>
      </c>
      <c r="J31" s="61">
        <f>I31/(E31+I31+G31)</f>
        <v>0.56118231536759489</v>
      </c>
      <c r="K31" s="61">
        <v>0.3</v>
      </c>
      <c r="L31" s="73">
        <f>D31*(1+E31/I31*(1-K31)+G31/I31)</f>
        <v>0.56700702479396814</v>
      </c>
    </row>
    <row r="32" spans="2:12" ht="15" thickBot="1" x14ac:dyDescent="0.4">
      <c r="B32" s="21" t="s">
        <v>3341</v>
      </c>
      <c r="C32" s="23"/>
      <c r="D32" s="81">
        <f>L24</f>
        <v>0.36643357487273948</v>
      </c>
      <c r="E32" s="71">
        <f>F32*(E31+G31+I31)</f>
        <v>657.61597994621343</v>
      </c>
      <c r="F32" s="72">
        <f>1-H32-J32</f>
        <v>0.54908861515986584</v>
      </c>
      <c r="G32" s="71">
        <v>0</v>
      </c>
      <c r="H32" s="72">
        <f>H24</f>
        <v>0</v>
      </c>
      <c r="I32" s="71">
        <f>J32*(I31+G31+E31)</f>
        <v>540.03402005378666</v>
      </c>
      <c r="J32" s="72">
        <f>J24</f>
        <v>0.45091138484013416</v>
      </c>
      <c r="K32" s="72">
        <v>0.3</v>
      </c>
      <c r="L32" s="74">
        <f>D32*(1+E32/I32*(1-K32)+G32/I32)</f>
        <v>0.67878575239072458</v>
      </c>
    </row>
    <row r="33" spans="1:13" x14ac:dyDescent="0.35">
      <c r="B33"/>
      <c r="C33"/>
      <c r="D33"/>
      <c r="E33"/>
      <c r="F33"/>
      <c r="G33"/>
      <c r="H33"/>
      <c r="I33"/>
      <c r="J33"/>
      <c r="K33"/>
      <c r="L33"/>
    </row>
    <row r="34" spans="1:13" x14ac:dyDescent="0.35">
      <c r="B34" s="80" t="s">
        <v>3344</v>
      </c>
      <c r="C34" s="80"/>
      <c r="D34" s="80"/>
      <c r="E34" s="80"/>
      <c r="F34" s="80"/>
      <c r="G34" s="80"/>
      <c r="H34" s="80"/>
      <c r="I34" s="80"/>
      <c r="J34" s="80"/>
      <c r="K34" s="80"/>
      <c r="L34" s="84">
        <f>$F$8+L31*$F$9</f>
        <v>5.334311693601744E-2</v>
      </c>
    </row>
    <row r="35" spans="1:13" x14ac:dyDescent="0.35">
      <c r="B35" s="80" t="s">
        <v>3345</v>
      </c>
      <c r="C35" s="80"/>
      <c r="D35" s="80"/>
      <c r="E35" s="80"/>
      <c r="F35" s="80"/>
      <c r="G35" s="80"/>
      <c r="H35" s="80"/>
      <c r="I35" s="80"/>
      <c r="J35" s="80"/>
      <c r="K35" s="80"/>
      <c r="L35" s="84">
        <f>$F$8+L32*$F$9</f>
        <v>5.4968149928993341E-2</v>
      </c>
    </row>
    <row r="36" spans="1:13" x14ac:dyDescent="0.35">
      <c r="B36" s="80" t="s">
        <v>3346</v>
      </c>
      <c r="C36" s="80"/>
      <c r="D36" s="80"/>
      <c r="E36" s="80"/>
      <c r="F36" s="80"/>
      <c r="G36" s="80"/>
      <c r="H36" s="80"/>
      <c r="I36" s="80"/>
      <c r="J36" s="80"/>
      <c r="K36" s="80"/>
      <c r="L36" s="84">
        <f>$F$8+D26*$F$9</f>
        <v>5.6003458743318989E-2</v>
      </c>
    </row>
    <row r="37" spans="1:13" x14ac:dyDescent="0.35">
      <c r="B37"/>
      <c r="C37"/>
      <c r="D37"/>
      <c r="E37"/>
      <c r="F37"/>
      <c r="G37"/>
      <c r="H37"/>
      <c r="I37"/>
      <c r="J37"/>
      <c r="K37"/>
      <c r="L37"/>
    </row>
    <row r="38" spans="1:13" x14ac:dyDescent="0.35">
      <c r="B38" s="80" t="s">
        <v>3347</v>
      </c>
      <c r="C38" s="80"/>
      <c r="D38" s="80"/>
      <c r="E38" s="80"/>
      <c r="F38" s="80"/>
      <c r="G38" s="80"/>
      <c r="H38" s="80"/>
      <c r="I38" s="80"/>
      <c r="J38" s="80"/>
      <c r="K38" s="80"/>
      <c r="L38" s="84">
        <f>L34*J31+$F$10*(1-K31)*F31</f>
        <v>5.9418589756291128E-2</v>
      </c>
    </row>
    <row r="39" spans="1:13" x14ac:dyDescent="0.35">
      <c r="B39" s="80" t="s">
        <v>3348</v>
      </c>
      <c r="C39" s="80"/>
      <c r="D39" s="80"/>
      <c r="E39" s="80"/>
      <c r="F39" s="80"/>
      <c r="G39" s="80"/>
      <c r="H39" s="80"/>
      <c r="I39" s="80"/>
      <c r="J39" s="80"/>
      <c r="K39" s="80"/>
      <c r="L39" s="84">
        <f>L35*J32+$F$10*(1-K32)*F32</f>
        <v>6.1678047215043309E-2</v>
      </c>
    </row>
    <row r="40" spans="1:13" s="32" customFormat="1" x14ac:dyDescent="0.35">
      <c r="A40"/>
      <c r="B40" s="80" t="s">
        <v>3349</v>
      </c>
      <c r="C40" s="80"/>
      <c r="D40" s="80"/>
      <c r="E40" s="80"/>
      <c r="F40" s="80"/>
      <c r="G40" s="80"/>
      <c r="H40" s="80"/>
      <c r="I40" s="80"/>
      <c r="J40" s="80"/>
      <c r="K40" s="80"/>
      <c r="L40" s="84">
        <f>L36*J31+$F$10*(1-K31)*F31</f>
        <v>6.0911526531381821E-2</v>
      </c>
      <c r="M40"/>
    </row>
    <row r="41" spans="1:13" x14ac:dyDescent="0.35">
      <c r="B41"/>
      <c r="C41"/>
      <c r="D41"/>
      <c r="E41"/>
      <c r="F41"/>
      <c r="G41"/>
      <c r="H41"/>
      <c r="I41"/>
      <c r="J41"/>
      <c r="K41"/>
      <c r="L41"/>
    </row>
    <row r="42" spans="1:13" x14ac:dyDescent="0.35">
      <c r="B42" s="80" t="s">
        <v>3350</v>
      </c>
      <c r="C42" s="80"/>
      <c r="D42" s="80"/>
      <c r="E42" s="80"/>
      <c r="F42" s="80"/>
      <c r="G42" s="80"/>
      <c r="H42" s="80"/>
      <c r="I42" s="80"/>
      <c r="J42" s="80"/>
      <c r="K42" s="80"/>
      <c r="L42" s="84">
        <f>AVERAGE(L38:L40)</f>
        <v>6.0669387834238753E-2</v>
      </c>
    </row>
    <row r="43" spans="1:13" x14ac:dyDescent="0.35">
      <c r="B43"/>
      <c r="C43"/>
      <c r="D43"/>
      <c r="E43"/>
      <c r="F43"/>
      <c r="G43"/>
      <c r="H43"/>
      <c r="I43"/>
      <c r="J43"/>
      <c r="K43"/>
      <c r="L43"/>
    </row>
    <row r="44" spans="1:13" x14ac:dyDescent="0.35">
      <c r="B44"/>
      <c r="C44"/>
      <c r="D44"/>
      <c r="E44"/>
      <c r="F44"/>
      <c r="G44"/>
      <c r="H44"/>
      <c r="I44"/>
      <c r="J44"/>
      <c r="K44"/>
      <c r="L44"/>
    </row>
    <row r="45" spans="1:13" hidden="1" x14ac:dyDescent="0.35">
      <c r="B45"/>
      <c r="C45"/>
      <c r="D45"/>
      <c r="E45"/>
      <c r="F45"/>
      <c r="G45"/>
      <c r="H45"/>
      <c r="I45"/>
      <c r="J45"/>
      <c r="K45"/>
      <c r="L45"/>
    </row>
    <row r="46" spans="1:13" hidden="1" x14ac:dyDescent="0.35">
      <c r="B46"/>
      <c r="C46"/>
      <c r="D46"/>
      <c r="E46"/>
      <c r="F46"/>
      <c r="G46"/>
      <c r="H46"/>
      <c r="I46"/>
      <c r="J46"/>
      <c r="K46"/>
      <c r="L46"/>
    </row>
    <row r="47" spans="1:13" hidden="1" x14ac:dyDescent="0.35">
      <c r="B47"/>
      <c r="C47"/>
      <c r="D47"/>
      <c r="E47"/>
      <c r="F47"/>
      <c r="G47"/>
      <c r="H47"/>
      <c r="I47"/>
      <c r="J47"/>
      <c r="K47"/>
      <c r="L47"/>
    </row>
    <row r="48" spans="1:13" hidden="1" x14ac:dyDescent="0.35">
      <c r="B48"/>
      <c r="C48"/>
      <c r="D48"/>
      <c r="E48"/>
      <c r="F48"/>
      <c r="G48"/>
      <c r="H48"/>
      <c r="I48"/>
      <c r="J48"/>
      <c r="K48"/>
      <c r="L48"/>
    </row>
    <row r="49" spans="2:12" hidden="1" x14ac:dyDescent="0.35">
      <c r="B49"/>
      <c r="C49"/>
      <c r="D49"/>
      <c r="E49"/>
      <c r="F49"/>
      <c r="G49"/>
      <c r="H49"/>
      <c r="I49"/>
      <c r="J49"/>
      <c r="K49"/>
      <c r="L49"/>
    </row>
    <row r="50" spans="2:12" hidden="1" x14ac:dyDescent="0.35">
      <c r="B50"/>
      <c r="C50"/>
      <c r="D50"/>
      <c r="E50"/>
      <c r="F50"/>
      <c r="G50"/>
      <c r="H50"/>
      <c r="I50"/>
      <c r="J50"/>
      <c r="K50"/>
      <c r="L50"/>
    </row>
    <row r="51" spans="2:12" hidden="1" x14ac:dyDescent="0.35">
      <c r="B51"/>
      <c r="C51"/>
      <c r="D51"/>
      <c r="E51"/>
      <c r="F51"/>
      <c r="G51"/>
      <c r="H51"/>
      <c r="I51"/>
      <c r="J51"/>
      <c r="K51"/>
      <c r="L51"/>
    </row>
    <row r="52" spans="2:12" hidden="1" x14ac:dyDescent="0.35">
      <c r="B52"/>
      <c r="C52"/>
      <c r="D52"/>
      <c r="E52"/>
      <c r="F52"/>
      <c r="G52"/>
      <c r="H52"/>
      <c r="I52"/>
      <c r="J52"/>
      <c r="K52"/>
      <c r="L52"/>
    </row>
    <row r="53" spans="2:12" hidden="1" x14ac:dyDescent="0.35">
      <c r="B53"/>
      <c r="C53"/>
      <c r="D53"/>
      <c r="E53"/>
      <c r="F53"/>
      <c r="G53"/>
      <c r="H53"/>
      <c r="I53"/>
      <c r="J53"/>
      <c r="K53"/>
      <c r="L53"/>
    </row>
    <row r="54" spans="2:12" hidden="1" x14ac:dyDescent="0.35">
      <c r="B54"/>
      <c r="C54"/>
      <c r="D54"/>
      <c r="E54"/>
      <c r="F54"/>
      <c r="G54"/>
      <c r="H54"/>
      <c r="I54"/>
      <c r="J54"/>
      <c r="K54"/>
      <c r="L54"/>
    </row>
    <row r="55" spans="2:12" hidden="1" x14ac:dyDescent="0.35">
      <c r="B55"/>
      <c r="C55"/>
      <c r="D55"/>
      <c r="E55"/>
      <c r="F55"/>
      <c r="G55"/>
      <c r="H55"/>
      <c r="I55"/>
      <c r="J55"/>
      <c r="K55"/>
      <c r="L55"/>
    </row>
    <row r="56" spans="2:12" hidden="1" x14ac:dyDescent="0.35">
      <c r="B56"/>
      <c r="C56"/>
      <c r="D56"/>
      <c r="E56"/>
      <c r="F56"/>
      <c r="G56"/>
      <c r="H56"/>
      <c r="I56"/>
      <c r="J56"/>
      <c r="K56"/>
      <c r="L56"/>
    </row>
    <row r="57" spans="2:12" hidden="1" x14ac:dyDescent="0.35">
      <c r="B57"/>
      <c r="C57"/>
      <c r="D57"/>
      <c r="E57"/>
      <c r="F57"/>
      <c r="G57"/>
      <c r="H57"/>
      <c r="I57"/>
      <c r="J57"/>
      <c r="K57"/>
      <c r="L57"/>
    </row>
    <row r="58" spans="2:12" hidden="1" x14ac:dyDescent="0.35">
      <c r="B58"/>
      <c r="C58"/>
      <c r="D58"/>
      <c r="E58"/>
      <c r="F58"/>
      <c r="G58"/>
      <c r="H58"/>
      <c r="I58"/>
      <c r="J58"/>
      <c r="K58"/>
      <c r="L58"/>
    </row>
    <row r="59" spans="2:12" hidden="1" x14ac:dyDescent="0.35">
      <c r="B59"/>
      <c r="C59"/>
      <c r="D59"/>
      <c r="E59"/>
      <c r="F59"/>
      <c r="G59"/>
      <c r="H59"/>
      <c r="I59"/>
      <c r="J59"/>
      <c r="K59"/>
      <c r="L59"/>
    </row>
    <row r="60" spans="2:12" hidden="1" x14ac:dyDescent="0.35">
      <c r="B60"/>
      <c r="C60"/>
      <c r="D60"/>
      <c r="E60"/>
      <c r="F60"/>
      <c r="G60"/>
      <c r="H60"/>
      <c r="I60"/>
      <c r="J60"/>
      <c r="K60"/>
      <c r="L60"/>
    </row>
    <row r="61" spans="2:12" hidden="1" x14ac:dyDescent="0.35">
      <c r="B61"/>
      <c r="C61"/>
      <c r="D61"/>
      <c r="E61"/>
      <c r="F61"/>
      <c r="G61"/>
      <c r="H61"/>
      <c r="I61"/>
      <c r="J61"/>
      <c r="K61"/>
      <c r="L61"/>
    </row>
    <row r="62" spans="2:12" hidden="1" x14ac:dyDescent="0.35">
      <c r="B62"/>
      <c r="C62"/>
      <c r="D62"/>
      <c r="E62"/>
      <c r="F62"/>
      <c r="G62"/>
      <c r="H62"/>
      <c r="I62"/>
      <c r="J62"/>
      <c r="K62"/>
      <c r="L62"/>
    </row>
    <row r="63" spans="2:12" hidden="1" x14ac:dyDescent="0.35">
      <c r="B63"/>
      <c r="C63"/>
      <c r="D63"/>
      <c r="E63"/>
      <c r="F63"/>
      <c r="G63"/>
      <c r="H63"/>
      <c r="I63"/>
      <c r="J63"/>
      <c r="K63"/>
      <c r="L63"/>
    </row>
    <row r="64" spans="2:12" hidden="1" x14ac:dyDescent="0.35">
      <c r="B64"/>
      <c r="C64"/>
      <c r="D64"/>
      <c r="E64"/>
      <c r="F64"/>
      <c r="G64"/>
      <c r="H64"/>
      <c r="I64"/>
      <c r="J64"/>
      <c r="K64"/>
      <c r="L64"/>
    </row>
    <row r="65" spans="2:12" hidden="1" x14ac:dyDescent="0.35">
      <c r="B65"/>
      <c r="C65"/>
      <c r="D65"/>
      <c r="E65"/>
      <c r="F65"/>
      <c r="G65"/>
      <c r="H65"/>
      <c r="I65"/>
      <c r="J65"/>
      <c r="K65"/>
      <c r="L65"/>
    </row>
    <row r="66" spans="2:12" hidden="1" x14ac:dyDescent="0.35">
      <c r="B66"/>
      <c r="C66"/>
      <c r="D66"/>
      <c r="E66"/>
      <c r="F66"/>
      <c r="G66"/>
      <c r="H66"/>
      <c r="I66"/>
      <c r="J66"/>
      <c r="K66"/>
      <c r="L66"/>
    </row>
    <row r="67" spans="2:12" hidden="1" x14ac:dyDescent="0.35">
      <c r="B67"/>
      <c r="C67"/>
      <c r="D67"/>
      <c r="E67"/>
      <c r="F67"/>
      <c r="G67"/>
      <c r="H67"/>
      <c r="I67"/>
      <c r="J67"/>
      <c r="K67"/>
      <c r="L67"/>
    </row>
    <row r="68" spans="2:12" hidden="1" x14ac:dyDescent="0.35">
      <c r="B68"/>
      <c r="C68"/>
      <c r="D68"/>
      <c r="E68"/>
      <c r="F68"/>
      <c r="G68"/>
      <c r="H68"/>
      <c r="I68"/>
      <c r="J68"/>
      <c r="K68"/>
      <c r="L68"/>
    </row>
    <row r="69" spans="2:12" hidden="1" x14ac:dyDescent="0.35">
      <c r="B69"/>
      <c r="C69"/>
      <c r="D69"/>
      <c r="E69"/>
      <c r="F69"/>
      <c r="G69"/>
      <c r="H69"/>
      <c r="I69"/>
      <c r="J69"/>
      <c r="K69"/>
      <c r="L69"/>
    </row>
    <row r="70" spans="2:12" hidden="1" x14ac:dyDescent="0.35">
      <c r="B70"/>
      <c r="C70"/>
      <c r="D70"/>
      <c r="E70"/>
      <c r="F70"/>
      <c r="G70"/>
      <c r="H70"/>
      <c r="I70"/>
      <c r="J70"/>
      <c r="K70"/>
      <c r="L70"/>
    </row>
    <row r="71" spans="2:12" hidden="1" x14ac:dyDescent="0.35">
      <c r="B71"/>
      <c r="C71"/>
      <c r="D71"/>
      <c r="E71"/>
      <c r="F71"/>
      <c r="G71"/>
      <c r="H71"/>
      <c r="I71"/>
      <c r="J71"/>
      <c r="K71"/>
      <c r="L71"/>
    </row>
    <row r="72" spans="2:12" hidden="1" x14ac:dyDescent="0.35">
      <c r="B72"/>
      <c r="C72"/>
      <c r="D72"/>
      <c r="E72"/>
      <c r="F72"/>
      <c r="G72"/>
      <c r="H72"/>
      <c r="I72"/>
      <c r="J72"/>
      <c r="K72"/>
      <c r="L72"/>
    </row>
    <row r="73" spans="2:12" hidden="1" x14ac:dyDescent="0.35">
      <c r="B73"/>
      <c r="C73"/>
      <c r="D73"/>
      <c r="E73"/>
      <c r="F73"/>
      <c r="G73"/>
      <c r="H73"/>
      <c r="I73"/>
      <c r="J73"/>
      <c r="K73"/>
      <c r="L73"/>
    </row>
    <row r="74" spans="2:12" hidden="1" x14ac:dyDescent="0.35">
      <c r="B74"/>
      <c r="C74"/>
      <c r="D74"/>
      <c r="E74"/>
      <c r="F74"/>
      <c r="G74"/>
      <c r="H74"/>
      <c r="I74"/>
      <c r="J74"/>
      <c r="K74"/>
      <c r="L74"/>
    </row>
    <row r="75" spans="2:12" hidden="1" x14ac:dyDescent="0.35">
      <c r="B75"/>
      <c r="C75"/>
      <c r="D75"/>
      <c r="E75"/>
      <c r="F75"/>
      <c r="G75"/>
      <c r="H75"/>
      <c r="I75"/>
      <c r="J75"/>
      <c r="K75"/>
      <c r="L75"/>
    </row>
    <row r="76" spans="2:12" hidden="1" x14ac:dyDescent="0.35">
      <c r="B76"/>
      <c r="C76"/>
      <c r="D76"/>
      <c r="E76"/>
      <c r="F76"/>
      <c r="G76"/>
      <c r="H76"/>
      <c r="I76"/>
      <c r="J76"/>
      <c r="K76"/>
      <c r="L76"/>
    </row>
    <row r="77" spans="2:12" hidden="1" x14ac:dyDescent="0.35">
      <c r="B77"/>
      <c r="C77"/>
      <c r="D77"/>
      <c r="E77"/>
      <c r="F77"/>
      <c r="G77"/>
      <c r="H77"/>
      <c r="I77"/>
      <c r="J77"/>
      <c r="K77"/>
      <c r="L77"/>
    </row>
    <row r="78" spans="2:12" hidden="1" x14ac:dyDescent="0.35">
      <c r="B78"/>
      <c r="C78"/>
      <c r="D78"/>
      <c r="E78"/>
      <c r="F78"/>
      <c r="G78"/>
      <c r="H78"/>
      <c r="I78"/>
      <c r="J78"/>
      <c r="K78"/>
      <c r="L78"/>
    </row>
    <row r="79" spans="2:12" hidden="1" x14ac:dyDescent="0.35">
      <c r="B79"/>
      <c r="C79"/>
      <c r="D79"/>
      <c r="E79"/>
      <c r="F79"/>
      <c r="G79"/>
      <c r="H79"/>
      <c r="I79"/>
      <c r="J79"/>
      <c r="K79"/>
      <c r="L79"/>
    </row>
    <row r="80" spans="2:12" hidden="1" x14ac:dyDescent="0.35">
      <c r="B80"/>
      <c r="C80"/>
      <c r="D80"/>
      <c r="E80"/>
      <c r="F80"/>
      <c r="G80"/>
      <c r="H80"/>
      <c r="I80"/>
      <c r="J80"/>
      <c r="K80"/>
      <c r="L80"/>
    </row>
    <row r="81" spans="1:13" hidden="1" x14ac:dyDescent="0.35">
      <c r="B81"/>
      <c r="C81"/>
      <c r="D81"/>
      <c r="E81"/>
      <c r="F81"/>
      <c r="G81"/>
      <c r="H81"/>
      <c r="I81"/>
      <c r="J81"/>
      <c r="K81"/>
      <c r="L81"/>
    </row>
    <row r="82" spans="1:13" hidden="1" x14ac:dyDescent="0.35">
      <c r="B82"/>
      <c r="C82"/>
      <c r="D82"/>
      <c r="E82"/>
      <c r="F82"/>
      <c r="G82"/>
      <c r="H82"/>
      <c r="I82"/>
      <c r="J82"/>
      <c r="K82"/>
      <c r="L82"/>
    </row>
    <row r="83" spans="1:13" hidden="1" x14ac:dyDescent="0.35">
      <c r="B83"/>
      <c r="C83"/>
      <c r="D83"/>
      <c r="E83"/>
      <c r="F83"/>
      <c r="G83"/>
      <c r="H83"/>
      <c r="I83"/>
      <c r="J83"/>
      <c r="K83"/>
      <c r="L83"/>
    </row>
    <row r="84" spans="1:13" hidden="1" x14ac:dyDescent="0.35">
      <c r="B84"/>
      <c r="C84"/>
      <c r="D84"/>
      <c r="E84"/>
      <c r="F84"/>
      <c r="G84"/>
      <c r="H84"/>
      <c r="I84"/>
      <c r="J84"/>
      <c r="K84"/>
      <c r="L84"/>
    </row>
    <row r="85" spans="1:13" hidden="1" x14ac:dyDescent="0.35">
      <c r="B85"/>
      <c r="C85"/>
      <c r="D85"/>
      <c r="E85"/>
      <c r="F85"/>
      <c r="G85"/>
      <c r="H85"/>
      <c r="I85"/>
      <c r="J85"/>
      <c r="K85"/>
      <c r="L85"/>
    </row>
    <row r="86" spans="1:13" hidden="1" x14ac:dyDescent="0.35">
      <c r="B86"/>
      <c r="C86"/>
      <c r="D86"/>
      <c r="E86"/>
      <c r="F86"/>
      <c r="G86"/>
      <c r="H86"/>
      <c r="I86"/>
      <c r="J86"/>
      <c r="K86"/>
      <c r="L86"/>
    </row>
    <row r="87" spans="1:13" s="32" customFormat="1" hidden="1" x14ac:dyDescent="0.35">
      <c r="A87"/>
      <c r="B87"/>
      <c r="C87"/>
      <c r="D87"/>
      <c r="E87"/>
      <c r="F87"/>
      <c r="G87"/>
      <c r="H87"/>
      <c r="I87"/>
      <c r="J87"/>
      <c r="K87"/>
      <c r="L87"/>
      <c r="M87"/>
    </row>
    <row r="88" spans="1:13" hidden="1" x14ac:dyDescent="0.35">
      <c r="B88"/>
      <c r="C88"/>
      <c r="D88"/>
      <c r="E88"/>
      <c r="F88"/>
      <c r="G88"/>
      <c r="H88"/>
      <c r="I88"/>
      <c r="J88"/>
      <c r="K88"/>
      <c r="L88"/>
    </row>
    <row r="89" spans="1:13" hidden="1" x14ac:dyDescent="0.35">
      <c r="B89"/>
      <c r="C89"/>
      <c r="D89"/>
      <c r="E89"/>
      <c r="F89"/>
      <c r="G89"/>
      <c r="H89"/>
      <c r="I89"/>
      <c r="J89"/>
      <c r="K89"/>
      <c r="L89"/>
    </row>
    <row r="90" spans="1:13" hidden="1" x14ac:dyDescent="0.35">
      <c r="B90"/>
      <c r="C90"/>
      <c r="D90"/>
      <c r="E90"/>
      <c r="F90"/>
      <c r="G90"/>
      <c r="H90"/>
      <c r="I90"/>
      <c r="J90"/>
      <c r="K90"/>
      <c r="L90"/>
    </row>
    <row r="91" spans="1:13" s="32" customFormat="1" hidden="1" x14ac:dyDescent="0.35">
      <c r="A91"/>
      <c r="B91"/>
      <c r="C91"/>
      <c r="D91"/>
      <c r="E91"/>
      <c r="F91"/>
      <c r="G91"/>
      <c r="H91"/>
      <c r="I91"/>
      <c r="J91"/>
      <c r="K91"/>
      <c r="L91"/>
      <c r="M91"/>
    </row>
    <row r="92" spans="1:13" hidden="1" x14ac:dyDescent="0.35">
      <c r="B92"/>
      <c r="C92"/>
      <c r="D92"/>
      <c r="E92"/>
      <c r="F92"/>
      <c r="G92"/>
      <c r="H92"/>
      <c r="I92"/>
      <c r="J92"/>
      <c r="K92"/>
      <c r="L92"/>
    </row>
    <row r="93" spans="1:13" hidden="1" x14ac:dyDescent="0.35">
      <c r="B93"/>
      <c r="C93"/>
      <c r="D93"/>
      <c r="E93"/>
      <c r="F93"/>
      <c r="G93"/>
      <c r="H93"/>
      <c r="I93"/>
      <c r="J93"/>
      <c r="K93"/>
      <c r="L93"/>
    </row>
    <row r="94" spans="1:13" hidden="1" x14ac:dyDescent="0.35">
      <c r="B94"/>
      <c r="C94"/>
      <c r="D94"/>
      <c r="E94"/>
      <c r="F94"/>
      <c r="G94"/>
      <c r="H94"/>
      <c r="I94"/>
      <c r="J94"/>
      <c r="K94"/>
      <c r="L94"/>
    </row>
    <row r="95" spans="1:13" hidden="1" x14ac:dyDescent="0.35">
      <c r="B95"/>
      <c r="C95"/>
      <c r="D95"/>
      <c r="E95"/>
      <c r="F95"/>
      <c r="G95"/>
      <c r="H95"/>
      <c r="I95"/>
      <c r="J95"/>
      <c r="K95"/>
      <c r="L95"/>
    </row>
    <row r="96" spans="1:13" hidden="1" x14ac:dyDescent="0.35">
      <c r="B96"/>
      <c r="C96"/>
      <c r="D96"/>
      <c r="E96"/>
      <c r="F96"/>
      <c r="G96"/>
      <c r="H96"/>
      <c r="I96"/>
      <c r="J96"/>
      <c r="K96"/>
      <c r="L96"/>
    </row>
    <row r="97" spans="1:13" hidden="1" x14ac:dyDescent="0.35">
      <c r="B97"/>
      <c r="C97"/>
      <c r="D97"/>
      <c r="E97"/>
      <c r="F97"/>
      <c r="G97"/>
      <c r="H97"/>
      <c r="I97"/>
      <c r="J97"/>
      <c r="K97"/>
      <c r="L97"/>
    </row>
    <row r="98" spans="1:13" hidden="1" x14ac:dyDescent="0.35">
      <c r="B98"/>
      <c r="C98"/>
      <c r="D98"/>
      <c r="E98"/>
      <c r="F98"/>
      <c r="G98"/>
      <c r="H98"/>
      <c r="I98"/>
      <c r="J98"/>
      <c r="K98"/>
      <c r="L98"/>
    </row>
    <row r="99" spans="1:13" hidden="1" x14ac:dyDescent="0.35">
      <c r="B99"/>
      <c r="C99"/>
      <c r="D99"/>
      <c r="E99"/>
      <c r="F99"/>
      <c r="G99"/>
      <c r="H99"/>
      <c r="I99"/>
      <c r="J99"/>
      <c r="K99"/>
      <c r="L99"/>
    </row>
    <row r="100" spans="1:13" hidden="1" x14ac:dyDescent="0.35">
      <c r="B100"/>
      <c r="C100"/>
      <c r="D100"/>
      <c r="E100"/>
      <c r="F100"/>
      <c r="G100"/>
      <c r="H100"/>
      <c r="I100"/>
      <c r="J100"/>
      <c r="K100"/>
      <c r="L100"/>
    </row>
    <row r="101" spans="1:13" hidden="1" x14ac:dyDescent="0.35">
      <c r="B101"/>
      <c r="C101"/>
      <c r="D101"/>
      <c r="E101"/>
      <c r="F101"/>
      <c r="G101"/>
      <c r="H101"/>
      <c r="I101"/>
      <c r="J101"/>
      <c r="K101"/>
      <c r="L101"/>
    </row>
    <row r="102" spans="1:13" hidden="1" x14ac:dyDescent="0.35">
      <c r="B102"/>
      <c r="C102"/>
      <c r="D102"/>
      <c r="E102"/>
      <c r="F102"/>
      <c r="G102"/>
      <c r="H102"/>
      <c r="I102"/>
      <c r="J102"/>
      <c r="K102"/>
      <c r="L102"/>
    </row>
    <row r="103" spans="1:13" hidden="1" x14ac:dyDescent="0.35">
      <c r="B103"/>
      <c r="C103"/>
      <c r="D103"/>
      <c r="E103"/>
      <c r="F103"/>
      <c r="G103"/>
      <c r="H103"/>
      <c r="I103"/>
      <c r="J103"/>
      <c r="K103"/>
      <c r="L103"/>
    </row>
    <row r="104" spans="1:13" hidden="1" x14ac:dyDescent="0.35">
      <c r="B104"/>
      <c r="C104"/>
      <c r="D104"/>
      <c r="E104"/>
      <c r="F104"/>
      <c r="G104"/>
      <c r="H104"/>
      <c r="I104"/>
      <c r="J104"/>
      <c r="K104"/>
      <c r="L104"/>
    </row>
    <row r="105" spans="1:13" hidden="1" x14ac:dyDescent="0.35">
      <c r="B105"/>
      <c r="C105"/>
      <c r="D105"/>
      <c r="E105"/>
      <c r="F105"/>
      <c r="G105"/>
      <c r="H105"/>
      <c r="I105"/>
      <c r="J105"/>
      <c r="K105"/>
      <c r="L105"/>
    </row>
    <row r="106" spans="1:13" hidden="1" x14ac:dyDescent="0.35">
      <c r="B106"/>
      <c r="C106"/>
      <c r="D106"/>
      <c r="E106"/>
      <c r="F106"/>
      <c r="G106"/>
      <c r="H106"/>
      <c r="I106"/>
      <c r="J106"/>
      <c r="K106"/>
      <c r="L106"/>
    </row>
    <row r="107" spans="1:13" hidden="1" x14ac:dyDescent="0.35">
      <c r="B107"/>
      <c r="C107"/>
      <c r="D107"/>
      <c r="E107"/>
      <c r="F107"/>
      <c r="G107"/>
      <c r="H107"/>
      <c r="I107"/>
      <c r="J107"/>
      <c r="K107"/>
      <c r="L107"/>
    </row>
    <row r="108" spans="1:13" s="32" customFormat="1" hidden="1" x14ac:dyDescent="0.35">
      <c r="A108"/>
      <c r="B108"/>
      <c r="C108"/>
      <c r="D108"/>
      <c r="E108"/>
      <c r="F108"/>
      <c r="G108"/>
      <c r="H108"/>
      <c r="I108"/>
      <c r="J108"/>
      <c r="K108"/>
      <c r="L108"/>
      <c r="M108"/>
    </row>
    <row r="109" spans="1:13" hidden="1" x14ac:dyDescent="0.35">
      <c r="B109"/>
      <c r="C109"/>
      <c r="D109"/>
      <c r="E109"/>
      <c r="F109"/>
      <c r="G109"/>
      <c r="H109"/>
      <c r="I109"/>
      <c r="J109"/>
      <c r="K109"/>
      <c r="L109"/>
    </row>
    <row r="110" spans="1:13" s="32" customFormat="1" hidden="1" x14ac:dyDescent="0.35">
      <c r="A110"/>
      <c r="B110"/>
      <c r="C110"/>
      <c r="D110"/>
      <c r="E110"/>
      <c r="F110"/>
      <c r="G110"/>
      <c r="H110"/>
      <c r="I110"/>
      <c r="J110"/>
      <c r="K110"/>
      <c r="L110"/>
      <c r="M110"/>
    </row>
    <row r="111" spans="1:13" hidden="1" x14ac:dyDescent="0.35">
      <c r="B111"/>
      <c r="C111"/>
      <c r="D111"/>
      <c r="E111"/>
      <c r="F111"/>
      <c r="G111"/>
      <c r="H111"/>
      <c r="I111"/>
      <c r="J111"/>
      <c r="K111"/>
      <c r="L111"/>
    </row>
    <row r="112" spans="1:13" hidden="1" x14ac:dyDescent="0.35">
      <c r="B112"/>
      <c r="C112"/>
      <c r="D112"/>
      <c r="E112"/>
      <c r="F112"/>
      <c r="G112"/>
      <c r="H112"/>
      <c r="I112"/>
      <c r="J112"/>
      <c r="K112"/>
      <c r="L112"/>
    </row>
    <row r="113" spans="2:12" hidden="1" x14ac:dyDescent="0.35">
      <c r="B113"/>
      <c r="C113"/>
      <c r="D113"/>
      <c r="E113"/>
      <c r="F113"/>
      <c r="G113"/>
      <c r="H113"/>
      <c r="I113"/>
      <c r="J113"/>
      <c r="K113"/>
      <c r="L113"/>
    </row>
    <row r="114" spans="2:12" hidden="1" x14ac:dyDescent="0.35">
      <c r="B114"/>
      <c r="C114"/>
      <c r="D114"/>
      <c r="E114"/>
      <c r="F114"/>
      <c r="G114"/>
      <c r="H114"/>
      <c r="I114"/>
      <c r="J114"/>
      <c r="K114"/>
      <c r="L114"/>
    </row>
    <row r="115" spans="2:12" hidden="1" x14ac:dyDescent="0.35">
      <c r="B115"/>
      <c r="C115"/>
      <c r="D115"/>
      <c r="E115"/>
      <c r="F115"/>
      <c r="G115"/>
      <c r="H115"/>
      <c r="I115"/>
      <c r="J115"/>
      <c r="K115"/>
      <c r="L115"/>
    </row>
  </sheetData>
  <mergeCells count="1">
    <mergeCell ref="B2:L3"/>
  </mergeCells>
  <hyperlinks>
    <hyperlink ref="F8" r:id="rId1" display="https://tradingeconomics.com/australia/government-bond-yield" xr:uid="{36F4C5EF-DE83-40FA-A0CE-7B8E7E7E7536}"/>
  </hyperlinks>
  <pageMargins left="0.7" right="0.7" top="0.75" bottom="0.75" header="0.3" footer="0.3"/>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6D303-63FC-4B5C-AF2B-7125035AEE30}">
  <dimension ref="A1:L5156"/>
  <sheetViews>
    <sheetView zoomScale="88" workbookViewId="0">
      <selection activeCell="J32" sqref="J32"/>
    </sheetView>
  </sheetViews>
  <sheetFormatPr defaultRowHeight="14.5" x14ac:dyDescent="0.35"/>
  <cols>
    <col min="1" max="1" width="10.453125" bestFit="1" customWidth="1"/>
    <col min="7" max="7" width="9.81640625" bestFit="1" customWidth="1"/>
    <col min="9" max="9" width="14.7265625" customWidth="1"/>
    <col min="10" max="10" width="22" bestFit="1" customWidth="1"/>
    <col min="11" max="11" width="31" bestFit="1" customWidth="1"/>
  </cols>
  <sheetData>
    <row r="1" spans="1:12" x14ac:dyDescent="0.35">
      <c r="A1" s="6" t="s">
        <v>7</v>
      </c>
      <c r="B1" s="6" t="s">
        <v>1680</v>
      </c>
      <c r="C1" s="6" t="s">
        <v>1679</v>
      </c>
      <c r="D1" s="6" t="s">
        <v>1678</v>
      </c>
      <c r="E1" s="6" t="s">
        <v>1677</v>
      </c>
      <c r="F1" s="6" t="s">
        <v>1676</v>
      </c>
      <c r="G1" s="6" t="s">
        <v>1675</v>
      </c>
    </row>
    <row r="2" spans="1:12" x14ac:dyDescent="0.35">
      <c r="A2" s="60">
        <v>45792</v>
      </c>
      <c r="B2" s="16">
        <v>8529.7999999999993</v>
      </c>
      <c r="C2" s="16">
        <v>8520.2000000000007</v>
      </c>
      <c r="D2" s="16">
        <v>8536.2000000000007</v>
      </c>
      <c r="E2" s="16">
        <v>8496.2000000000007</v>
      </c>
      <c r="F2" s="16" t="s">
        <v>297</v>
      </c>
      <c r="G2" s="61">
        <f>B2/B3-1</f>
        <v>1.1267341142224829E-3</v>
      </c>
      <c r="H2" s="59"/>
      <c r="I2" s="59"/>
    </row>
    <row r="3" spans="1:12" x14ac:dyDescent="0.35">
      <c r="A3" s="60">
        <v>45791</v>
      </c>
      <c r="B3" s="16">
        <v>8520.2000000000007</v>
      </c>
      <c r="C3" s="16">
        <v>8510.7000000000007</v>
      </c>
      <c r="D3" s="16">
        <v>8520.2999999999993</v>
      </c>
      <c r="E3" s="16">
        <v>8493.1</v>
      </c>
      <c r="F3" s="16" t="s">
        <v>250</v>
      </c>
      <c r="G3" s="61">
        <f t="shared" ref="G3:G66" si="0">B3/B4-1</f>
        <v>1.1162419072461294E-3</v>
      </c>
    </row>
    <row r="4" spans="1:12" x14ac:dyDescent="0.35">
      <c r="A4" s="60">
        <v>45790</v>
      </c>
      <c r="B4" s="16">
        <v>8510.7000000000007</v>
      </c>
      <c r="C4" s="16">
        <v>8467</v>
      </c>
      <c r="D4" s="16">
        <v>8555.9</v>
      </c>
      <c r="E4" s="16">
        <v>8467</v>
      </c>
      <c r="F4" s="16" t="s">
        <v>868</v>
      </c>
      <c r="G4" s="61">
        <f t="shared" si="0"/>
        <v>5.1612141254282484E-3</v>
      </c>
    </row>
    <row r="5" spans="1:12" x14ac:dyDescent="0.35">
      <c r="A5" s="60">
        <v>45789</v>
      </c>
      <c r="B5" s="16">
        <v>8467</v>
      </c>
      <c r="C5" s="16">
        <v>8462.6</v>
      </c>
      <c r="D5" s="16">
        <v>8509.7999999999993</v>
      </c>
      <c r="E5" s="16">
        <v>8462.6</v>
      </c>
      <c r="F5" s="16" t="s">
        <v>297</v>
      </c>
      <c r="G5" s="61">
        <f t="shared" si="0"/>
        <v>5.1993477181944137E-4</v>
      </c>
      <c r="I5" s="6"/>
      <c r="J5" s="6" t="s">
        <v>3308</v>
      </c>
      <c r="K5" s="6" t="s">
        <v>3305</v>
      </c>
      <c r="L5" s="6" t="s">
        <v>3306</v>
      </c>
    </row>
    <row r="6" spans="1:12" x14ac:dyDescent="0.35">
      <c r="A6" s="60">
        <v>45786</v>
      </c>
      <c r="B6" s="16">
        <v>8462.6</v>
      </c>
      <c r="C6" s="16">
        <v>8421.7000000000007</v>
      </c>
      <c r="D6" s="16">
        <v>8472.7000000000007</v>
      </c>
      <c r="E6" s="16">
        <v>8414.1</v>
      </c>
      <c r="F6" s="16" t="s">
        <v>160</v>
      </c>
      <c r="G6" s="61">
        <f t="shared" si="0"/>
        <v>4.8565016564350305E-3</v>
      </c>
      <c r="I6" s="28" t="s">
        <v>1681</v>
      </c>
      <c r="J6" s="61">
        <f>B2/_xlfn.XLOOKUP(DATE(2024, 5, 15),A2:A2547,B2:B2547)-1</f>
        <v>6.3446745377700786E-2</v>
      </c>
      <c r="K6" s="61">
        <v>4.5100000000000001E-2</v>
      </c>
      <c r="L6" s="61">
        <f>J6-K6</f>
        <v>1.8346745377700785E-2</v>
      </c>
    </row>
    <row r="7" spans="1:12" x14ac:dyDescent="0.35">
      <c r="A7" s="60">
        <v>45785</v>
      </c>
      <c r="B7" s="16">
        <v>8421.7000000000007</v>
      </c>
      <c r="C7" s="16">
        <v>8399.7999999999993</v>
      </c>
      <c r="D7" s="16">
        <v>8440.7000000000007</v>
      </c>
      <c r="E7" s="16">
        <v>8381.7999999999993</v>
      </c>
      <c r="F7" s="16" t="s">
        <v>186</v>
      </c>
      <c r="G7" s="61">
        <f t="shared" si="0"/>
        <v>2.6072049334509018E-3</v>
      </c>
      <c r="I7" s="28" t="s">
        <v>1682</v>
      </c>
      <c r="J7" s="61">
        <f>_xlfn.XLOOKUP(DATE(2024, 5, 15),A2:A2547,B2:B2547)/_xlfn.XLOOKUP(DATE(2023, 5, 15),A2:A2547,B2:B2547)-1</f>
        <v>7.5115608873399964E-2</v>
      </c>
      <c r="K7" s="61">
        <v>4.2999999999999997E-2</v>
      </c>
      <c r="L7" s="61">
        <f t="shared" ref="L7:L25" si="1">J7-K7</f>
        <v>3.2115608873399967E-2</v>
      </c>
    </row>
    <row r="8" spans="1:12" x14ac:dyDescent="0.35">
      <c r="A8" s="60">
        <v>45784</v>
      </c>
      <c r="B8" s="16">
        <v>8399.7999999999993</v>
      </c>
      <c r="C8" s="16">
        <v>8369.2999999999993</v>
      </c>
      <c r="D8" s="16">
        <v>8412.6</v>
      </c>
      <c r="E8" s="16">
        <v>8367.6</v>
      </c>
      <c r="F8" s="16" t="s">
        <v>161</v>
      </c>
      <c r="G8" s="61">
        <f t="shared" si="0"/>
        <v>3.6442713249613679E-3</v>
      </c>
      <c r="I8" s="28" t="s">
        <v>1683</v>
      </c>
      <c r="J8" s="61">
        <f>_xlfn.XLOOKUP(DATE(2023, 5, 15),A2:A2547,B2:B2547)/_xlfn.XLOOKUP(DATE(2022, 5, 16),A2:A2547,B2:B2547)-1</f>
        <v>1.8331467882394703E-2</v>
      </c>
      <c r="K8" s="61">
        <v>3.5900000000000001E-2</v>
      </c>
      <c r="L8" s="61">
        <f t="shared" si="1"/>
        <v>-1.7568532117605298E-2</v>
      </c>
    </row>
    <row r="9" spans="1:12" x14ac:dyDescent="0.35">
      <c r="A9" s="60">
        <v>45783</v>
      </c>
      <c r="B9" s="16">
        <v>8369.2999999999993</v>
      </c>
      <c r="C9" s="16">
        <v>8374</v>
      </c>
      <c r="D9" s="16">
        <v>8386.6</v>
      </c>
      <c r="E9" s="16">
        <v>8352.2999999999993</v>
      </c>
      <c r="F9" s="16" t="s">
        <v>1674</v>
      </c>
      <c r="G9" s="61">
        <f t="shared" si="0"/>
        <v>-5.612610460951073E-4</v>
      </c>
      <c r="I9" s="28" t="s">
        <v>1684</v>
      </c>
      <c r="J9" s="61">
        <f>_xlfn.XLOOKUP(DATE(2022, 5, 16),A2:A2547,B2:B2547)/_xlfn.XLOOKUP(DATE(2021, 5, 17),A2:A2547,B2:B2547)-1</f>
        <v>9.7025827613770321E-3</v>
      </c>
      <c r="K9" s="61">
        <v>3.3020000000000001E-2</v>
      </c>
      <c r="L9" s="61">
        <f t="shared" si="1"/>
        <v>-2.3317417238622969E-2</v>
      </c>
    </row>
    <row r="10" spans="1:12" x14ac:dyDescent="0.35">
      <c r="A10" s="60">
        <v>45782</v>
      </c>
      <c r="B10" s="16">
        <v>8374</v>
      </c>
      <c r="C10" s="16">
        <v>8456.2000000000007</v>
      </c>
      <c r="D10" s="16">
        <v>8458.7000000000007</v>
      </c>
      <c r="E10" s="16">
        <v>8374</v>
      </c>
      <c r="F10" s="16" t="s">
        <v>122</v>
      </c>
      <c r="G10" s="61">
        <f t="shared" si="0"/>
        <v>-9.7206783188666934E-3</v>
      </c>
      <c r="I10" s="28" t="s">
        <v>1685</v>
      </c>
      <c r="J10" s="61">
        <f>_xlfn.XLOOKUP(DATE(2021, 5, 17),A2:A2547,B2:B2547)/_xlfn.XLOOKUP(DATE(2020, 5, 15),A2:A2547,B2:B2547)-1</f>
        <v>0.32096562773084769</v>
      </c>
      <c r="K10" s="61">
        <v>1.67E-2</v>
      </c>
      <c r="L10" s="61">
        <f t="shared" si="1"/>
        <v>0.3042656277308477</v>
      </c>
    </row>
    <row r="11" spans="1:12" x14ac:dyDescent="0.35">
      <c r="A11" s="60">
        <v>45779</v>
      </c>
      <c r="B11" s="16">
        <v>8456.2000000000007</v>
      </c>
      <c r="C11" s="16">
        <v>8365.7000000000007</v>
      </c>
      <c r="D11" s="16">
        <v>8457.7000000000007</v>
      </c>
      <c r="E11" s="16">
        <v>8349.2000000000007</v>
      </c>
      <c r="F11" s="16" t="s">
        <v>561</v>
      </c>
      <c r="G11" s="61">
        <f t="shared" si="0"/>
        <v>1.0817982954205885E-2</v>
      </c>
      <c r="I11" s="28" t="s">
        <v>1686</v>
      </c>
      <c r="J11" s="61">
        <f>_xlfn.XLOOKUP(DATE(2020, 5, 15),A2:A2547,B2:B2547)/_xlfn.XLOOKUP(DATE(2019, 5, 15),A2:A2547,B2:B2547)-1</f>
        <v>-0.13782981996264254</v>
      </c>
      <c r="K11" s="61">
        <v>8.8699999999999994E-3</v>
      </c>
      <c r="L11" s="61">
        <f t="shared" si="1"/>
        <v>-0.14669981996264253</v>
      </c>
    </row>
    <row r="12" spans="1:12" x14ac:dyDescent="0.35">
      <c r="A12" s="60">
        <v>45778</v>
      </c>
      <c r="B12" s="16">
        <v>8365.7000000000007</v>
      </c>
      <c r="C12" s="16">
        <v>8341</v>
      </c>
      <c r="D12" s="16">
        <v>8372.9</v>
      </c>
      <c r="E12" s="16">
        <v>8326.4</v>
      </c>
      <c r="F12" s="16" t="s">
        <v>1201</v>
      </c>
      <c r="G12" s="61">
        <f t="shared" si="0"/>
        <v>2.9612756264236761E-3</v>
      </c>
      <c r="I12" s="28" t="s">
        <v>1687</v>
      </c>
      <c r="J12" s="61">
        <f>_xlfn.XLOOKUP(DATE(2019, 5, 15),A2:A2547,B2:B2547)/_xlfn.XLOOKUP(DATE(2018, 5, 15),A3:A2547,B3:B2547)-1</f>
        <v>2.7780018390952899E-2</v>
      </c>
      <c r="K12" s="61">
        <v>1.7361999999999999E-2</v>
      </c>
      <c r="L12" s="61">
        <f t="shared" si="1"/>
        <v>1.04180183909529E-2</v>
      </c>
    </row>
    <row r="13" spans="1:12" x14ac:dyDescent="0.35">
      <c r="A13" s="60">
        <v>45777</v>
      </c>
      <c r="B13" s="16">
        <v>8341</v>
      </c>
      <c r="C13" s="16">
        <v>8287.9</v>
      </c>
      <c r="D13" s="16">
        <v>8341</v>
      </c>
      <c r="E13" s="16">
        <v>8286.7999999999993</v>
      </c>
      <c r="F13" s="16" t="s">
        <v>1183</v>
      </c>
      <c r="G13" s="61">
        <f t="shared" si="0"/>
        <v>6.4069305855525283E-3</v>
      </c>
      <c r="I13" s="28" t="s">
        <v>1688</v>
      </c>
      <c r="J13" s="61">
        <f>_xlfn.XLOOKUP(DATE(2018, 5, 15),A2:A2547,B2:B2547)/_xlfn.XLOOKUP(DATE(2017, 5, 15),A2:A2547,B2:B2547)-1</f>
        <v>5.6293506692681738E-2</v>
      </c>
      <c r="K13" s="61">
        <v>2.87E-2</v>
      </c>
      <c r="L13" s="61">
        <f t="shared" si="1"/>
        <v>2.7593506692681739E-2</v>
      </c>
    </row>
    <row r="14" spans="1:12" x14ac:dyDescent="0.35">
      <c r="A14" s="60">
        <v>45776</v>
      </c>
      <c r="B14" s="16">
        <v>8287.9</v>
      </c>
      <c r="C14" s="16">
        <v>8203.9</v>
      </c>
      <c r="D14" s="16">
        <v>8291.6</v>
      </c>
      <c r="E14" s="16">
        <v>8203.9</v>
      </c>
      <c r="F14" s="16" t="s">
        <v>186</v>
      </c>
      <c r="G14" s="61">
        <f t="shared" si="0"/>
        <v>1.0239032655200653E-2</v>
      </c>
      <c r="I14" s="28" t="s">
        <v>1689</v>
      </c>
      <c r="J14" s="61">
        <f>_xlfn.XLOOKUP(DATE(2017, 5, 15),A2:A2547,B2:B2547)/_xlfn.XLOOKUP(DATE(2016, 5, 16),A2:A2547,B2:B2547)-1</f>
        <v>8.2651489294971681E-2</v>
      </c>
      <c r="K14" s="61">
        <v>2.4969999999999999E-2</v>
      </c>
      <c r="L14" s="61">
        <f t="shared" si="1"/>
        <v>5.7681489294971681E-2</v>
      </c>
    </row>
    <row r="15" spans="1:12" x14ac:dyDescent="0.35">
      <c r="A15" s="60">
        <v>45775</v>
      </c>
      <c r="B15" s="16">
        <v>8203.9</v>
      </c>
      <c r="C15" s="16">
        <v>8175.1</v>
      </c>
      <c r="D15" s="16">
        <v>8258.7999999999993</v>
      </c>
      <c r="E15" s="16">
        <v>8175.1</v>
      </c>
      <c r="F15" s="16" t="s">
        <v>293</v>
      </c>
      <c r="G15" s="61">
        <f t="shared" si="0"/>
        <v>3.5228926863279941E-3</v>
      </c>
      <c r="I15" s="28" t="s">
        <v>1690</v>
      </c>
      <c r="J15" s="61">
        <f>_xlfn.XLOOKUP(DATE(2016, 5, 16),A2:A2547,B2:B2547)/_xlfn.XLOOKUP(DATE(2015, 5, 18),A2:A2547,B2:B2547)-1</f>
        <v>-4.2347757259665886E-2</v>
      </c>
      <c r="K15" s="61">
        <v>2.3039999999999998E-2</v>
      </c>
      <c r="L15" s="61">
        <f t="shared" si="1"/>
        <v>-6.5387757259665891E-2</v>
      </c>
    </row>
    <row r="16" spans="1:12" x14ac:dyDescent="0.35">
      <c r="A16" s="60">
        <v>45771</v>
      </c>
      <c r="B16" s="16">
        <v>8175.1</v>
      </c>
      <c r="C16" s="16">
        <v>8125.2</v>
      </c>
      <c r="D16" s="16">
        <v>8190.6</v>
      </c>
      <c r="E16" s="16">
        <v>8125.2</v>
      </c>
      <c r="F16" s="16" t="s">
        <v>166</v>
      </c>
      <c r="G16" s="61">
        <f t="shared" si="0"/>
        <v>6.1413872889284349E-3</v>
      </c>
      <c r="I16" s="28" t="s">
        <v>3295</v>
      </c>
      <c r="J16" s="61">
        <f>_xlfn.XLOOKUP(DATE(2015, 5, 18),A2:A5156,B2:B5156)/_xlfn.XLOOKUP(DATE(2014, 5, 15),A2:A5156,B2:B5156)-1</f>
        <v>3.0942631908724039E-2</v>
      </c>
      <c r="K16" s="61">
        <v>2.9300000000000003E-2</v>
      </c>
      <c r="L16" s="61">
        <f t="shared" si="1"/>
        <v>1.6426319087240356E-3</v>
      </c>
    </row>
    <row r="17" spans="1:12" x14ac:dyDescent="0.35">
      <c r="A17" s="60">
        <v>45770</v>
      </c>
      <c r="B17" s="16">
        <v>8125.2</v>
      </c>
      <c r="C17" s="16">
        <v>8013.7</v>
      </c>
      <c r="D17" s="16">
        <v>8160.3</v>
      </c>
      <c r="E17" s="16">
        <v>8013.7</v>
      </c>
      <c r="F17" s="16" t="s">
        <v>927</v>
      </c>
      <c r="G17" s="61">
        <f t="shared" si="0"/>
        <v>1.3913672835269564E-2</v>
      </c>
      <c r="I17" s="28" t="s">
        <v>3296</v>
      </c>
      <c r="J17" s="61">
        <f>_xlfn.XLOOKUP(DATE(2014, 5, 15),A2:A5156,B2:B5156)/_xlfn.XLOOKUP(DATE(2013, 5, 15),A2:A5156,B2:B5156)-1</f>
        <v>6.1242951831798953E-2</v>
      </c>
      <c r="K17" s="61">
        <v>3.7609999999999998E-2</v>
      </c>
      <c r="L17" s="61">
        <f t="shared" si="1"/>
        <v>2.3632951831798955E-2</v>
      </c>
    </row>
    <row r="18" spans="1:12" x14ac:dyDescent="0.35">
      <c r="A18" s="60">
        <v>45769</v>
      </c>
      <c r="B18" s="16">
        <v>8013.7</v>
      </c>
      <c r="C18" s="16">
        <v>8021.9</v>
      </c>
      <c r="D18" s="16">
        <v>8021.9</v>
      </c>
      <c r="E18" s="16">
        <v>7948.1</v>
      </c>
      <c r="F18" s="16" t="s">
        <v>967</v>
      </c>
      <c r="G18" s="61">
        <f t="shared" si="0"/>
        <v>-1.0222017227838887E-3</v>
      </c>
      <c r="I18" s="28" t="s">
        <v>3297</v>
      </c>
      <c r="J18" s="61">
        <f>_xlfn.XLOOKUP(DATE(2013, 5, 15),A2:A5156,B2:B5156)/_xlfn.XLOOKUP(DATE(2012, 5, 15),A2:A5156,B2:B5156)-1</f>
        <v>0.19856496465698381</v>
      </c>
      <c r="K18" s="61">
        <v>3.2899999999999999E-2</v>
      </c>
      <c r="L18" s="61">
        <f t="shared" si="1"/>
        <v>0.16566496465698383</v>
      </c>
    </row>
    <row r="19" spans="1:12" x14ac:dyDescent="0.35">
      <c r="A19" s="60">
        <v>45764</v>
      </c>
      <c r="B19" s="16">
        <v>8021.9</v>
      </c>
      <c r="C19" s="16">
        <v>7961.7</v>
      </c>
      <c r="D19" s="16">
        <v>8021.9</v>
      </c>
      <c r="E19" s="16">
        <v>7960.4</v>
      </c>
      <c r="F19" s="16" t="s">
        <v>711</v>
      </c>
      <c r="G19" s="61">
        <f t="shared" si="0"/>
        <v>7.5611992413679996E-3</v>
      </c>
      <c r="I19" s="28" t="s">
        <v>3298</v>
      </c>
      <c r="J19" s="61">
        <f>_xlfn.XLOOKUP(DATE(2012, 5, 15),A2:A5156,B2:B5156)/_xlfn.XLOOKUP(DATE(2011, 5, 16),A2:A5156,B2:B5156)-1</f>
        <v>-8.6339341468835484E-2</v>
      </c>
      <c r="K19" s="61">
        <v>3.2549999999999996E-2</v>
      </c>
      <c r="L19" s="61">
        <f t="shared" si="1"/>
        <v>-0.11888934146883548</v>
      </c>
    </row>
    <row r="20" spans="1:12" x14ac:dyDescent="0.35">
      <c r="A20" s="60">
        <v>45763</v>
      </c>
      <c r="B20" s="16">
        <v>7961.7</v>
      </c>
      <c r="C20" s="16">
        <v>7969.9</v>
      </c>
      <c r="D20" s="16">
        <v>7994.4</v>
      </c>
      <c r="E20" s="16">
        <v>7954.6</v>
      </c>
      <c r="F20" s="16" t="s">
        <v>479</v>
      </c>
      <c r="G20" s="61">
        <f t="shared" si="0"/>
        <v>-1.0288711276176254E-3</v>
      </c>
      <c r="I20" s="28" t="s">
        <v>3299</v>
      </c>
      <c r="J20" s="61">
        <f>_xlfn.XLOOKUP(DATE(2011, 5, 16),A2:A5156,B2:B5156)/_xlfn.XLOOKUP(DATE(2010, 5, 17),A2:A5156,B2:B5156)-1</f>
        <v>4.9638503890471419E-2</v>
      </c>
      <c r="K20" s="61">
        <v>5.3429999999999998E-2</v>
      </c>
      <c r="L20" s="61">
        <f t="shared" si="1"/>
        <v>-3.791496109528579E-3</v>
      </c>
    </row>
    <row r="21" spans="1:12" x14ac:dyDescent="0.35">
      <c r="A21" s="60">
        <v>45762</v>
      </c>
      <c r="B21" s="16">
        <v>7969.9</v>
      </c>
      <c r="C21" s="16">
        <v>7959.7</v>
      </c>
      <c r="D21" s="16">
        <v>8006.4</v>
      </c>
      <c r="E21" s="16">
        <v>7954.9</v>
      </c>
      <c r="F21" s="16" t="s">
        <v>297</v>
      </c>
      <c r="G21" s="61">
        <f t="shared" si="0"/>
        <v>1.2814553312310295E-3</v>
      </c>
      <c r="I21" s="28" t="s">
        <v>3300</v>
      </c>
      <c r="J21" s="61">
        <f>_xlfn.XLOOKUP(DATE(2010, 5, 17),A2:A5156,B2:B5156)/_xlfn.XLOOKUP(DATE(2009, 5, 15),A2:A5156,B2:B5156)-1</f>
        <v>0.19735560935380025</v>
      </c>
      <c r="K21" s="61">
        <v>5.4480000000000001E-2</v>
      </c>
      <c r="L21" s="61">
        <f t="shared" si="1"/>
        <v>0.14287560935380025</v>
      </c>
    </row>
    <row r="22" spans="1:12" x14ac:dyDescent="0.35">
      <c r="A22" s="60">
        <v>45761</v>
      </c>
      <c r="B22" s="16">
        <v>7959.7</v>
      </c>
      <c r="C22" s="16">
        <v>7853.7</v>
      </c>
      <c r="D22" s="16">
        <v>7974.5</v>
      </c>
      <c r="E22" s="16">
        <v>7853.7</v>
      </c>
      <c r="F22" s="16" t="s">
        <v>295</v>
      </c>
      <c r="G22" s="61">
        <f t="shared" si="0"/>
        <v>1.3496823153418047E-2</v>
      </c>
      <c r="I22" s="28" t="s">
        <v>3301</v>
      </c>
      <c r="J22" s="61">
        <f>_xlfn.XLOOKUP(DATE(2009, 5, 15),A2:A5156,B2:B5156)/_xlfn.XLOOKUP(DATE(2008, 5, 15),A2:A5156,B2:B5156)-1</f>
        <v>-0.3698301731797683</v>
      </c>
      <c r="K22" s="61">
        <v>5.0450000000000002E-2</v>
      </c>
      <c r="L22" s="61">
        <f t="shared" si="1"/>
        <v>-0.42028017317976829</v>
      </c>
    </row>
    <row r="23" spans="1:12" x14ac:dyDescent="0.35">
      <c r="A23" s="60">
        <v>45758</v>
      </c>
      <c r="B23" s="16">
        <v>7853.7</v>
      </c>
      <c r="C23" s="16">
        <v>7913.9</v>
      </c>
      <c r="D23" s="16">
        <v>7913.9</v>
      </c>
      <c r="E23" s="16">
        <v>7731.3</v>
      </c>
      <c r="F23" s="16" t="s">
        <v>1193</v>
      </c>
      <c r="G23" s="61">
        <f t="shared" si="0"/>
        <v>-7.606868926824939E-3</v>
      </c>
      <c r="I23" s="28" t="s">
        <v>3302</v>
      </c>
      <c r="J23" s="61">
        <f>_xlfn.XLOOKUP(DATE(2008, 5, 15),A2:A5156,B2:B5156)/_xlfn.XLOOKUP(DATE(2007, 5, 15),A2:A5156,B2:B5156)-1</f>
        <v>-5.2784526701919909E-2</v>
      </c>
      <c r="K23" s="61">
        <v>6.3380000000000006E-2</v>
      </c>
      <c r="L23" s="61">
        <f t="shared" si="1"/>
        <v>-0.11616452670191992</v>
      </c>
    </row>
    <row r="24" spans="1:12" x14ac:dyDescent="0.35">
      <c r="A24" s="60">
        <v>45757</v>
      </c>
      <c r="B24" s="16">
        <v>7913.9</v>
      </c>
      <c r="C24" s="16">
        <v>7561.7</v>
      </c>
      <c r="D24" s="16">
        <v>8043.9</v>
      </c>
      <c r="E24" s="16">
        <v>7561.7</v>
      </c>
      <c r="F24" s="16" t="s">
        <v>1438</v>
      </c>
      <c r="G24" s="61">
        <f t="shared" si="0"/>
        <v>4.6576827961966272E-2</v>
      </c>
      <c r="I24" s="28" t="s">
        <v>3303</v>
      </c>
      <c r="J24" s="61">
        <f>_xlfn.XLOOKUP(DATE(2007, 5, 15),A2:A5156,B2:B5156)/_xlfn.XLOOKUP(DATE(2006, 5, 15),A2:A5156,B2:B5156)-1</f>
        <v>0.21279177259070958</v>
      </c>
      <c r="K24" s="61">
        <v>5.9180000000000003E-2</v>
      </c>
      <c r="L24" s="61">
        <f t="shared" si="1"/>
        <v>0.15361177259070957</v>
      </c>
    </row>
    <row r="25" spans="1:12" x14ac:dyDescent="0.35">
      <c r="A25" s="60">
        <v>45756</v>
      </c>
      <c r="B25" s="16">
        <v>7561.7</v>
      </c>
      <c r="C25" s="16">
        <v>7704.4</v>
      </c>
      <c r="D25" s="16">
        <v>7704.4</v>
      </c>
      <c r="E25" s="16">
        <v>7537.8</v>
      </c>
      <c r="F25" s="16" t="s">
        <v>1165</v>
      </c>
      <c r="G25" s="61">
        <f t="shared" si="0"/>
        <v>-1.8521883598982325E-2</v>
      </c>
      <c r="I25" s="28" t="s">
        <v>3304</v>
      </c>
      <c r="J25" s="61">
        <f>_xlfn.XLOOKUP(DATE(2006, 5, 15),A2:A5156,B2:B5156)/_xlfn.XLOOKUP(DATE(2005, 5, 16),A2:A5156,B2:B5156)-1</f>
        <v>0.32330903715785708</v>
      </c>
      <c r="K25" s="61">
        <v>5.8299999999999998E-2</v>
      </c>
      <c r="L25" s="61">
        <f t="shared" si="1"/>
        <v>0.26500903715785706</v>
      </c>
    </row>
    <row r="26" spans="1:12" x14ac:dyDescent="0.35">
      <c r="A26" s="60">
        <v>45755</v>
      </c>
      <c r="B26" s="16">
        <v>7704.4</v>
      </c>
      <c r="C26" s="16">
        <v>7524.3</v>
      </c>
      <c r="D26" s="16">
        <v>7704.4</v>
      </c>
      <c r="E26" s="16">
        <v>7524.3</v>
      </c>
      <c r="F26" s="16" t="s">
        <v>489</v>
      </c>
      <c r="G26" s="61">
        <f t="shared" si="0"/>
        <v>2.3935781401592138E-2</v>
      </c>
      <c r="I26" s="123" t="s">
        <v>3307</v>
      </c>
      <c r="J26" s="123"/>
      <c r="K26" s="123"/>
      <c r="L26" s="61">
        <f>AVERAGE(L6:L25)</f>
        <v>1.4537944991091983E-2</v>
      </c>
    </row>
    <row r="27" spans="1:12" x14ac:dyDescent="0.35">
      <c r="A27" s="60">
        <v>45754</v>
      </c>
      <c r="B27" s="16">
        <v>7524.3</v>
      </c>
      <c r="C27" s="16">
        <v>7847.6</v>
      </c>
      <c r="D27" s="16">
        <v>7847.6</v>
      </c>
      <c r="E27" s="16">
        <v>7343.7</v>
      </c>
      <c r="F27" s="16" t="s">
        <v>1673</v>
      </c>
      <c r="G27" s="61">
        <f t="shared" si="0"/>
        <v>-4.1197308731331872E-2</v>
      </c>
    </row>
    <row r="28" spans="1:12" x14ac:dyDescent="0.35">
      <c r="A28" s="60">
        <v>45751</v>
      </c>
      <c r="B28" s="16">
        <v>7847.6</v>
      </c>
      <c r="C28" s="16">
        <v>8052.7</v>
      </c>
      <c r="D28" s="16">
        <v>8052.7</v>
      </c>
      <c r="E28" s="16">
        <v>7843.9</v>
      </c>
      <c r="F28" s="16" t="s">
        <v>1672</v>
      </c>
      <c r="G28" s="61">
        <f t="shared" si="0"/>
        <v>-2.5469718231152183E-2</v>
      </c>
    </row>
    <row r="29" spans="1:12" x14ac:dyDescent="0.35">
      <c r="A29" s="60">
        <v>45750</v>
      </c>
      <c r="B29" s="16">
        <v>8052.7</v>
      </c>
      <c r="C29" s="16">
        <v>8133.1</v>
      </c>
      <c r="D29" s="16">
        <v>8133.1</v>
      </c>
      <c r="E29" s="16">
        <v>7963.7</v>
      </c>
      <c r="F29" s="16" t="s">
        <v>371</v>
      </c>
      <c r="G29" s="61">
        <f t="shared" si="0"/>
        <v>-9.8855295028956736E-3</v>
      </c>
    </row>
    <row r="30" spans="1:12" x14ac:dyDescent="0.35">
      <c r="A30" s="60">
        <v>45749</v>
      </c>
      <c r="B30" s="16">
        <v>8133.1</v>
      </c>
      <c r="C30" s="16">
        <v>8126.9</v>
      </c>
      <c r="D30" s="16">
        <v>8180.6</v>
      </c>
      <c r="E30" s="16">
        <v>8126.9</v>
      </c>
      <c r="F30" s="16" t="s">
        <v>561</v>
      </c>
      <c r="G30" s="61">
        <f t="shared" si="0"/>
        <v>7.6289852219191268E-4</v>
      </c>
    </row>
    <row r="31" spans="1:12" x14ac:dyDescent="0.35">
      <c r="A31" s="60">
        <v>45748</v>
      </c>
      <c r="B31" s="16">
        <v>8126.9</v>
      </c>
      <c r="C31" s="16">
        <v>8053.2</v>
      </c>
      <c r="D31" s="16">
        <v>8127.8</v>
      </c>
      <c r="E31" s="16">
        <v>8053.2</v>
      </c>
      <c r="F31" s="16" t="s">
        <v>295</v>
      </c>
      <c r="G31" s="61">
        <f t="shared" si="0"/>
        <v>9.1516415834698162E-3</v>
      </c>
    </row>
    <row r="32" spans="1:12" x14ac:dyDescent="0.35">
      <c r="A32" s="60">
        <v>45747</v>
      </c>
      <c r="B32" s="16">
        <v>8053.2</v>
      </c>
      <c r="C32" s="16">
        <v>8195.5</v>
      </c>
      <c r="D32" s="16">
        <v>8195.5</v>
      </c>
      <c r="E32" s="16">
        <v>8053.2</v>
      </c>
      <c r="F32" s="16" t="s">
        <v>1166</v>
      </c>
      <c r="G32" s="61">
        <f t="shared" si="0"/>
        <v>-1.7363187114880163E-2</v>
      </c>
    </row>
    <row r="33" spans="1:7" x14ac:dyDescent="0.35">
      <c r="A33" s="60">
        <v>45744</v>
      </c>
      <c r="B33" s="16">
        <v>8195.5</v>
      </c>
      <c r="C33" s="16">
        <v>8185.5</v>
      </c>
      <c r="D33" s="16">
        <v>8216.5</v>
      </c>
      <c r="E33" s="16">
        <v>8156.8</v>
      </c>
      <c r="F33" s="16" t="s">
        <v>534</v>
      </c>
      <c r="G33" s="61">
        <f t="shared" si="0"/>
        <v>1.2216724696108017E-3</v>
      </c>
    </row>
    <row r="34" spans="1:7" x14ac:dyDescent="0.35">
      <c r="A34" s="60">
        <v>45743</v>
      </c>
      <c r="B34" s="16">
        <v>8185.5</v>
      </c>
      <c r="C34" s="16">
        <v>8225.1</v>
      </c>
      <c r="D34" s="16">
        <v>8225.1</v>
      </c>
      <c r="E34" s="16">
        <v>8159.1</v>
      </c>
      <c r="F34" s="16" t="s">
        <v>160</v>
      </c>
      <c r="G34" s="61">
        <f t="shared" si="0"/>
        <v>-4.8145311303205984E-3</v>
      </c>
    </row>
    <row r="35" spans="1:7" x14ac:dyDescent="0.35">
      <c r="A35" s="60">
        <v>45742</v>
      </c>
      <c r="B35" s="16">
        <v>8225.1</v>
      </c>
      <c r="C35" s="16">
        <v>8166.7</v>
      </c>
      <c r="D35" s="16">
        <v>8238.7000000000007</v>
      </c>
      <c r="E35" s="16">
        <v>8166.7</v>
      </c>
      <c r="F35" s="16" t="s">
        <v>293</v>
      </c>
      <c r="G35" s="61">
        <f t="shared" si="0"/>
        <v>7.1509912204441584E-3</v>
      </c>
    </row>
    <row r="36" spans="1:7" x14ac:dyDescent="0.35">
      <c r="A36" s="60">
        <v>45741</v>
      </c>
      <c r="B36" s="16">
        <v>8166.7</v>
      </c>
      <c r="C36" s="16">
        <v>8157.9</v>
      </c>
      <c r="D36" s="16">
        <v>8217</v>
      </c>
      <c r="E36" s="16">
        <v>8157.9</v>
      </c>
      <c r="F36" s="16" t="s">
        <v>166</v>
      </c>
      <c r="G36" s="61">
        <f t="shared" si="0"/>
        <v>1.0787089814781048E-3</v>
      </c>
    </row>
    <row r="37" spans="1:7" x14ac:dyDescent="0.35">
      <c r="A37" s="60">
        <v>45740</v>
      </c>
      <c r="B37" s="16">
        <v>8157.9</v>
      </c>
      <c r="C37" s="16">
        <v>8158.7</v>
      </c>
      <c r="D37" s="16">
        <v>8162.8</v>
      </c>
      <c r="E37" s="16">
        <v>8125</v>
      </c>
      <c r="F37" s="16" t="s">
        <v>534</v>
      </c>
      <c r="G37" s="61">
        <f t="shared" si="0"/>
        <v>-9.8054837167738107E-5</v>
      </c>
    </row>
    <row r="38" spans="1:7" x14ac:dyDescent="0.35">
      <c r="A38" s="60">
        <v>45737</v>
      </c>
      <c r="B38" s="16">
        <v>8158.7</v>
      </c>
      <c r="C38" s="16">
        <v>8148.9</v>
      </c>
      <c r="D38" s="16">
        <v>8189.4</v>
      </c>
      <c r="E38" s="16">
        <v>8134.2</v>
      </c>
      <c r="F38" s="16" t="s">
        <v>1671</v>
      </c>
      <c r="G38" s="61">
        <f t="shared" si="0"/>
        <v>1.2026163040410598E-3</v>
      </c>
    </row>
    <row r="39" spans="1:7" x14ac:dyDescent="0.35">
      <c r="A39" s="60">
        <v>45736</v>
      </c>
      <c r="B39" s="16">
        <v>8148.9</v>
      </c>
      <c r="C39" s="16">
        <v>8055.3</v>
      </c>
      <c r="D39" s="16">
        <v>8160.6</v>
      </c>
      <c r="E39" s="16">
        <v>8055.3</v>
      </c>
      <c r="F39" s="16" t="s">
        <v>868</v>
      </c>
      <c r="G39" s="61">
        <f t="shared" si="0"/>
        <v>1.1619678969125857E-2</v>
      </c>
    </row>
    <row r="40" spans="1:7" x14ac:dyDescent="0.35">
      <c r="A40" s="60">
        <v>45735</v>
      </c>
      <c r="B40" s="16">
        <v>8055.3</v>
      </c>
      <c r="C40" s="16">
        <v>8089.9</v>
      </c>
      <c r="D40" s="16">
        <v>8097.6</v>
      </c>
      <c r="E40" s="16">
        <v>8035.8</v>
      </c>
      <c r="F40" s="16" t="s">
        <v>161</v>
      </c>
      <c r="G40" s="61">
        <f t="shared" si="0"/>
        <v>-4.2769379102336469E-3</v>
      </c>
    </row>
    <row r="41" spans="1:7" x14ac:dyDescent="0.35">
      <c r="A41" s="60">
        <v>45734</v>
      </c>
      <c r="B41" s="16">
        <v>8089.9</v>
      </c>
      <c r="C41" s="16">
        <v>8082.1</v>
      </c>
      <c r="D41" s="16">
        <v>8150.8</v>
      </c>
      <c r="E41" s="16">
        <v>8079.4</v>
      </c>
      <c r="F41" s="16" t="s">
        <v>479</v>
      </c>
      <c r="G41" s="61">
        <f t="shared" si="0"/>
        <v>9.650957053239928E-4</v>
      </c>
    </row>
    <row r="42" spans="1:7" x14ac:dyDescent="0.35">
      <c r="A42" s="60">
        <v>45733</v>
      </c>
      <c r="B42" s="16">
        <v>8082.1</v>
      </c>
      <c r="C42" s="16">
        <v>8015.8</v>
      </c>
      <c r="D42" s="16">
        <v>8089.5</v>
      </c>
      <c r="E42" s="16">
        <v>8015.8</v>
      </c>
      <c r="F42" s="16" t="s">
        <v>305</v>
      </c>
      <c r="G42" s="61">
        <f t="shared" si="0"/>
        <v>8.5857262301423098E-3</v>
      </c>
    </row>
    <row r="43" spans="1:7" x14ac:dyDescent="0.35">
      <c r="A43" s="60">
        <v>45730</v>
      </c>
      <c r="B43" s="16">
        <v>8013.3</v>
      </c>
      <c r="C43" s="16">
        <v>7966.6</v>
      </c>
      <c r="D43" s="16">
        <v>8017.5</v>
      </c>
      <c r="E43" s="16">
        <v>7958.8</v>
      </c>
      <c r="F43" s="16" t="s">
        <v>479</v>
      </c>
      <c r="G43" s="61">
        <f t="shared" si="0"/>
        <v>5.861973740366011E-3</v>
      </c>
    </row>
    <row r="44" spans="1:7" x14ac:dyDescent="0.35">
      <c r="A44" s="60">
        <v>45729</v>
      </c>
      <c r="B44" s="16">
        <v>7966.6</v>
      </c>
      <c r="C44" s="16">
        <v>8002.6</v>
      </c>
      <c r="D44" s="16">
        <v>8040</v>
      </c>
      <c r="E44" s="16">
        <v>7964</v>
      </c>
      <c r="F44" s="16" t="s">
        <v>967</v>
      </c>
      <c r="G44" s="61">
        <f t="shared" si="0"/>
        <v>-4.4985379751580901E-3</v>
      </c>
    </row>
    <row r="45" spans="1:7" x14ac:dyDescent="0.35">
      <c r="A45" s="60">
        <v>45728</v>
      </c>
      <c r="B45" s="16">
        <v>8002.6</v>
      </c>
      <c r="C45" s="16">
        <v>8103.4</v>
      </c>
      <c r="D45" s="16">
        <v>8103.4</v>
      </c>
      <c r="E45" s="16">
        <v>7949.9</v>
      </c>
      <c r="F45" s="16" t="s">
        <v>371</v>
      </c>
      <c r="G45" s="61">
        <f t="shared" si="0"/>
        <v>-1.2439223042179703E-2</v>
      </c>
    </row>
    <row r="46" spans="1:7" x14ac:dyDescent="0.35">
      <c r="A46" s="60">
        <v>45727</v>
      </c>
      <c r="B46" s="16">
        <v>8103.4</v>
      </c>
      <c r="C46" s="16">
        <v>8191.7</v>
      </c>
      <c r="D46" s="16">
        <v>8191.7</v>
      </c>
      <c r="E46" s="16">
        <v>8031.3</v>
      </c>
      <c r="F46" s="16" t="s">
        <v>1422</v>
      </c>
      <c r="G46" s="61">
        <f t="shared" si="0"/>
        <v>-1.077920333996607E-2</v>
      </c>
    </row>
    <row r="47" spans="1:7" x14ac:dyDescent="0.35">
      <c r="A47" s="60">
        <v>45726</v>
      </c>
      <c r="B47" s="16">
        <v>8191.7</v>
      </c>
      <c r="C47" s="16">
        <v>8178.5</v>
      </c>
      <c r="D47" s="16">
        <v>8208.7999999999993</v>
      </c>
      <c r="E47" s="16">
        <v>8176.8</v>
      </c>
      <c r="F47" s="16" t="s">
        <v>1670</v>
      </c>
      <c r="G47" s="61">
        <f t="shared" si="0"/>
        <v>1.6139878950907072E-3</v>
      </c>
    </row>
    <row r="48" spans="1:7" x14ac:dyDescent="0.35">
      <c r="A48" s="60">
        <v>45723</v>
      </c>
      <c r="B48" s="16">
        <v>8178.5</v>
      </c>
      <c r="C48" s="16">
        <v>8326.4</v>
      </c>
      <c r="D48" s="16">
        <v>8326.4</v>
      </c>
      <c r="E48" s="16">
        <v>8176.8</v>
      </c>
      <c r="F48" s="16" t="s">
        <v>365</v>
      </c>
      <c r="G48" s="61">
        <f t="shared" si="0"/>
        <v>-1.776277863182163E-2</v>
      </c>
    </row>
    <row r="49" spans="1:7" x14ac:dyDescent="0.35">
      <c r="A49" s="60">
        <v>45722</v>
      </c>
      <c r="B49" s="16">
        <v>8326.4</v>
      </c>
      <c r="C49" s="16">
        <v>8363.1</v>
      </c>
      <c r="D49" s="16">
        <v>8398.2000000000007</v>
      </c>
      <c r="E49" s="16">
        <v>8308.4</v>
      </c>
      <c r="F49" s="16" t="s">
        <v>305</v>
      </c>
      <c r="G49" s="61">
        <f t="shared" si="0"/>
        <v>-4.3883249034449845E-3</v>
      </c>
    </row>
    <row r="50" spans="1:7" x14ac:dyDescent="0.35">
      <c r="A50" s="60">
        <v>45721</v>
      </c>
      <c r="B50" s="16">
        <v>8363.1</v>
      </c>
      <c r="C50" s="16">
        <v>8420.9</v>
      </c>
      <c r="D50" s="16">
        <v>8420.9</v>
      </c>
      <c r="E50" s="16">
        <v>8316.7999999999993</v>
      </c>
      <c r="F50" s="16" t="s">
        <v>561</v>
      </c>
      <c r="G50" s="61">
        <f t="shared" si="0"/>
        <v>-6.8638744077235136E-3</v>
      </c>
    </row>
    <row r="51" spans="1:7" x14ac:dyDescent="0.35">
      <c r="A51" s="60">
        <v>45720</v>
      </c>
      <c r="B51" s="16">
        <v>8420.9</v>
      </c>
      <c r="C51" s="16">
        <v>8478.7999999999993</v>
      </c>
      <c r="D51" s="16">
        <v>8478.7999999999993</v>
      </c>
      <c r="E51" s="16">
        <v>8374</v>
      </c>
      <c r="F51" s="16" t="s">
        <v>1201</v>
      </c>
      <c r="G51" s="61">
        <f t="shared" si="0"/>
        <v>-6.8287965278105434E-3</v>
      </c>
    </row>
    <row r="52" spans="1:7" x14ac:dyDescent="0.35">
      <c r="A52" s="60">
        <v>45719</v>
      </c>
      <c r="B52" s="16">
        <v>8478.7999999999993</v>
      </c>
      <c r="C52" s="16">
        <v>8403.9</v>
      </c>
      <c r="D52" s="16">
        <v>8484.4</v>
      </c>
      <c r="E52" s="16">
        <v>8403.9</v>
      </c>
      <c r="F52" s="16" t="s">
        <v>114</v>
      </c>
      <c r="G52" s="61">
        <f t="shared" si="0"/>
        <v>8.9125287069098391E-3</v>
      </c>
    </row>
    <row r="53" spans="1:7" x14ac:dyDescent="0.35">
      <c r="A53" s="60">
        <v>45716</v>
      </c>
      <c r="B53" s="16">
        <v>8403.9</v>
      </c>
      <c r="C53" s="16">
        <v>8506.1</v>
      </c>
      <c r="D53" s="16">
        <v>8506.1</v>
      </c>
      <c r="E53" s="16">
        <v>8387.6</v>
      </c>
      <c r="F53" s="16" t="s">
        <v>1197</v>
      </c>
      <c r="G53" s="61">
        <f t="shared" si="0"/>
        <v>-1.2014906949130655E-2</v>
      </c>
    </row>
    <row r="54" spans="1:7" x14ac:dyDescent="0.35">
      <c r="A54" s="60">
        <v>45715</v>
      </c>
      <c r="B54" s="16">
        <v>8506.1</v>
      </c>
      <c r="C54" s="16">
        <v>8477.2999999999993</v>
      </c>
      <c r="D54" s="16">
        <v>8541.9</v>
      </c>
      <c r="E54" s="16">
        <v>8477.2999999999993</v>
      </c>
      <c r="F54" s="16" t="s">
        <v>232</v>
      </c>
      <c r="G54" s="61">
        <f t="shared" si="0"/>
        <v>3.3973081051750231E-3</v>
      </c>
    </row>
    <row r="55" spans="1:7" x14ac:dyDescent="0.35">
      <c r="A55" s="60">
        <v>45714</v>
      </c>
      <c r="B55" s="16">
        <v>8477.2999999999993</v>
      </c>
      <c r="C55" s="16">
        <v>8498</v>
      </c>
      <c r="D55" s="16">
        <v>8498</v>
      </c>
      <c r="E55" s="16">
        <v>8451.7999999999993</v>
      </c>
      <c r="F55" s="16" t="s">
        <v>740</v>
      </c>
      <c r="G55" s="61">
        <f t="shared" si="0"/>
        <v>-2.4358672628854716E-3</v>
      </c>
    </row>
    <row r="56" spans="1:7" x14ac:dyDescent="0.35">
      <c r="A56" s="60">
        <v>45713</v>
      </c>
      <c r="B56" s="16">
        <v>8498</v>
      </c>
      <c r="C56" s="16">
        <v>8560.1</v>
      </c>
      <c r="D56" s="16">
        <v>8560.1</v>
      </c>
      <c r="E56" s="16">
        <v>8476.2999999999993</v>
      </c>
      <c r="F56" s="16" t="s">
        <v>297</v>
      </c>
      <c r="G56" s="61">
        <f t="shared" si="0"/>
        <v>-7.2545881473348173E-3</v>
      </c>
    </row>
    <row r="57" spans="1:7" x14ac:dyDescent="0.35">
      <c r="A57" s="60">
        <v>45712</v>
      </c>
      <c r="B57" s="16">
        <v>8560.1</v>
      </c>
      <c r="C57" s="16">
        <v>8558.7999999999993</v>
      </c>
      <c r="D57" s="16">
        <v>8561.9</v>
      </c>
      <c r="E57" s="16">
        <v>8475.7000000000007</v>
      </c>
      <c r="F57" s="16" t="s">
        <v>297</v>
      </c>
      <c r="G57" s="61">
        <f t="shared" si="0"/>
        <v>-1.2600777047917511E-3</v>
      </c>
    </row>
    <row r="58" spans="1:7" x14ac:dyDescent="0.35">
      <c r="A58" s="60">
        <v>45709</v>
      </c>
      <c r="B58" s="16">
        <v>8570.9</v>
      </c>
      <c r="C58" s="16">
        <v>8601.7000000000007</v>
      </c>
      <c r="D58" s="16">
        <v>8627.7999999999993</v>
      </c>
      <c r="E58" s="16">
        <v>8567.2999999999993</v>
      </c>
      <c r="F58" s="16" t="s">
        <v>534</v>
      </c>
      <c r="G58" s="61">
        <f t="shared" si="0"/>
        <v>-3.5806875385099302E-3</v>
      </c>
    </row>
    <row r="59" spans="1:7" x14ac:dyDescent="0.35">
      <c r="A59" s="60">
        <v>45708</v>
      </c>
      <c r="B59" s="16">
        <v>8601.7000000000007</v>
      </c>
      <c r="C59" s="16">
        <v>8699.1</v>
      </c>
      <c r="D59" s="16">
        <v>8699.1</v>
      </c>
      <c r="E59" s="16">
        <v>8564.7000000000007</v>
      </c>
      <c r="F59" s="16" t="s">
        <v>1189</v>
      </c>
      <c r="G59" s="61">
        <f t="shared" si="0"/>
        <v>-1.1196560563736413E-2</v>
      </c>
    </row>
    <row r="60" spans="1:7" x14ac:dyDescent="0.35">
      <c r="A60" s="60">
        <v>45707</v>
      </c>
      <c r="B60" s="16">
        <v>8699.1</v>
      </c>
      <c r="C60" s="16">
        <v>8756.7000000000007</v>
      </c>
      <c r="D60" s="16">
        <v>8757.7999999999993</v>
      </c>
      <c r="E60" s="16">
        <v>8673.1</v>
      </c>
      <c r="F60" s="16" t="s">
        <v>160</v>
      </c>
      <c r="G60" s="61">
        <f t="shared" si="0"/>
        <v>-6.5778204117989958E-3</v>
      </c>
    </row>
    <row r="61" spans="1:7" x14ac:dyDescent="0.35">
      <c r="A61" s="60">
        <v>45706</v>
      </c>
      <c r="B61" s="16">
        <v>8756.7000000000007</v>
      </c>
      <c r="C61" s="16">
        <v>8811.9</v>
      </c>
      <c r="D61" s="16">
        <v>8819.2999999999993</v>
      </c>
      <c r="E61" s="16">
        <v>8744.2999999999993</v>
      </c>
      <c r="F61" s="16" t="s">
        <v>287</v>
      </c>
      <c r="G61" s="61">
        <f t="shared" si="0"/>
        <v>-6.2642562897897713E-3</v>
      </c>
    </row>
    <row r="62" spans="1:7" x14ac:dyDescent="0.35">
      <c r="A62" s="60">
        <v>45705</v>
      </c>
      <c r="B62" s="16">
        <v>8811.9</v>
      </c>
      <c r="C62" s="16">
        <v>8825.1</v>
      </c>
      <c r="D62" s="16">
        <v>8825.1</v>
      </c>
      <c r="E62" s="16">
        <v>8755</v>
      </c>
      <c r="F62" s="16" t="s">
        <v>373</v>
      </c>
      <c r="G62" s="61">
        <f t="shared" si="0"/>
        <v>-1.4957337593909381E-3</v>
      </c>
    </row>
    <row r="63" spans="1:7" x14ac:dyDescent="0.35">
      <c r="A63" s="60">
        <v>45702</v>
      </c>
      <c r="B63" s="16">
        <v>8825.1</v>
      </c>
      <c r="C63" s="16">
        <v>8804.2000000000007</v>
      </c>
      <c r="D63" s="16">
        <v>8882.7000000000007</v>
      </c>
      <c r="E63" s="16">
        <v>8804.2000000000007</v>
      </c>
      <c r="F63" s="16" t="s">
        <v>651</v>
      </c>
      <c r="G63" s="61">
        <f t="shared" si="0"/>
        <v>2.3738670180140087E-3</v>
      </c>
    </row>
    <row r="64" spans="1:7" x14ac:dyDescent="0.35">
      <c r="A64" s="60">
        <v>45701</v>
      </c>
      <c r="B64" s="16">
        <v>8804.2000000000007</v>
      </c>
      <c r="C64" s="16">
        <v>8799.6</v>
      </c>
      <c r="D64" s="16">
        <v>8839.5</v>
      </c>
      <c r="E64" s="16">
        <v>8799</v>
      </c>
      <c r="F64" s="16" t="s">
        <v>890</v>
      </c>
      <c r="G64" s="61">
        <f t="shared" si="0"/>
        <v>5.2275103413790269E-4</v>
      </c>
    </row>
    <row r="65" spans="1:7" x14ac:dyDescent="0.35">
      <c r="A65" s="60">
        <v>45700</v>
      </c>
      <c r="B65" s="16">
        <v>8799.6</v>
      </c>
      <c r="C65" s="16">
        <v>8751.6</v>
      </c>
      <c r="D65" s="16">
        <v>8799.6</v>
      </c>
      <c r="E65" s="16">
        <v>8737.2999999999993</v>
      </c>
      <c r="F65" s="16" t="s">
        <v>305</v>
      </c>
      <c r="G65" s="61">
        <f t="shared" si="0"/>
        <v>5.4847113670644099E-3</v>
      </c>
    </row>
    <row r="66" spans="1:7" x14ac:dyDescent="0.35">
      <c r="A66" s="60">
        <v>45699</v>
      </c>
      <c r="B66" s="16">
        <v>8751.6</v>
      </c>
      <c r="C66" s="16">
        <v>8747.6</v>
      </c>
      <c r="D66" s="16">
        <v>8780</v>
      </c>
      <c r="E66" s="16">
        <v>8747.2999999999993</v>
      </c>
      <c r="F66" s="16" t="s">
        <v>160</v>
      </c>
      <c r="G66" s="61">
        <f t="shared" si="0"/>
        <v>4.5726827929937208E-4</v>
      </c>
    </row>
    <row r="67" spans="1:7" x14ac:dyDescent="0.35">
      <c r="A67" s="60">
        <v>45698</v>
      </c>
      <c r="B67" s="16">
        <v>8747.6</v>
      </c>
      <c r="C67" s="16">
        <v>8780.2999999999993</v>
      </c>
      <c r="D67" s="16">
        <v>8780.2999999999993</v>
      </c>
      <c r="E67" s="16">
        <v>8712.9</v>
      </c>
      <c r="F67" s="16" t="s">
        <v>1669</v>
      </c>
      <c r="G67" s="61">
        <f t="shared" ref="G67:G130" si="2">B67/B68-1</f>
        <v>-3.7242463241573542E-3</v>
      </c>
    </row>
    <row r="68" spans="1:7" x14ac:dyDescent="0.35">
      <c r="A68" s="60">
        <v>45695</v>
      </c>
      <c r="B68" s="16">
        <v>8780.2999999999993</v>
      </c>
      <c r="C68" s="16">
        <v>8785.1</v>
      </c>
      <c r="D68" s="16">
        <v>8800.1</v>
      </c>
      <c r="E68" s="16">
        <v>8766</v>
      </c>
      <c r="F68" s="16" t="s">
        <v>1668</v>
      </c>
      <c r="G68" s="61">
        <f t="shared" si="2"/>
        <v>-5.463796655702513E-4</v>
      </c>
    </row>
    <row r="69" spans="1:7" x14ac:dyDescent="0.35">
      <c r="A69" s="60">
        <v>45694</v>
      </c>
      <c r="B69" s="16">
        <v>8785.1</v>
      </c>
      <c r="C69" s="16">
        <v>8683.4</v>
      </c>
      <c r="D69" s="16">
        <v>8787.7999999999993</v>
      </c>
      <c r="E69" s="16">
        <v>8683.4</v>
      </c>
      <c r="F69" s="16" t="s">
        <v>1667</v>
      </c>
      <c r="G69" s="61">
        <f t="shared" si="2"/>
        <v>1.1712002211115458E-2</v>
      </c>
    </row>
    <row r="70" spans="1:7" x14ac:dyDescent="0.35">
      <c r="A70" s="60">
        <v>45693</v>
      </c>
      <c r="B70" s="16">
        <v>8683.4</v>
      </c>
      <c r="C70" s="16">
        <v>8633.4</v>
      </c>
      <c r="D70" s="16">
        <v>8707.9</v>
      </c>
      <c r="E70" s="16">
        <v>8633.4</v>
      </c>
      <c r="F70" s="16" t="s">
        <v>287</v>
      </c>
      <c r="G70" s="61">
        <f t="shared" si="2"/>
        <v>5.7914610697986646E-3</v>
      </c>
    </row>
    <row r="71" spans="1:7" x14ac:dyDescent="0.35">
      <c r="A71" s="60">
        <v>45692</v>
      </c>
      <c r="B71" s="16">
        <v>8633.4</v>
      </c>
      <c r="C71" s="16">
        <v>8628.4</v>
      </c>
      <c r="D71" s="16">
        <v>8699.6</v>
      </c>
      <c r="E71" s="16">
        <v>8628.4</v>
      </c>
      <c r="F71" s="16" t="s">
        <v>1666</v>
      </c>
      <c r="G71" s="61">
        <f t="shared" si="2"/>
        <v>5.7948171155719486E-4</v>
      </c>
    </row>
    <row r="72" spans="1:7" x14ac:dyDescent="0.35">
      <c r="A72" s="60">
        <v>45691</v>
      </c>
      <c r="B72" s="16">
        <v>8628.4</v>
      </c>
      <c r="C72" s="16">
        <v>8789.7000000000007</v>
      </c>
      <c r="D72" s="16">
        <v>8789.7000000000007</v>
      </c>
      <c r="E72" s="16">
        <v>8606.7999999999993</v>
      </c>
      <c r="F72" s="16" t="s">
        <v>528</v>
      </c>
      <c r="G72" s="61">
        <f t="shared" si="2"/>
        <v>-1.8351024494579038E-2</v>
      </c>
    </row>
    <row r="73" spans="1:7" x14ac:dyDescent="0.35">
      <c r="A73" s="60">
        <v>45688</v>
      </c>
      <c r="B73" s="16">
        <v>8789.7000000000007</v>
      </c>
      <c r="C73" s="16">
        <v>8745.9</v>
      </c>
      <c r="D73" s="16">
        <v>8823.5</v>
      </c>
      <c r="E73" s="16">
        <v>8745.9</v>
      </c>
      <c r="F73" s="16" t="s">
        <v>174</v>
      </c>
      <c r="G73" s="61">
        <f t="shared" si="2"/>
        <v>5.0080609199740778E-3</v>
      </c>
    </row>
    <row r="74" spans="1:7" x14ac:dyDescent="0.35">
      <c r="A74" s="60">
        <v>45687</v>
      </c>
      <c r="B74" s="16">
        <v>8745.9</v>
      </c>
      <c r="C74" s="16">
        <v>8700.7000000000007</v>
      </c>
      <c r="D74" s="16">
        <v>8768.5</v>
      </c>
      <c r="E74" s="16">
        <v>8699</v>
      </c>
      <c r="F74" s="16" t="s">
        <v>165</v>
      </c>
      <c r="G74" s="61">
        <f t="shared" si="2"/>
        <v>5.1949843116070316E-3</v>
      </c>
    </row>
    <row r="75" spans="1:7" x14ac:dyDescent="0.35">
      <c r="A75" s="60">
        <v>45686</v>
      </c>
      <c r="B75" s="16">
        <v>8700.7000000000007</v>
      </c>
      <c r="C75" s="16">
        <v>8647.7999999999993</v>
      </c>
      <c r="D75" s="16">
        <v>8732.7000000000007</v>
      </c>
      <c r="E75" s="16">
        <v>8643.5</v>
      </c>
      <c r="F75" s="16" t="s">
        <v>365</v>
      </c>
      <c r="G75" s="61">
        <f t="shared" si="2"/>
        <v>6.5012435652727074E-3</v>
      </c>
    </row>
    <row r="76" spans="1:7" x14ac:dyDescent="0.35">
      <c r="A76" s="60">
        <v>45685</v>
      </c>
      <c r="B76" s="16">
        <v>8644.5</v>
      </c>
      <c r="C76" s="16">
        <v>8660.4</v>
      </c>
      <c r="D76" s="16">
        <v>8672.5</v>
      </c>
      <c r="E76" s="16">
        <v>8630.7999999999993</v>
      </c>
      <c r="F76" s="16" t="s">
        <v>295</v>
      </c>
      <c r="G76" s="61">
        <f t="shared" si="2"/>
        <v>-1.8359429125675009E-3</v>
      </c>
    </row>
    <row r="77" spans="1:7" x14ac:dyDescent="0.35">
      <c r="A77" s="60">
        <v>45681</v>
      </c>
      <c r="B77" s="16">
        <v>8660.4</v>
      </c>
      <c r="C77" s="16">
        <v>8629.1</v>
      </c>
      <c r="D77" s="16">
        <v>8674</v>
      </c>
      <c r="E77" s="16">
        <v>8629.1</v>
      </c>
      <c r="F77" s="16" t="s">
        <v>1665</v>
      </c>
      <c r="G77" s="61">
        <f t="shared" si="2"/>
        <v>3.6272612439303131E-3</v>
      </c>
    </row>
    <row r="78" spans="1:7" x14ac:dyDescent="0.35">
      <c r="A78" s="60">
        <v>45680</v>
      </c>
      <c r="B78" s="16">
        <v>8629.1</v>
      </c>
      <c r="C78" s="16">
        <v>8680.5</v>
      </c>
      <c r="D78" s="16">
        <v>8680.5</v>
      </c>
      <c r="E78" s="16">
        <v>8615.2999999999993</v>
      </c>
      <c r="F78" s="16" t="s">
        <v>1664</v>
      </c>
      <c r="G78" s="61">
        <f t="shared" si="2"/>
        <v>-5.9213178964344637E-3</v>
      </c>
    </row>
    <row r="79" spans="1:7" x14ac:dyDescent="0.35">
      <c r="A79" s="60">
        <v>45679</v>
      </c>
      <c r="B79" s="16">
        <v>8680.5</v>
      </c>
      <c r="C79" s="16">
        <v>8652.7000000000007</v>
      </c>
      <c r="D79" s="16">
        <v>8706.9</v>
      </c>
      <c r="E79" s="16">
        <v>8647.5</v>
      </c>
      <c r="F79" s="16" t="s">
        <v>294</v>
      </c>
      <c r="G79" s="61">
        <f t="shared" si="2"/>
        <v>3.2128699712228315E-3</v>
      </c>
    </row>
    <row r="80" spans="1:7" x14ac:dyDescent="0.35">
      <c r="A80" s="60">
        <v>45678</v>
      </c>
      <c r="B80" s="16">
        <v>8652.7000000000007</v>
      </c>
      <c r="C80" s="16">
        <v>8594.4</v>
      </c>
      <c r="D80" s="16">
        <v>8699.7999999999993</v>
      </c>
      <c r="E80" s="16">
        <v>8594.4</v>
      </c>
      <c r="F80" s="16" t="s">
        <v>1663</v>
      </c>
      <c r="G80" s="61">
        <f t="shared" si="2"/>
        <v>6.7834869217164862E-3</v>
      </c>
    </row>
    <row r="81" spans="1:7" x14ac:dyDescent="0.35">
      <c r="A81" s="60">
        <v>45677</v>
      </c>
      <c r="B81" s="16">
        <v>8594.4</v>
      </c>
      <c r="C81" s="16">
        <v>8557.4</v>
      </c>
      <c r="D81" s="16">
        <v>8602</v>
      </c>
      <c r="E81" s="16">
        <v>8557.4</v>
      </c>
      <c r="F81" s="16" t="s">
        <v>1662</v>
      </c>
      <c r="G81" s="61">
        <f t="shared" si="2"/>
        <v>4.3237431930258641E-3</v>
      </c>
    </row>
    <row r="82" spans="1:7" x14ac:dyDescent="0.35">
      <c r="A82" s="60">
        <v>45674</v>
      </c>
      <c r="B82" s="16">
        <v>8557.4</v>
      </c>
      <c r="C82" s="16">
        <v>8569.1</v>
      </c>
      <c r="D82" s="16">
        <v>8591.1</v>
      </c>
      <c r="E82" s="16">
        <v>8549.7000000000007</v>
      </c>
      <c r="F82" s="16" t="s">
        <v>1661</v>
      </c>
      <c r="G82" s="61">
        <f t="shared" si="2"/>
        <v>-1.3653709257682722E-3</v>
      </c>
    </row>
    <row r="83" spans="1:7" x14ac:dyDescent="0.35">
      <c r="A83" s="60">
        <v>45673</v>
      </c>
      <c r="B83" s="16">
        <v>8569.1</v>
      </c>
      <c r="C83" s="16">
        <v>8456.7999999999993</v>
      </c>
      <c r="D83" s="16">
        <v>8592.2999999999993</v>
      </c>
      <c r="E83" s="16">
        <v>8456.7999999999993</v>
      </c>
      <c r="F83" s="16" t="s">
        <v>1660</v>
      </c>
      <c r="G83" s="61">
        <f t="shared" si="2"/>
        <v>1.3279254564374288E-2</v>
      </c>
    </row>
    <row r="84" spans="1:7" x14ac:dyDescent="0.35">
      <c r="A84" s="60">
        <v>45672</v>
      </c>
      <c r="B84" s="16">
        <v>8456.7999999999993</v>
      </c>
      <c r="C84" s="16">
        <v>8471.7999999999993</v>
      </c>
      <c r="D84" s="16">
        <v>8506.2000000000007</v>
      </c>
      <c r="E84" s="16">
        <v>8456.7999999999993</v>
      </c>
      <c r="F84" s="16" t="s">
        <v>1659</v>
      </c>
      <c r="G84" s="61">
        <f t="shared" si="2"/>
        <v>-1.7705800420217965E-3</v>
      </c>
    </row>
    <row r="85" spans="1:7" x14ac:dyDescent="0.35">
      <c r="A85" s="60">
        <v>45671</v>
      </c>
      <c r="B85" s="16">
        <v>8471.7999999999993</v>
      </c>
      <c r="C85" s="16">
        <v>8431.9</v>
      </c>
      <c r="D85" s="16">
        <v>8494.2999999999993</v>
      </c>
      <c r="E85" s="16">
        <v>8431.9</v>
      </c>
      <c r="F85" s="16" t="s">
        <v>1658</v>
      </c>
      <c r="G85" s="61">
        <f t="shared" si="2"/>
        <v>4.7320295544301949E-3</v>
      </c>
    </row>
    <row r="86" spans="1:7" x14ac:dyDescent="0.35">
      <c r="A86" s="60">
        <v>45670</v>
      </c>
      <c r="B86" s="16">
        <v>8431.9</v>
      </c>
      <c r="C86" s="16">
        <v>8543.7000000000007</v>
      </c>
      <c r="D86" s="16">
        <v>8543.7000000000007</v>
      </c>
      <c r="E86" s="16">
        <v>8402.9</v>
      </c>
      <c r="F86" s="16" t="s">
        <v>1657</v>
      </c>
      <c r="G86" s="61">
        <f t="shared" si="2"/>
        <v>-1.3085665461100127E-2</v>
      </c>
    </row>
    <row r="87" spans="1:7" x14ac:dyDescent="0.35">
      <c r="A87" s="60">
        <v>45667</v>
      </c>
      <c r="B87" s="16">
        <v>8543.7000000000007</v>
      </c>
      <c r="C87" s="16">
        <v>8577.7999999999993</v>
      </c>
      <c r="D87" s="16">
        <v>8605.6</v>
      </c>
      <c r="E87" s="16">
        <v>8512.9</v>
      </c>
      <c r="F87" s="16" t="s">
        <v>1656</v>
      </c>
      <c r="G87" s="61">
        <f t="shared" si="2"/>
        <v>-3.9753783021285738E-3</v>
      </c>
    </row>
    <row r="88" spans="1:7" x14ac:dyDescent="0.35">
      <c r="A88" s="60">
        <v>45666</v>
      </c>
      <c r="B88" s="16">
        <v>8577.7999999999993</v>
      </c>
      <c r="C88" s="16">
        <v>8599.4</v>
      </c>
      <c r="D88" s="16">
        <v>8599.4</v>
      </c>
      <c r="E88" s="16">
        <v>8541</v>
      </c>
      <c r="F88" s="16" t="s">
        <v>1655</v>
      </c>
      <c r="G88" s="61">
        <f t="shared" si="2"/>
        <v>-2.5118031490569681E-3</v>
      </c>
    </row>
    <row r="89" spans="1:7" x14ac:dyDescent="0.35">
      <c r="A89" s="60">
        <v>45665</v>
      </c>
      <c r="B89" s="16">
        <v>8599.4</v>
      </c>
      <c r="C89" s="16">
        <v>8542.9</v>
      </c>
      <c r="D89" s="16">
        <v>8618.7000000000007</v>
      </c>
      <c r="E89" s="16">
        <v>8517.4</v>
      </c>
      <c r="F89" s="16" t="s">
        <v>1654</v>
      </c>
      <c r="G89" s="61">
        <f t="shared" si="2"/>
        <v>6.6136791955893059E-3</v>
      </c>
    </row>
    <row r="90" spans="1:7" x14ac:dyDescent="0.35">
      <c r="A90" s="60">
        <v>45664</v>
      </c>
      <c r="B90" s="16">
        <v>8542.9</v>
      </c>
      <c r="C90" s="16">
        <v>8516.5</v>
      </c>
      <c r="D90" s="16">
        <v>8555.2999999999993</v>
      </c>
      <c r="E90" s="16">
        <v>8516.5</v>
      </c>
      <c r="F90" s="16" t="s">
        <v>1653</v>
      </c>
      <c r="G90" s="61">
        <f t="shared" si="2"/>
        <v>3.0998649680031853E-3</v>
      </c>
    </row>
    <row r="91" spans="1:7" x14ac:dyDescent="0.35">
      <c r="A91" s="60">
        <v>45663</v>
      </c>
      <c r="B91" s="16">
        <v>8516.5</v>
      </c>
      <c r="C91" s="16">
        <v>8511.9</v>
      </c>
      <c r="D91" s="16">
        <v>8553.9</v>
      </c>
      <c r="E91" s="16">
        <v>8505</v>
      </c>
      <c r="F91" s="16" t="s">
        <v>1652</v>
      </c>
      <c r="G91" s="61">
        <f t="shared" si="2"/>
        <v>5.4041988275232988E-4</v>
      </c>
    </row>
    <row r="92" spans="1:7" x14ac:dyDescent="0.35">
      <c r="A92" s="60">
        <v>45660</v>
      </c>
      <c r="B92" s="16">
        <v>8511.9</v>
      </c>
      <c r="C92" s="16">
        <v>8465</v>
      </c>
      <c r="D92" s="16">
        <v>8526</v>
      </c>
      <c r="E92" s="16">
        <v>8464.2000000000007</v>
      </c>
      <c r="F92" s="16" t="s">
        <v>1651</v>
      </c>
      <c r="G92" s="61">
        <f t="shared" si="2"/>
        <v>5.5404607206142042E-3</v>
      </c>
    </row>
    <row r="93" spans="1:7" x14ac:dyDescent="0.35">
      <c r="A93" s="60">
        <v>45659</v>
      </c>
      <c r="B93" s="16">
        <v>8465</v>
      </c>
      <c r="C93" s="16">
        <v>8420.5</v>
      </c>
      <c r="D93" s="16">
        <v>8467.1</v>
      </c>
      <c r="E93" s="16">
        <v>8405</v>
      </c>
      <c r="F93" s="16" t="s">
        <v>1650</v>
      </c>
      <c r="G93" s="61">
        <f t="shared" si="2"/>
        <v>5.2847218098688309E-3</v>
      </c>
    </row>
    <row r="94" spans="1:7" x14ac:dyDescent="0.35">
      <c r="A94" s="60">
        <v>45657</v>
      </c>
      <c r="B94" s="16">
        <v>8420.5</v>
      </c>
      <c r="C94" s="16">
        <v>8496</v>
      </c>
      <c r="D94" s="16">
        <v>8496</v>
      </c>
      <c r="E94" s="16">
        <v>8420.5</v>
      </c>
      <c r="F94" s="16" t="s">
        <v>1649</v>
      </c>
      <c r="G94" s="61">
        <f t="shared" si="2"/>
        <v>-8.8865348399246313E-3</v>
      </c>
    </row>
    <row r="95" spans="1:7" x14ac:dyDescent="0.35">
      <c r="A95" s="60">
        <v>45656</v>
      </c>
      <c r="B95" s="16">
        <v>8496</v>
      </c>
      <c r="C95" s="16">
        <v>8520.1</v>
      </c>
      <c r="D95" s="16">
        <v>8520.1</v>
      </c>
      <c r="E95" s="16">
        <v>8443.7000000000007</v>
      </c>
      <c r="F95" s="16" t="s">
        <v>1648</v>
      </c>
      <c r="G95" s="61">
        <f t="shared" si="2"/>
        <v>-2.8286052980599496E-3</v>
      </c>
    </row>
    <row r="96" spans="1:7" x14ac:dyDescent="0.35">
      <c r="A96" s="60">
        <v>45653</v>
      </c>
      <c r="B96" s="16">
        <v>8520.1</v>
      </c>
      <c r="C96" s="16">
        <v>8471.5</v>
      </c>
      <c r="D96" s="16">
        <v>8538.4</v>
      </c>
      <c r="E96" s="16">
        <v>8471.4</v>
      </c>
      <c r="F96" s="16" t="s">
        <v>1647</v>
      </c>
      <c r="G96" s="61">
        <f t="shared" si="2"/>
        <v>5.7368824883432534E-3</v>
      </c>
    </row>
    <row r="97" spans="1:7" x14ac:dyDescent="0.35">
      <c r="A97" s="60">
        <v>45650</v>
      </c>
      <c r="B97" s="16">
        <v>8471.5</v>
      </c>
      <c r="C97" s="16">
        <v>8452.7000000000007</v>
      </c>
      <c r="D97" s="16">
        <v>8477.2999999999993</v>
      </c>
      <c r="E97" s="16">
        <v>8444.7000000000007</v>
      </c>
      <c r="F97" s="16" t="s">
        <v>1646</v>
      </c>
      <c r="G97" s="61">
        <f t="shared" si="2"/>
        <v>2.2241413986063829E-3</v>
      </c>
    </row>
    <row r="98" spans="1:7" x14ac:dyDescent="0.35">
      <c r="A98" s="60">
        <v>45649</v>
      </c>
      <c r="B98" s="16">
        <v>8452.7000000000007</v>
      </c>
      <c r="C98" s="16">
        <v>8316.7000000000007</v>
      </c>
      <c r="D98" s="16">
        <v>8452.7000000000007</v>
      </c>
      <c r="E98" s="16">
        <v>8316.7000000000007</v>
      </c>
      <c r="F98" s="16" t="s">
        <v>1645</v>
      </c>
      <c r="G98" s="61">
        <f t="shared" si="2"/>
        <v>1.6352639869178898E-2</v>
      </c>
    </row>
    <row r="99" spans="1:7" x14ac:dyDescent="0.35">
      <c r="A99" s="60">
        <v>45646</v>
      </c>
      <c r="B99" s="16">
        <v>8316.7000000000007</v>
      </c>
      <c r="C99" s="16">
        <v>8415</v>
      </c>
      <c r="D99" s="16">
        <v>8415</v>
      </c>
      <c r="E99" s="16">
        <v>8301.6</v>
      </c>
      <c r="F99" s="16" t="s">
        <v>1644</v>
      </c>
      <c r="G99" s="61">
        <f t="shared" si="2"/>
        <v>-1.1681521093285685E-2</v>
      </c>
    </row>
    <row r="100" spans="1:7" x14ac:dyDescent="0.35">
      <c r="A100" s="60">
        <v>45645</v>
      </c>
      <c r="B100" s="16">
        <v>8415</v>
      </c>
      <c r="C100" s="16">
        <v>8558.6</v>
      </c>
      <c r="D100" s="16">
        <v>8558.6</v>
      </c>
      <c r="E100" s="16">
        <v>8368.6</v>
      </c>
      <c r="F100" s="16" t="s">
        <v>371</v>
      </c>
      <c r="G100" s="61">
        <f t="shared" si="2"/>
        <v>-1.6778445072792358E-2</v>
      </c>
    </row>
    <row r="101" spans="1:7" x14ac:dyDescent="0.35">
      <c r="A101" s="60">
        <v>45644</v>
      </c>
      <c r="B101" s="16">
        <v>8558.6</v>
      </c>
      <c r="C101" s="16">
        <v>8558.6</v>
      </c>
      <c r="D101" s="16">
        <v>8591.6</v>
      </c>
      <c r="E101" s="16">
        <v>8545.2000000000007</v>
      </c>
      <c r="F101" s="16" t="s">
        <v>298</v>
      </c>
      <c r="G101" s="61">
        <f t="shared" si="2"/>
        <v>0</v>
      </c>
    </row>
    <row r="102" spans="1:7" x14ac:dyDescent="0.35">
      <c r="A102" s="60">
        <v>45643</v>
      </c>
      <c r="B102" s="16">
        <v>8558.6</v>
      </c>
      <c r="C102" s="16">
        <v>8494</v>
      </c>
      <c r="D102" s="16">
        <v>8572.1</v>
      </c>
      <c r="E102" s="16">
        <v>8481.2000000000007</v>
      </c>
      <c r="F102" s="16" t="s">
        <v>1643</v>
      </c>
      <c r="G102" s="61">
        <f t="shared" si="2"/>
        <v>7.6053684954084932E-3</v>
      </c>
    </row>
    <row r="103" spans="1:7" x14ac:dyDescent="0.35">
      <c r="A103" s="60">
        <v>45642</v>
      </c>
      <c r="B103" s="16">
        <v>8494</v>
      </c>
      <c r="C103" s="16">
        <v>8550.2999999999993</v>
      </c>
      <c r="D103" s="16">
        <v>8550.2999999999993</v>
      </c>
      <c r="E103" s="16">
        <v>8486.1</v>
      </c>
      <c r="F103" s="16" t="s">
        <v>295</v>
      </c>
      <c r="G103" s="61">
        <f t="shared" si="2"/>
        <v>-6.5845642842939922E-3</v>
      </c>
    </row>
    <row r="104" spans="1:7" x14ac:dyDescent="0.35">
      <c r="A104" s="60">
        <v>45639</v>
      </c>
      <c r="B104" s="16">
        <v>8550.2999999999993</v>
      </c>
      <c r="C104" s="16">
        <v>8586.9</v>
      </c>
      <c r="D104" s="16">
        <v>8586.9</v>
      </c>
      <c r="E104" s="16">
        <v>8520</v>
      </c>
      <c r="F104" s="16" t="s">
        <v>1642</v>
      </c>
      <c r="G104" s="61">
        <f t="shared" si="2"/>
        <v>-4.2623065367013435E-3</v>
      </c>
    </row>
    <row r="105" spans="1:7" x14ac:dyDescent="0.35">
      <c r="A105" s="60">
        <v>45638</v>
      </c>
      <c r="B105" s="16">
        <v>8586.9</v>
      </c>
      <c r="C105" s="16">
        <v>8610.4</v>
      </c>
      <c r="D105" s="16">
        <v>8644.7999999999993</v>
      </c>
      <c r="E105" s="16">
        <v>8585.2999999999993</v>
      </c>
      <c r="F105" s="16" t="s">
        <v>294</v>
      </c>
      <c r="G105" s="61">
        <f t="shared" si="2"/>
        <v>-2.7292576419214454E-3</v>
      </c>
    </row>
    <row r="106" spans="1:7" x14ac:dyDescent="0.35">
      <c r="A106" s="60">
        <v>45637</v>
      </c>
      <c r="B106" s="16">
        <v>8610.4</v>
      </c>
      <c r="C106" s="16">
        <v>8650</v>
      </c>
      <c r="D106" s="16">
        <v>8652.9</v>
      </c>
      <c r="E106" s="16">
        <v>8600.9</v>
      </c>
      <c r="F106" s="16" t="s">
        <v>1641</v>
      </c>
      <c r="G106" s="61">
        <f t="shared" si="2"/>
        <v>-4.5780346820809559E-3</v>
      </c>
    </row>
    <row r="107" spans="1:7" x14ac:dyDescent="0.35">
      <c r="A107" s="60">
        <v>45636</v>
      </c>
      <c r="B107" s="16">
        <v>8650</v>
      </c>
      <c r="C107" s="16">
        <v>8687</v>
      </c>
      <c r="D107" s="16">
        <v>8716.7999999999993</v>
      </c>
      <c r="E107" s="16">
        <v>8618.2999999999993</v>
      </c>
      <c r="F107" s="16" t="s">
        <v>479</v>
      </c>
      <c r="G107" s="61">
        <f t="shared" si="2"/>
        <v>-4.259237941752092E-3</v>
      </c>
    </row>
    <row r="108" spans="1:7" x14ac:dyDescent="0.35">
      <c r="A108" s="60">
        <v>45635</v>
      </c>
      <c r="B108" s="16">
        <v>8687</v>
      </c>
      <c r="C108" s="16">
        <v>8689.2999999999993</v>
      </c>
      <c r="D108" s="16">
        <v>8689.2999999999993</v>
      </c>
      <c r="E108" s="16">
        <v>8640.1</v>
      </c>
      <c r="F108" s="16" t="s">
        <v>1640</v>
      </c>
      <c r="G108" s="61">
        <f t="shared" si="2"/>
        <v>-2.6469335849832465E-4</v>
      </c>
    </row>
    <row r="109" spans="1:7" x14ac:dyDescent="0.35">
      <c r="A109" s="60">
        <v>45632</v>
      </c>
      <c r="B109" s="16">
        <v>8689.2999999999993</v>
      </c>
      <c r="C109" s="16">
        <v>8744.5</v>
      </c>
      <c r="D109" s="16">
        <v>8744.5</v>
      </c>
      <c r="E109" s="16">
        <v>8687.7999999999993</v>
      </c>
      <c r="F109" s="16" t="s">
        <v>1639</v>
      </c>
      <c r="G109" s="61">
        <f t="shared" si="2"/>
        <v>-6.3125393104237482E-3</v>
      </c>
    </row>
    <row r="110" spans="1:7" x14ac:dyDescent="0.35">
      <c r="A110" s="60">
        <v>45631</v>
      </c>
      <c r="B110" s="16">
        <v>8744.5</v>
      </c>
      <c r="C110" s="16">
        <v>8728.5</v>
      </c>
      <c r="D110" s="16">
        <v>8762.7999999999993</v>
      </c>
      <c r="E110" s="16">
        <v>8728.1</v>
      </c>
      <c r="F110" s="16" t="s">
        <v>298</v>
      </c>
      <c r="G110" s="61">
        <f t="shared" si="2"/>
        <v>1.8330755570830082E-3</v>
      </c>
    </row>
    <row r="111" spans="1:7" x14ac:dyDescent="0.35">
      <c r="A111" s="60">
        <v>45630</v>
      </c>
      <c r="B111" s="16">
        <v>8728.5</v>
      </c>
      <c r="C111" s="16">
        <v>8754.7000000000007</v>
      </c>
      <c r="D111" s="16">
        <v>8757.2000000000007</v>
      </c>
      <c r="E111" s="16">
        <v>8695.5</v>
      </c>
      <c r="F111" s="16" t="s">
        <v>168</v>
      </c>
      <c r="G111" s="61">
        <f t="shared" si="2"/>
        <v>-2.9926782185569767E-3</v>
      </c>
    </row>
    <row r="112" spans="1:7" x14ac:dyDescent="0.35">
      <c r="A112" s="60">
        <v>45629</v>
      </c>
      <c r="B112" s="16">
        <v>8754.7000000000007</v>
      </c>
      <c r="C112" s="16">
        <v>8705</v>
      </c>
      <c r="D112" s="16">
        <v>8771.2999999999993</v>
      </c>
      <c r="E112" s="16">
        <v>8705</v>
      </c>
      <c r="F112" s="16" t="s">
        <v>122</v>
      </c>
      <c r="G112" s="61">
        <f t="shared" si="2"/>
        <v>5.7093624353821149E-3</v>
      </c>
    </row>
    <row r="113" spans="1:7" x14ac:dyDescent="0.35">
      <c r="A113" s="60">
        <v>45628</v>
      </c>
      <c r="B113" s="16">
        <v>8705</v>
      </c>
      <c r="C113" s="16">
        <v>8699.1</v>
      </c>
      <c r="D113" s="16">
        <v>8727.7000000000007</v>
      </c>
      <c r="E113" s="16">
        <v>8694</v>
      </c>
      <c r="F113" s="16" t="s">
        <v>1638</v>
      </c>
      <c r="G113" s="61">
        <f t="shared" si="2"/>
        <v>6.7823108137621269E-4</v>
      </c>
    </row>
    <row r="114" spans="1:7" x14ac:dyDescent="0.35">
      <c r="A114" s="60">
        <v>45625</v>
      </c>
      <c r="B114" s="16">
        <v>8699.1</v>
      </c>
      <c r="C114" s="16">
        <v>8700</v>
      </c>
      <c r="D114" s="16">
        <v>8700</v>
      </c>
      <c r="E114" s="16">
        <v>8649</v>
      </c>
      <c r="F114" s="16" t="s">
        <v>1637</v>
      </c>
      <c r="G114" s="61">
        <f t="shared" si="2"/>
        <v>-1.034482758620614E-4</v>
      </c>
    </row>
    <row r="115" spans="1:7" x14ac:dyDescent="0.35">
      <c r="A115" s="60">
        <v>45624</v>
      </c>
      <c r="B115" s="16">
        <v>8700</v>
      </c>
      <c r="C115" s="16">
        <v>8659.6</v>
      </c>
      <c r="D115" s="16">
        <v>8734.1</v>
      </c>
      <c r="E115" s="16">
        <v>8659.6</v>
      </c>
      <c r="F115" s="16" t="s">
        <v>1636</v>
      </c>
      <c r="G115" s="61">
        <f t="shared" si="2"/>
        <v>4.6653425100466883E-3</v>
      </c>
    </row>
    <row r="116" spans="1:7" x14ac:dyDescent="0.35">
      <c r="A116" s="60">
        <v>45623</v>
      </c>
      <c r="B116" s="16">
        <v>8659.6</v>
      </c>
      <c r="C116" s="16">
        <v>8612.6</v>
      </c>
      <c r="D116" s="16">
        <v>8671.9</v>
      </c>
      <c r="E116" s="16">
        <v>8612.6</v>
      </c>
      <c r="F116" s="16" t="s">
        <v>173</v>
      </c>
      <c r="G116" s="61">
        <f t="shared" si="2"/>
        <v>5.4571209623111017E-3</v>
      </c>
    </row>
    <row r="117" spans="1:7" x14ac:dyDescent="0.35">
      <c r="A117" s="60">
        <v>45622</v>
      </c>
      <c r="B117" s="16">
        <v>8612.6</v>
      </c>
      <c r="C117" s="16">
        <v>8661.2000000000007</v>
      </c>
      <c r="D117" s="16">
        <v>8682</v>
      </c>
      <c r="E117" s="16">
        <v>8606.7999999999993</v>
      </c>
      <c r="F117" s="16" t="s">
        <v>122</v>
      </c>
      <c r="G117" s="61">
        <f t="shared" si="2"/>
        <v>-5.6112316999954448E-3</v>
      </c>
    </row>
    <row r="118" spans="1:7" x14ac:dyDescent="0.35">
      <c r="A118" s="60">
        <v>45621</v>
      </c>
      <c r="B118" s="16">
        <v>8661.2000000000007</v>
      </c>
      <c r="C118" s="16">
        <v>8633.1</v>
      </c>
      <c r="D118" s="16">
        <v>8703.2999999999993</v>
      </c>
      <c r="E118" s="16">
        <v>8633.1</v>
      </c>
      <c r="F118" s="16" t="s">
        <v>1635</v>
      </c>
      <c r="G118" s="61">
        <f t="shared" si="2"/>
        <v>3.2549142254809649E-3</v>
      </c>
    </row>
    <row r="119" spans="1:7" x14ac:dyDescent="0.35">
      <c r="A119" s="60">
        <v>45618</v>
      </c>
      <c r="B119" s="16">
        <v>8633.1</v>
      </c>
      <c r="C119" s="16">
        <v>8567</v>
      </c>
      <c r="D119" s="16">
        <v>8657.9</v>
      </c>
      <c r="E119" s="16">
        <v>8567</v>
      </c>
      <c r="F119" s="16" t="s">
        <v>122</v>
      </c>
      <c r="G119" s="61">
        <f t="shared" si="2"/>
        <v>7.7156530874284979E-3</v>
      </c>
    </row>
    <row r="120" spans="1:7" x14ac:dyDescent="0.35">
      <c r="A120" s="60">
        <v>45617</v>
      </c>
      <c r="B120" s="16">
        <v>8567</v>
      </c>
      <c r="C120" s="16">
        <v>8579.1</v>
      </c>
      <c r="D120" s="16">
        <v>8614.7999999999993</v>
      </c>
      <c r="E120" s="16">
        <v>8549.7999999999993</v>
      </c>
      <c r="F120" s="16" t="s">
        <v>294</v>
      </c>
      <c r="G120" s="61">
        <f t="shared" si="2"/>
        <v>-1.4104043547692457E-3</v>
      </c>
    </row>
    <row r="121" spans="1:7" x14ac:dyDescent="0.35">
      <c r="A121" s="60">
        <v>45616</v>
      </c>
      <c r="B121" s="16">
        <v>8579.1</v>
      </c>
      <c r="C121" s="16">
        <v>8629.2000000000007</v>
      </c>
      <c r="D121" s="16">
        <v>8635.5</v>
      </c>
      <c r="E121" s="16">
        <v>8571.6</v>
      </c>
      <c r="F121" s="16" t="s">
        <v>1634</v>
      </c>
      <c r="G121" s="61">
        <f t="shared" si="2"/>
        <v>-5.8058684466695265E-3</v>
      </c>
    </row>
    <row r="122" spans="1:7" x14ac:dyDescent="0.35">
      <c r="A122" s="60">
        <v>45615</v>
      </c>
      <c r="B122" s="16">
        <v>8629.2000000000007</v>
      </c>
      <c r="C122" s="16">
        <v>8554.4</v>
      </c>
      <c r="D122" s="16">
        <v>8700.5</v>
      </c>
      <c r="E122" s="16">
        <v>8554.4</v>
      </c>
      <c r="F122" s="16" t="s">
        <v>122</v>
      </c>
      <c r="G122" s="61">
        <f t="shared" si="2"/>
        <v>8.7440381558030467E-3</v>
      </c>
    </row>
    <row r="123" spans="1:7" x14ac:dyDescent="0.35">
      <c r="A123" s="60">
        <v>45614</v>
      </c>
      <c r="B123" s="16">
        <v>8554.4</v>
      </c>
      <c r="C123" s="16">
        <v>8539</v>
      </c>
      <c r="D123" s="16">
        <v>8571.1</v>
      </c>
      <c r="E123" s="16">
        <v>8500.2000000000007</v>
      </c>
      <c r="F123" s="16" t="s">
        <v>166</v>
      </c>
      <c r="G123" s="61">
        <f t="shared" si="2"/>
        <v>1.8034898700081126E-3</v>
      </c>
    </row>
    <row r="124" spans="1:7" x14ac:dyDescent="0.35">
      <c r="A124" s="60">
        <v>45611</v>
      </c>
      <c r="B124" s="16">
        <v>8539</v>
      </c>
      <c r="C124" s="16">
        <v>8479.9</v>
      </c>
      <c r="D124" s="16">
        <v>8539</v>
      </c>
      <c r="E124" s="16">
        <v>8479.9</v>
      </c>
      <c r="F124" s="16" t="s">
        <v>1183</v>
      </c>
      <c r="G124" s="61">
        <f t="shared" si="2"/>
        <v>6.9694218092195559E-3</v>
      </c>
    </row>
    <row r="125" spans="1:7" x14ac:dyDescent="0.35">
      <c r="A125" s="60">
        <v>45610</v>
      </c>
      <c r="B125" s="16">
        <v>8479.9</v>
      </c>
      <c r="C125" s="16">
        <v>8450.9</v>
      </c>
      <c r="D125" s="16">
        <v>8492.1</v>
      </c>
      <c r="E125" s="16">
        <v>8450.9</v>
      </c>
      <c r="F125" s="16" t="s">
        <v>165</v>
      </c>
      <c r="G125" s="61">
        <f t="shared" si="2"/>
        <v>3.4315871682306653E-3</v>
      </c>
    </row>
    <row r="126" spans="1:7" x14ac:dyDescent="0.35">
      <c r="A126" s="60">
        <v>45609</v>
      </c>
      <c r="B126" s="16">
        <v>8450.9</v>
      </c>
      <c r="C126" s="16">
        <v>8515.2000000000007</v>
      </c>
      <c r="D126" s="16">
        <v>8515.2000000000007</v>
      </c>
      <c r="E126" s="16">
        <v>8401.9</v>
      </c>
      <c r="F126" s="16" t="s">
        <v>1633</v>
      </c>
      <c r="G126" s="61">
        <f t="shared" si="2"/>
        <v>-7.551202555430403E-3</v>
      </c>
    </row>
    <row r="127" spans="1:7" x14ac:dyDescent="0.35">
      <c r="A127" s="60">
        <v>45608</v>
      </c>
      <c r="B127" s="16">
        <v>8515.2000000000007</v>
      </c>
      <c r="C127" s="16">
        <v>8518.9</v>
      </c>
      <c r="D127" s="16">
        <v>8518.9</v>
      </c>
      <c r="E127" s="16">
        <v>8469.9</v>
      </c>
      <c r="F127" s="16" t="s">
        <v>114</v>
      </c>
      <c r="G127" s="61">
        <f t="shared" si="2"/>
        <v>-4.3432837572909833E-4</v>
      </c>
    </row>
    <row r="128" spans="1:7" x14ac:dyDescent="0.35">
      <c r="A128" s="60">
        <v>45607</v>
      </c>
      <c r="B128" s="16">
        <v>8518.9</v>
      </c>
      <c r="C128" s="16">
        <v>8552.6</v>
      </c>
      <c r="D128" s="16">
        <v>8552.6</v>
      </c>
      <c r="E128" s="16">
        <v>8502.4</v>
      </c>
      <c r="F128" s="16" t="s">
        <v>1632</v>
      </c>
      <c r="G128" s="61">
        <f t="shared" si="2"/>
        <v>-3.9403222411898975E-3</v>
      </c>
    </row>
    <row r="129" spans="1:7" x14ac:dyDescent="0.35">
      <c r="A129" s="60">
        <v>45604</v>
      </c>
      <c r="B129" s="16">
        <v>8552.6</v>
      </c>
      <c r="C129" s="16">
        <v>8481.6</v>
      </c>
      <c r="D129" s="16">
        <v>8580</v>
      </c>
      <c r="E129" s="16">
        <v>8481.6</v>
      </c>
      <c r="F129" s="16" t="s">
        <v>122</v>
      </c>
      <c r="G129" s="61">
        <f t="shared" si="2"/>
        <v>8.3710620637615918E-3</v>
      </c>
    </row>
    <row r="130" spans="1:7" x14ac:dyDescent="0.35">
      <c r="A130" s="60">
        <v>45603</v>
      </c>
      <c r="B130" s="16">
        <v>8481.6</v>
      </c>
      <c r="C130" s="16">
        <v>8456</v>
      </c>
      <c r="D130" s="16">
        <v>8489.9</v>
      </c>
      <c r="E130" s="16">
        <v>8405.2000000000007</v>
      </c>
      <c r="F130" s="16" t="s">
        <v>711</v>
      </c>
      <c r="G130" s="61">
        <f t="shared" si="2"/>
        <v>3.0274361400188798E-3</v>
      </c>
    </row>
    <row r="131" spans="1:7" x14ac:dyDescent="0.35">
      <c r="A131" s="60">
        <v>45602</v>
      </c>
      <c r="B131" s="16">
        <v>8456</v>
      </c>
      <c r="C131" s="16">
        <v>8387.7999999999993</v>
      </c>
      <c r="D131" s="16">
        <v>8481.4</v>
      </c>
      <c r="E131" s="16">
        <v>8387.7999999999993</v>
      </c>
      <c r="F131" s="16" t="s">
        <v>1631</v>
      </c>
      <c r="G131" s="61">
        <f t="shared" ref="G131:G194" si="3">B131/B132-1</f>
        <v>8.1308567204749771E-3</v>
      </c>
    </row>
    <row r="132" spans="1:7" x14ac:dyDescent="0.35">
      <c r="A132" s="60">
        <v>45601</v>
      </c>
      <c r="B132" s="16">
        <v>8387.7999999999993</v>
      </c>
      <c r="C132" s="16">
        <v>8422.7999999999993</v>
      </c>
      <c r="D132" s="16">
        <v>8423.1</v>
      </c>
      <c r="E132" s="16">
        <v>8369.7999999999993</v>
      </c>
      <c r="F132" s="16" t="s">
        <v>1630</v>
      </c>
      <c r="G132" s="61">
        <f t="shared" si="3"/>
        <v>-4.1553877570403852E-3</v>
      </c>
    </row>
    <row r="133" spans="1:7" x14ac:dyDescent="0.35">
      <c r="A133" s="60">
        <v>45600</v>
      </c>
      <c r="B133" s="16">
        <v>8422.7999999999993</v>
      </c>
      <c r="C133" s="16">
        <v>8379.7000000000007</v>
      </c>
      <c r="D133" s="16">
        <v>8437.2999999999993</v>
      </c>
      <c r="E133" s="16">
        <v>8379.7000000000007</v>
      </c>
      <c r="F133" s="16" t="s">
        <v>1629</v>
      </c>
      <c r="G133" s="61">
        <f t="shared" si="3"/>
        <v>5.1433822213204916E-3</v>
      </c>
    </row>
    <row r="134" spans="1:7" x14ac:dyDescent="0.35">
      <c r="A134" s="60">
        <v>45597</v>
      </c>
      <c r="B134" s="16">
        <v>8379.7000000000007</v>
      </c>
      <c r="C134" s="16">
        <v>8422.1</v>
      </c>
      <c r="D134" s="16">
        <v>8422.1</v>
      </c>
      <c r="E134" s="16">
        <v>8323.9</v>
      </c>
      <c r="F134" s="16" t="s">
        <v>1628</v>
      </c>
      <c r="G134" s="61">
        <f t="shared" si="3"/>
        <v>-5.0343738497523605E-3</v>
      </c>
    </row>
    <row r="135" spans="1:7" x14ac:dyDescent="0.35">
      <c r="A135" s="60">
        <v>45596</v>
      </c>
      <c r="B135" s="16">
        <v>8422.1</v>
      </c>
      <c r="C135" s="16">
        <v>8439.5</v>
      </c>
      <c r="D135" s="16">
        <v>8444.2000000000007</v>
      </c>
      <c r="E135" s="16">
        <v>8391.7999999999993</v>
      </c>
      <c r="F135" s="16" t="s">
        <v>479</v>
      </c>
      <c r="G135" s="61">
        <f t="shared" si="3"/>
        <v>-2.0617335150185934E-3</v>
      </c>
    </row>
    <row r="136" spans="1:7" x14ac:dyDescent="0.35">
      <c r="A136" s="60">
        <v>45595</v>
      </c>
      <c r="B136" s="16">
        <v>8439.5</v>
      </c>
      <c r="C136" s="16">
        <v>8505.9</v>
      </c>
      <c r="D136" s="16">
        <v>8515.1</v>
      </c>
      <c r="E136" s="16">
        <v>8427.9</v>
      </c>
      <c r="F136" s="16" t="s">
        <v>186</v>
      </c>
      <c r="G136" s="61">
        <f t="shared" si="3"/>
        <v>-7.8063461832375003E-3</v>
      </c>
    </row>
    <row r="137" spans="1:7" x14ac:dyDescent="0.35">
      <c r="A137" s="60">
        <v>45594</v>
      </c>
      <c r="B137" s="16">
        <v>8505.9</v>
      </c>
      <c r="C137" s="16">
        <v>8478.2000000000007</v>
      </c>
      <c r="D137" s="16">
        <v>8528.2000000000007</v>
      </c>
      <c r="E137" s="16">
        <v>8478.2000000000007</v>
      </c>
      <c r="F137" s="16" t="s">
        <v>248</v>
      </c>
      <c r="G137" s="61">
        <f t="shared" si="3"/>
        <v>3.2672029440210526E-3</v>
      </c>
    </row>
    <row r="138" spans="1:7" x14ac:dyDescent="0.35">
      <c r="A138" s="60">
        <v>45593</v>
      </c>
      <c r="B138" s="16">
        <v>8478.2000000000007</v>
      </c>
      <c r="C138" s="16">
        <v>8467.2999999999993</v>
      </c>
      <c r="D138" s="16">
        <v>8485.1</v>
      </c>
      <c r="E138" s="16">
        <v>8454.7999999999993</v>
      </c>
      <c r="F138" s="16" t="s">
        <v>1627</v>
      </c>
      <c r="G138" s="61">
        <f t="shared" si="3"/>
        <v>1.2873052803139551E-3</v>
      </c>
    </row>
    <row r="139" spans="1:7" x14ac:dyDescent="0.35">
      <c r="A139" s="60">
        <v>45590</v>
      </c>
      <c r="B139" s="16">
        <v>8467.2999999999993</v>
      </c>
      <c r="C139" s="16">
        <v>8453.9</v>
      </c>
      <c r="D139" s="16">
        <v>8504.4</v>
      </c>
      <c r="E139" s="16">
        <v>8453.9</v>
      </c>
      <c r="F139" s="16" t="s">
        <v>1626</v>
      </c>
      <c r="G139" s="61">
        <f t="shared" si="3"/>
        <v>1.585067247069416E-3</v>
      </c>
    </row>
    <row r="140" spans="1:7" x14ac:dyDescent="0.35">
      <c r="A140" s="60">
        <v>45589</v>
      </c>
      <c r="B140" s="16">
        <v>8453.9</v>
      </c>
      <c r="C140" s="16">
        <v>8476.2999999999993</v>
      </c>
      <c r="D140" s="16">
        <v>8494.9</v>
      </c>
      <c r="E140" s="16">
        <v>8437.7999999999993</v>
      </c>
      <c r="F140" s="16" t="s">
        <v>165</v>
      </c>
      <c r="G140" s="61">
        <f t="shared" si="3"/>
        <v>-2.6426624824510414E-3</v>
      </c>
    </row>
    <row r="141" spans="1:7" x14ac:dyDescent="0.35">
      <c r="A141" s="60">
        <v>45588</v>
      </c>
      <c r="B141" s="16">
        <v>8476.2999999999993</v>
      </c>
      <c r="C141" s="16">
        <v>8469</v>
      </c>
      <c r="D141" s="16">
        <v>8495.7999999999993</v>
      </c>
      <c r="E141" s="16">
        <v>8460.7999999999993</v>
      </c>
      <c r="F141" s="16" t="s">
        <v>122</v>
      </c>
      <c r="G141" s="61">
        <f t="shared" si="3"/>
        <v>8.6196717440056858E-4</v>
      </c>
    </row>
    <row r="142" spans="1:7" x14ac:dyDescent="0.35">
      <c r="A142" s="60">
        <v>45587</v>
      </c>
      <c r="B142" s="16">
        <v>8469</v>
      </c>
      <c r="C142" s="16">
        <v>8604.1</v>
      </c>
      <c r="D142" s="16">
        <v>8604.1</v>
      </c>
      <c r="E142" s="16">
        <v>8465.9</v>
      </c>
      <c r="F142" s="16" t="s">
        <v>365</v>
      </c>
      <c r="G142" s="61">
        <f t="shared" si="3"/>
        <v>-1.5701816575818595E-2</v>
      </c>
    </row>
    <row r="143" spans="1:7" x14ac:dyDescent="0.35">
      <c r="A143" s="60">
        <v>45586</v>
      </c>
      <c r="B143" s="16">
        <v>8604.1</v>
      </c>
      <c r="C143" s="16">
        <v>8551.9</v>
      </c>
      <c r="D143" s="16">
        <v>8618.1</v>
      </c>
      <c r="E143" s="16">
        <v>8551.9</v>
      </c>
      <c r="F143" s="16" t="s">
        <v>186</v>
      </c>
      <c r="G143" s="61">
        <f t="shared" si="3"/>
        <v>6.1862662550284941E-3</v>
      </c>
    </row>
    <row r="144" spans="1:7" x14ac:dyDescent="0.35">
      <c r="A144" s="60">
        <v>45583</v>
      </c>
      <c r="B144" s="16">
        <v>8551.2000000000007</v>
      </c>
      <c r="C144" s="16">
        <v>8624.1</v>
      </c>
      <c r="D144" s="16">
        <v>8624.1</v>
      </c>
      <c r="E144" s="16">
        <v>8530.4</v>
      </c>
      <c r="F144" s="16" t="s">
        <v>479</v>
      </c>
      <c r="G144" s="61">
        <f t="shared" si="3"/>
        <v>-8.4530559710578324E-3</v>
      </c>
    </row>
    <row r="145" spans="1:7" x14ac:dyDescent="0.35">
      <c r="A145" s="60">
        <v>45582</v>
      </c>
      <c r="B145" s="16">
        <v>8624.1</v>
      </c>
      <c r="C145" s="16">
        <v>8556.6</v>
      </c>
      <c r="D145" s="16">
        <v>8654.7000000000007</v>
      </c>
      <c r="E145" s="16">
        <v>8556.6</v>
      </c>
      <c r="F145" s="16" t="s">
        <v>1193</v>
      </c>
      <c r="G145" s="61">
        <f t="shared" si="3"/>
        <v>7.8886473599326656E-3</v>
      </c>
    </row>
    <row r="146" spans="1:7" x14ac:dyDescent="0.35">
      <c r="A146" s="60">
        <v>45581</v>
      </c>
      <c r="B146" s="16">
        <v>8556.6</v>
      </c>
      <c r="C146" s="16">
        <v>8598.6</v>
      </c>
      <c r="D146" s="16">
        <v>8598.6</v>
      </c>
      <c r="E146" s="16">
        <v>8552.6</v>
      </c>
      <c r="F146" s="16" t="s">
        <v>1625</v>
      </c>
      <c r="G146" s="61">
        <f t="shared" si="3"/>
        <v>-4.8845160840136348E-3</v>
      </c>
    </row>
    <row r="147" spans="1:7" x14ac:dyDescent="0.35">
      <c r="A147" s="60">
        <v>45580</v>
      </c>
      <c r="B147" s="16">
        <v>8598.6</v>
      </c>
      <c r="C147" s="16">
        <v>8529.5</v>
      </c>
      <c r="D147" s="16">
        <v>8608.2000000000007</v>
      </c>
      <c r="E147" s="16">
        <v>8529.5</v>
      </c>
      <c r="F147" s="16" t="s">
        <v>287</v>
      </c>
      <c r="G147" s="61">
        <f t="shared" si="3"/>
        <v>8.1012955038397561E-3</v>
      </c>
    </row>
    <row r="148" spans="1:7" x14ac:dyDescent="0.35">
      <c r="A148" s="60">
        <v>45579</v>
      </c>
      <c r="B148" s="16">
        <v>8529.5</v>
      </c>
      <c r="C148" s="16">
        <v>8491.5</v>
      </c>
      <c r="D148" s="16">
        <v>8547.7000000000007</v>
      </c>
      <c r="E148" s="16">
        <v>8491.5</v>
      </c>
      <c r="F148" s="16" t="s">
        <v>1624</v>
      </c>
      <c r="G148" s="61">
        <f t="shared" si="3"/>
        <v>4.4750632985928185E-3</v>
      </c>
    </row>
    <row r="149" spans="1:7" x14ac:dyDescent="0.35">
      <c r="A149" s="60">
        <v>45576</v>
      </c>
      <c r="B149" s="16">
        <v>8491.5</v>
      </c>
      <c r="C149" s="16">
        <v>8498.7000000000007</v>
      </c>
      <c r="D149" s="16">
        <v>8505</v>
      </c>
      <c r="E149" s="16">
        <v>8478.2999999999993</v>
      </c>
      <c r="F149" s="16" t="s">
        <v>1623</v>
      </c>
      <c r="G149" s="61">
        <f t="shared" si="3"/>
        <v>-8.471883935190494E-4</v>
      </c>
    </row>
    <row r="150" spans="1:7" x14ac:dyDescent="0.35">
      <c r="A150" s="60">
        <v>45575</v>
      </c>
      <c r="B150" s="16">
        <v>8498.7000000000007</v>
      </c>
      <c r="C150" s="16">
        <v>8456.7999999999993</v>
      </c>
      <c r="D150" s="16">
        <v>8515.2000000000007</v>
      </c>
      <c r="E150" s="16">
        <v>8456.7999999999993</v>
      </c>
      <c r="F150" s="16" t="s">
        <v>534</v>
      </c>
      <c r="G150" s="61">
        <f t="shared" si="3"/>
        <v>4.9545927537604229E-3</v>
      </c>
    </row>
    <row r="151" spans="1:7" x14ac:dyDescent="0.35">
      <c r="A151" s="60">
        <v>45574</v>
      </c>
      <c r="B151" s="16">
        <v>8456.7999999999993</v>
      </c>
      <c r="C151" s="16">
        <v>8443.7000000000007</v>
      </c>
      <c r="D151" s="16">
        <v>8496.5</v>
      </c>
      <c r="E151" s="16">
        <v>8441.2999999999993</v>
      </c>
      <c r="F151" s="16" t="s">
        <v>1622</v>
      </c>
      <c r="G151" s="61">
        <f t="shared" si="3"/>
        <v>1.5514525622650766E-3</v>
      </c>
    </row>
    <row r="152" spans="1:7" x14ac:dyDescent="0.35">
      <c r="A152" s="60">
        <v>45573</v>
      </c>
      <c r="B152" s="16">
        <v>8443.7000000000007</v>
      </c>
      <c r="C152" s="16">
        <v>8479</v>
      </c>
      <c r="D152" s="16">
        <v>8495.2999999999993</v>
      </c>
      <c r="E152" s="16">
        <v>8429.4</v>
      </c>
      <c r="F152" s="16" t="s">
        <v>534</v>
      </c>
      <c r="G152" s="61">
        <f t="shared" si="3"/>
        <v>-4.1632267956126512E-3</v>
      </c>
    </row>
    <row r="153" spans="1:7" x14ac:dyDescent="0.35">
      <c r="A153" s="60">
        <v>45572</v>
      </c>
      <c r="B153" s="16">
        <v>8479</v>
      </c>
      <c r="C153" s="16">
        <v>8416.6</v>
      </c>
      <c r="D153" s="16">
        <v>8483.6</v>
      </c>
      <c r="E153" s="16">
        <v>8416.6</v>
      </c>
      <c r="F153" s="16" t="s">
        <v>114</v>
      </c>
      <c r="G153" s="61">
        <f t="shared" si="3"/>
        <v>7.4139201102583208E-3</v>
      </c>
    </row>
    <row r="154" spans="1:7" x14ac:dyDescent="0.35">
      <c r="A154" s="60">
        <v>45569</v>
      </c>
      <c r="B154" s="16">
        <v>8416.6</v>
      </c>
      <c r="C154" s="16">
        <v>8474.2999999999993</v>
      </c>
      <c r="D154" s="16">
        <v>8474.2999999999993</v>
      </c>
      <c r="E154" s="16">
        <v>8373.7000000000007</v>
      </c>
      <c r="F154" s="16" t="s">
        <v>1621</v>
      </c>
      <c r="G154" s="61">
        <f t="shared" si="3"/>
        <v>-6.8088219675960238E-3</v>
      </c>
    </row>
    <row r="155" spans="1:7" x14ac:dyDescent="0.35">
      <c r="A155" s="60">
        <v>45568</v>
      </c>
      <c r="B155" s="16">
        <v>8474.2999999999993</v>
      </c>
      <c r="C155" s="16">
        <v>8469.9</v>
      </c>
      <c r="D155" s="16">
        <v>8493.2000000000007</v>
      </c>
      <c r="E155" s="16">
        <v>8454.9</v>
      </c>
      <c r="F155" s="16" t="s">
        <v>165</v>
      </c>
      <c r="G155" s="61">
        <f t="shared" si="3"/>
        <v>5.1948665273493511E-4</v>
      </c>
    </row>
    <row r="156" spans="1:7" x14ac:dyDescent="0.35">
      <c r="A156" s="60">
        <v>45567</v>
      </c>
      <c r="B156" s="16">
        <v>8469.9</v>
      </c>
      <c r="C156" s="16">
        <v>8481.9</v>
      </c>
      <c r="D156" s="16">
        <v>8487.2999999999993</v>
      </c>
      <c r="E156" s="16">
        <v>8448</v>
      </c>
      <c r="F156" s="16" t="s">
        <v>165</v>
      </c>
      <c r="G156" s="61">
        <f t="shared" si="3"/>
        <v>-1.4147773494146421E-3</v>
      </c>
    </row>
    <row r="157" spans="1:7" x14ac:dyDescent="0.35">
      <c r="A157" s="60">
        <v>45566</v>
      </c>
      <c r="B157" s="16">
        <v>8481.9</v>
      </c>
      <c r="C157" s="16">
        <v>8538.4</v>
      </c>
      <c r="D157" s="16">
        <v>8538.4</v>
      </c>
      <c r="E157" s="16">
        <v>8460.9</v>
      </c>
      <c r="F157" s="16" t="s">
        <v>168</v>
      </c>
      <c r="G157" s="61">
        <f t="shared" si="3"/>
        <v>-6.6171648083950263E-3</v>
      </c>
    </row>
    <row r="158" spans="1:7" x14ac:dyDescent="0.35">
      <c r="A158" s="60">
        <v>45565</v>
      </c>
      <c r="B158" s="16">
        <v>8538.4</v>
      </c>
      <c r="C158" s="16">
        <v>8476.7999999999993</v>
      </c>
      <c r="D158" s="16">
        <v>8552.6</v>
      </c>
      <c r="E158" s="16">
        <v>8476.7999999999993</v>
      </c>
      <c r="F158" s="16" t="s">
        <v>1431</v>
      </c>
      <c r="G158" s="61">
        <f t="shared" si="3"/>
        <v>7.2668931672330572E-3</v>
      </c>
    </row>
    <row r="159" spans="1:7" x14ac:dyDescent="0.35">
      <c r="A159" s="60">
        <v>45562</v>
      </c>
      <c r="B159" s="16">
        <v>8476.7999999999993</v>
      </c>
      <c r="C159" s="16">
        <v>8462.7999999999993</v>
      </c>
      <c r="D159" s="16">
        <v>8487.7999999999993</v>
      </c>
      <c r="E159" s="16">
        <v>8462.7999999999993</v>
      </c>
      <c r="F159" s="16" t="s">
        <v>808</v>
      </c>
      <c r="G159" s="61">
        <f t="shared" si="3"/>
        <v>1.6542988136314385E-3</v>
      </c>
    </row>
    <row r="160" spans="1:7" x14ac:dyDescent="0.35">
      <c r="A160" s="60">
        <v>45561</v>
      </c>
      <c r="B160" s="16">
        <v>8462.7999999999993</v>
      </c>
      <c r="C160" s="16">
        <v>8372.7999999999993</v>
      </c>
      <c r="D160" s="16">
        <v>8464.7999999999993</v>
      </c>
      <c r="E160" s="16">
        <v>8372.7999999999993</v>
      </c>
      <c r="F160" s="16" t="s">
        <v>292</v>
      </c>
      <c r="G160" s="61">
        <f t="shared" si="3"/>
        <v>1.0749092298872442E-2</v>
      </c>
    </row>
    <row r="161" spans="1:7" x14ac:dyDescent="0.35">
      <c r="A161" s="60">
        <v>45560</v>
      </c>
      <c r="B161" s="16">
        <v>8372.7999999999993</v>
      </c>
      <c r="C161" s="16">
        <v>8385.1</v>
      </c>
      <c r="D161" s="16">
        <v>8424.7999999999993</v>
      </c>
      <c r="E161" s="16">
        <v>8361.4</v>
      </c>
      <c r="F161" s="16" t="s">
        <v>160</v>
      </c>
      <c r="G161" s="61">
        <f t="shared" si="3"/>
        <v>-1.466887693647223E-3</v>
      </c>
    </row>
    <row r="162" spans="1:7" x14ac:dyDescent="0.35">
      <c r="A162" s="60">
        <v>45559</v>
      </c>
      <c r="B162" s="16">
        <v>8385.1</v>
      </c>
      <c r="C162" s="16">
        <v>8384.2000000000007</v>
      </c>
      <c r="D162" s="16">
        <v>8407.9</v>
      </c>
      <c r="E162" s="16">
        <v>8350.5</v>
      </c>
      <c r="F162" s="16" t="s">
        <v>161</v>
      </c>
      <c r="G162" s="61">
        <f t="shared" si="3"/>
        <v>1.073447675388195E-4</v>
      </c>
    </row>
    <row r="163" spans="1:7" x14ac:dyDescent="0.35">
      <c r="A163" s="60">
        <v>45558</v>
      </c>
      <c r="B163" s="16">
        <v>8384.2000000000007</v>
      </c>
      <c r="C163" s="16">
        <v>8437.2000000000007</v>
      </c>
      <c r="D163" s="16">
        <v>8437.2000000000007</v>
      </c>
      <c r="E163" s="16">
        <v>8359</v>
      </c>
      <c r="F163" s="16" t="s">
        <v>534</v>
      </c>
      <c r="G163" s="61">
        <f t="shared" si="3"/>
        <v>-6.2817048309865564E-3</v>
      </c>
    </row>
    <row r="164" spans="1:7" x14ac:dyDescent="0.35">
      <c r="A164" s="60">
        <v>45555</v>
      </c>
      <c r="B164" s="16">
        <v>8437.2000000000007</v>
      </c>
      <c r="C164" s="16">
        <v>8417</v>
      </c>
      <c r="D164" s="16">
        <v>8474.1</v>
      </c>
      <c r="E164" s="16">
        <v>8415.7999999999993</v>
      </c>
      <c r="F164" s="16" t="s">
        <v>1620</v>
      </c>
      <c r="G164" s="61">
        <f t="shared" si="3"/>
        <v>2.3999049542593465E-3</v>
      </c>
    </row>
    <row r="165" spans="1:7" x14ac:dyDescent="0.35">
      <c r="A165" s="60">
        <v>45554</v>
      </c>
      <c r="B165" s="16">
        <v>8417</v>
      </c>
      <c r="C165" s="16">
        <v>8364.2999999999993</v>
      </c>
      <c r="D165" s="16">
        <v>8425.4</v>
      </c>
      <c r="E165" s="16">
        <v>8355.7000000000007</v>
      </c>
      <c r="F165" s="16" t="s">
        <v>1056</v>
      </c>
      <c r="G165" s="61">
        <f t="shared" si="3"/>
        <v>6.3005870186387813E-3</v>
      </c>
    </row>
    <row r="166" spans="1:7" x14ac:dyDescent="0.35">
      <c r="A166" s="60">
        <v>45553</v>
      </c>
      <c r="B166" s="16">
        <v>8364.2999999999993</v>
      </c>
      <c r="C166" s="16">
        <v>8361.2000000000007</v>
      </c>
      <c r="D166" s="16">
        <v>8375.6</v>
      </c>
      <c r="E166" s="16">
        <v>8335.6</v>
      </c>
      <c r="F166" s="16" t="s">
        <v>1619</v>
      </c>
      <c r="G166" s="61">
        <f t="shared" si="3"/>
        <v>3.7076017796477956E-4</v>
      </c>
    </row>
    <row r="167" spans="1:7" x14ac:dyDescent="0.35">
      <c r="A167" s="60">
        <v>45552</v>
      </c>
      <c r="B167" s="16">
        <v>8361.2000000000007</v>
      </c>
      <c r="C167" s="16">
        <v>8341.1</v>
      </c>
      <c r="D167" s="16">
        <v>8371.7999999999993</v>
      </c>
      <c r="E167" s="16">
        <v>8341.1</v>
      </c>
      <c r="F167" s="16" t="s">
        <v>1618</v>
      </c>
      <c r="G167" s="61">
        <f t="shared" si="3"/>
        <v>2.4097541091703256E-3</v>
      </c>
    </row>
    <row r="168" spans="1:7" x14ac:dyDescent="0.35">
      <c r="A168" s="60">
        <v>45551</v>
      </c>
      <c r="B168" s="16">
        <v>8341.1</v>
      </c>
      <c r="C168" s="16">
        <v>8323.5</v>
      </c>
      <c r="D168" s="16">
        <v>8366.4</v>
      </c>
      <c r="E168" s="16">
        <v>8323.5</v>
      </c>
      <c r="F168" s="16" t="s">
        <v>122</v>
      </c>
      <c r="G168" s="61">
        <f t="shared" si="3"/>
        <v>2.1144951042231241E-3</v>
      </c>
    </row>
    <row r="169" spans="1:7" x14ac:dyDescent="0.35">
      <c r="A169" s="60">
        <v>45548</v>
      </c>
      <c r="B169" s="16">
        <v>8323.5</v>
      </c>
      <c r="C169" s="16">
        <v>8293.1</v>
      </c>
      <c r="D169" s="16">
        <v>8362.2000000000007</v>
      </c>
      <c r="E169" s="16">
        <v>8293.1</v>
      </c>
      <c r="F169" s="16" t="s">
        <v>160</v>
      </c>
      <c r="G169" s="61">
        <f t="shared" si="3"/>
        <v>3.6656979898952446E-3</v>
      </c>
    </row>
    <row r="170" spans="1:7" x14ac:dyDescent="0.35">
      <c r="A170" s="60">
        <v>45547</v>
      </c>
      <c r="B170" s="16">
        <v>8293.1</v>
      </c>
      <c r="C170" s="16">
        <v>8195.2000000000007</v>
      </c>
      <c r="D170" s="16">
        <v>8296.4</v>
      </c>
      <c r="E170" s="16">
        <v>8188.2</v>
      </c>
      <c r="F170" s="16" t="s">
        <v>186</v>
      </c>
      <c r="G170" s="61">
        <f t="shared" si="3"/>
        <v>1.1946017180788804E-2</v>
      </c>
    </row>
    <row r="171" spans="1:7" x14ac:dyDescent="0.35">
      <c r="A171" s="60">
        <v>45546</v>
      </c>
      <c r="B171" s="16">
        <v>8195.2000000000007</v>
      </c>
      <c r="C171" s="16">
        <v>8217</v>
      </c>
      <c r="D171" s="16">
        <v>8229.9</v>
      </c>
      <c r="E171" s="16">
        <v>8171.9</v>
      </c>
      <c r="F171" s="16" t="s">
        <v>163</v>
      </c>
      <c r="G171" s="61">
        <f t="shared" si="3"/>
        <v>-2.6530363879760932E-3</v>
      </c>
    </row>
    <row r="172" spans="1:7" x14ac:dyDescent="0.35">
      <c r="A172" s="60">
        <v>45545</v>
      </c>
      <c r="B172" s="16">
        <v>8217</v>
      </c>
      <c r="C172" s="16">
        <v>8191.9</v>
      </c>
      <c r="D172" s="16">
        <v>8259.7000000000007</v>
      </c>
      <c r="E172" s="16">
        <v>8191.9</v>
      </c>
      <c r="F172" s="16" t="s">
        <v>528</v>
      </c>
      <c r="G172" s="61">
        <f t="shared" si="3"/>
        <v>3.0640022461212446E-3</v>
      </c>
    </row>
    <row r="173" spans="1:7" x14ac:dyDescent="0.35">
      <c r="A173" s="60">
        <v>45544</v>
      </c>
      <c r="B173" s="16">
        <v>8191.9</v>
      </c>
      <c r="C173" s="16">
        <v>8214.7999999999993</v>
      </c>
      <c r="D173" s="16">
        <v>8214.7999999999993</v>
      </c>
      <c r="E173" s="16">
        <v>8118.4</v>
      </c>
      <c r="F173" s="16" t="s">
        <v>297</v>
      </c>
      <c r="G173" s="61">
        <f t="shared" si="3"/>
        <v>-2.7876515557286874E-3</v>
      </c>
    </row>
    <row r="174" spans="1:7" x14ac:dyDescent="0.35">
      <c r="A174" s="60">
        <v>45541</v>
      </c>
      <c r="B174" s="16">
        <v>8214.7999999999993</v>
      </c>
      <c r="C174" s="16">
        <v>8187.7</v>
      </c>
      <c r="D174" s="16">
        <v>8232.2999999999993</v>
      </c>
      <c r="E174" s="16">
        <v>8187.7</v>
      </c>
      <c r="F174" s="16" t="s">
        <v>295</v>
      </c>
      <c r="G174" s="61">
        <f t="shared" si="3"/>
        <v>3.3098428129998414E-3</v>
      </c>
    </row>
    <row r="175" spans="1:7" x14ac:dyDescent="0.35">
      <c r="A175" s="60">
        <v>45540</v>
      </c>
      <c r="B175" s="16">
        <v>8187.7</v>
      </c>
      <c r="C175" s="16">
        <v>8157</v>
      </c>
      <c r="D175" s="16">
        <v>8198.2000000000007</v>
      </c>
      <c r="E175" s="16">
        <v>8157</v>
      </c>
      <c r="F175" s="16" t="s">
        <v>872</v>
      </c>
      <c r="G175" s="61">
        <f t="shared" si="3"/>
        <v>3.7636385926198557E-3</v>
      </c>
    </row>
    <row r="176" spans="1:7" x14ac:dyDescent="0.35">
      <c r="A176" s="60">
        <v>45539</v>
      </c>
      <c r="B176" s="16">
        <v>8157</v>
      </c>
      <c r="C176" s="16">
        <v>8322.7000000000007</v>
      </c>
      <c r="D176" s="16">
        <v>8322.7000000000007</v>
      </c>
      <c r="E176" s="16">
        <v>8136.5</v>
      </c>
      <c r="F176" s="16" t="s">
        <v>890</v>
      </c>
      <c r="G176" s="61">
        <f t="shared" si="3"/>
        <v>-1.9909404400014541E-2</v>
      </c>
    </row>
    <row r="177" spans="1:7" x14ac:dyDescent="0.35">
      <c r="A177" s="60">
        <v>45538</v>
      </c>
      <c r="B177" s="16">
        <v>8322.7000000000007</v>
      </c>
      <c r="C177" s="16">
        <v>8330.7999999999993</v>
      </c>
      <c r="D177" s="16">
        <v>8331</v>
      </c>
      <c r="E177" s="16">
        <v>8296.2999999999993</v>
      </c>
      <c r="F177" s="16" t="s">
        <v>1201</v>
      </c>
      <c r="G177" s="61">
        <f t="shared" si="3"/>
        <v>-9.7229557785549758E-4</v>
      </c>
    </row>
    <row r="178" spans="1:7" x14ac:dyDescent="0.35">
      <c r="A178" s="60">
        <v>45537</v>
      </c>
      <c r="B178" s="16">
        <v>8330.7999999999993</v>
      </c>
      <c r="C178" s="16">
        <v>8316.2999999999993</v>
      </c>
      <c r="D178" s="16">
        <v>8337.5</v>
      </c>
      <c r="E178" s="16">
        <v>8267.2999999999993</v>
      </c>
      <c r="F178" s="16" t="s">
        <v>740</v>
      </c>
      <c r="G178" s="61">
        <f t="shared" si="3"/>
        <v>1.6953839864366493E-3</v>
      </c>
    </row>
    <row r="179" spans="1:7" x14ac:dyDescent="0.35">
      <c r="A179" s="60">
        <v>45534</v>
      </c>
      <c r="B179" s="16">
        <v>8316.7000000000007</v>
      </c>
      <c r="C179" s="16">
        <v>8263.6</v>
      </c>
      <c r="D179" s="16">
        <v>8316.7000000000007</v>
      </c>
      <c r="E179" s="16">
        <v>8263.6</v>
      </c>
      <c r="F179" s="16" t="s">
        <v>1169</v>
      </c>
      <c r="G179" s="61">
        <f t="shared" si="3"/>
        <v>6.4257708504769084E-3</v>
      </c>
    </row>
    <row r="180" spans="1:7" x14ac:dyDescent="0.35">
      <c r="A180" s="60">
        <v>45533</v>
      </c>
      <c r="B180" s="16">
        <v>8263.6</v>
      </c>
      <c r="C180" s="16">
        <v>8291.2999999999993</v>
      </c>
      <c r="D180" s="16">
        <v>8291.2999999999993</v>
      </c>
      <c r="E180" s="16">
        <v>8237.1</v>
      </c>
      <c r="F180" s="16" t="s">
        <v>1422</v>
      </c>
      <c r="G180" s="61">
        <f t="shared" si="3"/>
        <v>-3.3408512537236312E-3</v>
      </c>
    </row>
    <row r="181" spans="1:7" x14ac:dyDescent="0.35">
      <c r="A181" s="60">
        <v>45532</v>
      </c>
      <c r="B181" s="16">
        <v>8291.2999999999993</v>
      </c>
      <c r="C181" s="16">
        <v>8297.1</v>
      </c>
      <c r="D181" s="16">
        <v>8297.1</v>
      </c>
      <c r="E181" s="16">
        <v>8235.7000000000007</v>
      </c>
      <c r="F181" s="16" t="s">
        <v>872</v>
      </c>
      <c r="G181" s="61">
        <f t="shared" si="3"/>
        <v>-6.9903942341309477E-4</v>
      </c>
    </row>
    <row r="182" spans="1:7" x14ac:dyDescent="0.35">
      <c r="A182" s="60">
        <v>45531</v>
      </c>
      <c r="B182" s="16">
        <v>8297.1</v>
      </c>
      <c r="C182" s="16">
        <v>8311.5</v>
      </c>
      <c r="D182" s="16">
        <v>8329.9</v>
      </c>
      <c r="E182" s="16">
        <v>8288</v>
      </c>
      <c r="F182" s="16" t="s">
        <v>297</v>
      </c>
      <c r="G182" s="61">
        <f t="shared" si="3"/>
        <v>-1.7325392528424466E-3</v>
      </c>
    </row>
    <row r="183" spans="1:7" x14ac:dyDescent="0.35">
      <c r="A183" s="60">
        <v>45530</v>
      </c>
      <c r="B183" s="16">
        <v>8311.5</v>
      </c>
      <c r="C183" s="16">
        <v>8249.1</v>
      </c>
      <c r="D183" s="16">
        <v>8317.5</v>
      </c>
      <c r="E183" s="16">
        <v>8249.1</v>
      </c>
      <c r="F183" s="16" t="s">
        <v>248</v>
      </c>
      <c r="G183" s="61">
        <f t="shared" si="3"/>
        <v>7.564461577626691E-3</v>
      </c>
    </row>
    <row r="184" spans="1:7" x14ac:dyDescent="0.35">
      <c r="A184" s="60">
        <v>45527</v>
      </c>
      <c r="B184" s="16">
        <v>8249.1</v>
      </c>
      <c r="C184" s="16">
        <v>8258.1</v>
      </c>
      <c r="D184" s="16">
        <v>8258.1</v>
      </c>
      <c r="E184" s="16">
        <v>8218.7999999999993</v>
      </c>
      <c r="F184" s="16" t="s">
        <v>165</v>
      </c>
      <c r="G184" s="61">
        <f t="shared" si="3"/>
        <v>-1.0898390670978086E-3</v>
      </c>
    </row>
    <row r="185" spans="1:7" x14ac:dyDescent="0.35">
      <c r="A185" s="60">
        <v>45526</v>
      </c>
      <c r="B185" s="16">
        <v>8258.1</v>
      </c>
      <c r="C185" s="16">
        <v>8234</v>
      </c>
      <c r="D185" s="16">
        <v>8268.7000000000007</v>
      </c>
      <c r="E185" s="16">
        <v>8234</v>
      </c>
      <c r="F185" s="16" t="s">
        <v>295</v>
      </c>
      <c r="G185" s="61">
        <f t="shared" si="3"/>
        <v>2.9268885110518283E-3</v>
      </c>
    </row>
    <row r="186" spans="1:7" x14ac:dyDescent="0.35">
      <c r="A186" s="60">
        <v>45525</v>
      </c>
      <c r="B186" s="16">
        <v>8234</v>
      </c>
      <c r="C186" s="16">
        <v>8207.6</v>
      </c>
      <c r="D186" s="16">
        <v>8234</v>
      </c>
      <c r="E186" s="16">
        <v>8168.6</v>
      </c>
      <c r="F186" s="16" t="s">
        <v>561</v>
      </c>
      <c r="G186" s="61">
        <f t="shared" si="3"/>
        <v>3.2165310200302777E-3</v>
      </c>
    </row>
    <row r="187" spans="1:7" x14ac:dyDescent="0.35">
      <c r="A187" s="60">
        <v>45524</v>
      </c>
      <c r="B187" s="16">
        <v>8207.6</v>
      </c>
      <c r="C187" s="16">
        <v>8194.7999999999993</v>
      </c>
      <c r="D187" s="16">
        <v>8235.4</v>
      </c>
      <c r="E187" s="16">
        <v>8194.7999999999993</v>
      </c>
      <c r="F187" s="16" t="s">
        <v>365</v>
      </c>
      <c r="G187" s="61">
        <f t="shared" si="3"/>
        <v>1.5619661248598149E-3</v>
      </c>
    </row>
    <row r="188" spans="1:7" x14ac:dyDescent="0.35">
      <c r="A188" s="60">
        <v>45523</v>
      </c>
      <c r="B188" s="16">
        <v>8194.7999999999993</v>
      </c>
      <c r="C188" s="16">
        <v>8189.9</v>
      </c>
      <c r="D188" s="16">
        <v>8207.2000000000007</v>
      </c>
      <c r="E188" s="16">
        <v>8167.7</v>
      </c>
      <c r="F188" s="16" t="s">
        <v>1617</v>
      </c>
      <c r="G188" s="61">
        <f t="shared" si="3"/>
        <v>5.98297903515288E-4</v>
      </c>
    </row>
    <row r="189" spans="1:7" x14ac:dyDescent="0.35">
      <c r="A189" s="60">
        <v>45520</v>
      </c>
      <c r="B189" s="16">
        <v>8189.9</v>
      </c>
      <c r="C189" s="16">
        <v>8083.8</v>
      </c>
      <c r="D189" s="16">
        <v>8196.5</v>
      </c>
      <c r="E189" s="16">
        <v>8083.8</v>
      </c>
      <c r="F189" s="16" t="s">
        <v>1165</v>
      </c>
      <c r="G189" s="61">
        <f t="shared" si="3"/>
        <v>1.3125015463024692E-2</v>
      </c>
    </row>
    <row r="190" spans="1:7" x14ac:dyDescent="0.35">
      <c r="A190" s="60">
        <v>45519</v>
      </c>
      <c r="B190" s="16">
        <v>8083.8</v>
      </c>
      <c r="C190" s="16">
        <v>8070.2</v>
      </c>
      <c r="D190" s="16">
        <v>8118.3</v>
      </c>
      <c r="E190" s="16">
        <v>8066.6</v>
      </c>
      <c r="F190" s="16" t="s">
        <v>479</v>
      </c>
      <c r="G190" s="61">
        <f t="shared" si="3"/>
        <v>1.6852122623975951E-3</v>
      </c>
    </row>
    <row r="191" spans="1:7" x14ac:dyDescent="0.35">
      <c r="A191" s="60">
        <v>45518</v>
      </c>
      <c r="B191" s="16">
        <v>8070.2</v>
      </c>
      <c r="C191" s="16">
        <v>8042.2</v>
      </c>
      <c r="D191" s="16">
        <v>8130.7</v>
      </c>
      <c r="E191" s="16">
        <v>8042.2</v>
      </c>
      <c r="F191" s="16" t="s">
        <v>651</v>
      </c>
      <c r="G191" s="61">
        <f t="shared" si="3"/>
        <v>3.481634378652565E-3</v>
      </c>
    </row>
    <row r="192" spans="1:7" x14ac:dyDescent="0.35">
      <c r="A192" s="60">
        <v>45517</v>
      </c>
      <c r="B192" s="16">
        <v>8042.2</v>
      </c>
      <c r="C192" s="16">
        <v>8028.5</v>
      </c>
      <c r="D192" s="16">
        <v>8050.9</v>
      </c>
      <c r="E192" s="16">
        <v>8018.2</v>
      </c>
      <c r="F192" s="16" t="s">
        <v>122</v>
      </c>
      <c r="G192" s="61">
        <f t="shared" si="3"/>
        <v>1.7064208756305543E-3</v>
      </c>
    </row>
    <row r="193" spans="1:7" x14ac:dyDescent="0.35">
      <c r="A193" s="60">
        <v>45516</v>
      </c>
      <c r="B193" s="16">
        <v>8028.5</v>
      </c>
      <c r="C193" s="16">
        <v>7990.7</v>
      </c>
      <c r="D193" s="16">
        <v>8048.9</v>
      </c>
      <c r="E193" s="16">
        <v>7990.7</v>
      </c>
      <c r="F193" s="16" t="s">
        <v>1616</v>
      </c>
      <c r="G193" s="61">
        <f t="shared" si="3"/>
        <v>4.7304992053263106E-3</v>
      </c>
    </row>
    <row r="194" spans="1:7" x14ac:dyDescent="0.35">
      <c r="A194" s="60">
        <v>45513</v>
      </c>
      <c r="B194" s="16">
        <v>7990.7</v>
      </c>
      <c r="C194" s="16">
        <v>7886.5</v>
      </c>
      <c r="D194" s="16">
        <v>8004.9</v>
      </c>
      <c r="E194" s="16">
        <v>7886.5</v>
      </c>
      <c r="F194" s="16" t="s">
        <v>1615</v>
      </c>
      <c r="G194" s="61">
        <f t="shared" si="3"/>
        <v>1.3212451657896418E-2</v>
      </c>
    </row>
    <row r="195" spans="1:7" x14ac:dyDescent="0.35">
      <c r="A195" s="60">
        <v>45512</v>
      </c>
      <c r="B195" s="16">
        <v>7886.5</v>
      </c>
      <c r="C195" s="16">
        <v>7913.1</v>
      </c>
      <c r="D195" s="16">
        <v>7913.1</v>
      </c>
      <c r="E195" s="16">
        <v>7855.3</v>
      </c>
      <c r="F195" s="16" t="s">
        <v>248</v>
      </c>
      <c r="G195" s="61">
        <f t="shared" ref="G195:G258" si="4">B195/B196-1</f>
        <v>-3.3615144507209704E-3</v>
      </c>
    </row>
    <row r="196" spans="1:7" x14ac:dyDescent="0.35">
      <c r="A196" s="60">
        <v>45511</v>
      </c>
      <c r="B196" s="16">
        <v>7913.1</v>
      </c>
      <c r="C196" s="16">
        <v>7890.1</v>
      </c>
      <c r="D196" s="16">
        <v>7950.3</v>
      </c>
      <c r="E196" s="16">
        <v>7852.9</v>
      </c>
      <c r="F196" s="16" t="s">
        <v>371</v>
      </c>
      <c r="G196" s="61">
        <f t="shared" si="4"/>
        <v>2.9150454366864142E-3</v>
      </c>
    </row>
    <row r="197" spans="1:7" x14ac:dyDescent="0.35">
      <c r="A197" s="60">
        <v>45510</v>
      </c>
      <c r="B197" s="16">
        <v>7890.1</v>
      </c>
      <c r="C197" s="16">
        <v>7859.4</v>
      </c>
      <c r="D197" s="16">
        <v>7926.2</v>
      </c>
      <c r="E197" s="16">
        <v>7838</v>
      </c>
      <c r="F197" s="16" t="s">
        <v>711</v>
      </c>
      <c r="G197" s="61">
        <f t="shared" si="4"/>
        <v>3.9061505967377119E-3</v>
      </c>
    </row>
    <row r="198" spans="1:7" x14ac:dyDescent="0.35">
      <c r="A198" s="60">
        <v>45509</v>
      </c>
      <c r="B198" s="16">
        <v>7859.4</v>
      </c>
      <c r="C198" s="16">
        <v>8170.4</v>
      </c>
      <c r="D198" s="16">
        <v>8170.4</v>
      </c>
      <c r="E198" s="16">
        <v>7847.3</v>
      </c>
      <c r="F198" s="16" t="s">
        <v>1185</v>
      </c>
      <c r="G198" s="61">
        <f t="shared" si="4"/>
        <v>-3.8064231861353215E-2</v>
      </c>
    </row>
    <row r="199" spans="1:7" x14ac:dyDescent="0.35">
      <c r="A199" s="60">
        <v>45506</v>
      </c>
      <c r="B199" s="16">
        <v>8170.4</v>
      </c>
      <c r="C199" s="16">
        <v>8343.7999999999993</v>
      </c>
      <c r="D199" s="16">
        <v>8343.7999999999993</v>
      </c>
      <c r="E199" s="16">
        <v>8148.5</v>
      </c>
      <c r="F199" s="16" t="s">
        <v>967</v>
      </c>
      <c r="G199" s="61">
        <f t="shared" si="4"/>
        <v>-2.0781897936192117E-2</v>
      </c>
    </row>
    <row r="200" spans="1:7" x14ac:dyDescent="0.35">
      <c r="A200" s="60">
        <v>45505</v>
      </c>
      <c r="B200" s="16">
        <v>8343.7999999999993</v>
      </c>
      <c r="C200" s="16">
        <v>8320.4</v>
      </c>
      <c r="D200" s="16">
        <v>8375.7999999999993</v>
      </c>
      <c r="E200" s="16">
        <v>8320.4</v>
      </c>
      <c r="F200" s="16" t="s">
        <v>1614</v>
      </c>
      <c r="G200" s="61">
        <f t="shared" si="4"/>
        <v>2.8123647901543425E-3</v>
      </c>
    </row>
    <row r="201" spans="1:7" x14ac:dyDescent="0.35">
      <c r="A201" s="60">
        <v>45504</v>
      </c>
      <c r="B201" s="16">
        <v>8320.4</v>
      </c>
      <c r="C201" s="16">
        <v>8176.6</v>
      </c>
      <c r="D201" s="16">
        <v>8320.4</v>
      </c>
      <c r="E201" s="16">
        <v>8176.3</v>
      </c>
      <c r="F201" s="16" t="s">
        <v>1165</v>
      </c>
      <c r="G201" s="61">
        <f t="shared" si="4"/>
        <v>1.7586772007925022E-2</v>
      </c>
    </row>
    <row r="202" spans="1:7" x14ac:dyDescent="0.35">
      <c r="A202" s="60">
        <v>45503</v>
      </c>
      <c r="B202" s="16">
        <v>8176.6</v>
      </c>
      <c r="C202" s="16">
        <v>8224.2999999999993</v>
      </c>
      <c r="D202" s="16">
        <v>8224.2999999999993</v>
      </c>
      <c r="E202" s="16">
        <v>8122.7</v>
      </c>
      <c r="F202" s="16" t="s">
        <v>1613</v>
      </c>
      <c r="G202" s="61">
        <f t="shared" si="4"/>
        <v>-5.7998857045583607E-3</v>
      </c>
    </row>
    <row r="203" spans="1:7" x14ac:dyDescent="0.35">
      <c r="A203" s="60">
        <v>45502</v>
      </c>
      <c r="B203" s="16">
        <v>8224.2999999999993</v>
      </c>
      <c r="C203" s="16">
        <v>8153.4</v>
      </c>
      <c r="D203" s="16">
        <v>8235.5</v>
      </c>
      <c r="E203" s="16">
        <v>8153.4</v>
      </c>
      <c r="F203" s="16" t="s">
        <v>1612</v>
      </c>
      <c r="G203" s="61">
        <f t="shared" si="4"/>
        <v>8.6957588245393236E-3</v>
      </c>
    </row>
    <row r="204" spans="1:7" x14ac:dyDescent="0.35">
      <c r="A204" s="60">
        <v>45499</v>
      </c>
      <c r="B204" s="16">
        <v>8153.4</v>
      </c>
      <c r="C204" s="16">
        <v>8094.3</v>
      </c>
      <c r="D204" s="16">
        <v>8171.9</v>
      </c>
      <c r="E204" s="16">
        <v>8094.3</v>
      </c>
      <c r="F204" s="16" t="s">
        <v>122</v>
      </c>
      <c r="G204" s="61">
        <f t="shared" si="4"/>
        <v>7.3014343426855977E-3</v>
      </c>
    </row>
    <row r="205" spans="1:7" x14ac:dyDescent="0.35">
      <c r="A205" s="60">
        <v>45498</v>
      </c>
      <c r="B205" s="16">
        <v>8094.3</v>
      </c>
      <c r="C205" s="16">
        <v>8205.5</v>
      </c>
      <c r="D205" s="16">
        <v>8205.5</v>
      </c>
      <c r="E205" s="16">
        <v>8094.3</v>
      </c>
      <c r="F205" s="16" t="s">
        <v>305</v>
      </c>
      <c r="G205" s="61">
        <f t="shared" si="4"/>
        <v>-1.3551885930168761E-2</v>
      </c>
    </row>
    <row r="206" spans="1:7" x14ac:dyDescent="0.35">
      <c r="A206" s="60">
        <v>45497</v>
      </c>
      <c r="B206" s="16">
        <v>8205.5</v>
      </c>
      <c r="C206" s="16">
        <v>8208.6</v>
      </c>
      <c r="D206" s="16">
        <v>8214.6</v>
      </c>
      <c r="E206" s="16">
        <v>8184.6</v>
      </c>
      <c r="F206" s="16" t="s">
        <v>373</v>
      </c>
      <c r="G206" s="61">
        <f t="shared" si="4"/>
        <v>-3.7765270569889431E-4</v>
      </c>
    </row>
    <row r="207" spans="1:7" x14ac:dyDescent="0.35">
      <c r="A207" s="60">
        <v>45496</v>
      </c>
      <c r="B207" s="16">
        <v>8208.6</v>
      </c>
      <c r="C207" s="16">
        <v>8166.4</v>
      </c>
      <c r="D207" s="16">
        <v>8229.2999999999993</v>
      </c>
      <c r="E207" s="16">
        <v>8166.4</v>
      </c>
      <c r="F207" s="16" t="s">
        <v>248</v>
      </c>
      <c r="G207" s="61">
        <f t="shared" si="4"/>
        <v>5.1675156739812156E-3</v>
      </c>
    </row>
    <row r="208" spans="1:7" x14ac:dyDescent="0.35">
      <c r="A208" s="60">
        <v>45495</v>
      </c>
      <c r="B208" s="16">
        <v>8166.4</v>
      </c>
      <c r="C208" s="16">
        <v>8209.2000000000007</v>
      </c>
      <c r="D208" s="16">
        <v>8209.2000000000007</v>
      </c>
      <c r="E208" s="16">
        <v>8138.2</v>
      </c>
      <c r="F208" s="16" t="s">
        <v>1611</v>
      </c>
      <c r="G208" s="61">
        <f t="shared" si="4"/>
        <v>-5.2136627198754448E-3</v>
      </c>
    </row>
    <row r="209" spans="1:7" x14ac:dyDescent="0.35">
      <c r="A209" s="60">
        <v>45492</v>
      </c>
      <c r="B209" s="16">
        <v>8209.2000000000007</v>
      </c>
      <c r="C209" s="16">
        <v>8272.7000000000007</v>
      </c>
      <c r="D209" s="16">
        <v>8272.7000000000007</v>
      </c>
      <c r="E209" s="16">
        <v>8161.5</v>
      </c>
      <c r="F209" s="16" t="s">
        <v>1610</v>
      </c>
      <c r="G209" s="61">
        <f t="shared" si="4"/>
        <v>-7.6758494808224498E-3</v>
      </c>
    </row>
    <row r="210" spans="1:7" x14ac:dyDescent="0.35">
      <c r="A210" s="60">
        <v>45491</v>
      </c>
      <c r="B210" s="16">
        <v>8272.7000000000007</v>
      </c>
      <c r="C210" s="16">
        <v>8303.5</v>
      </c>
      <c r="D210" s="16">
        <v>8309.7000000000007</v>
      </c>
      <c r="E210" s="16">
        <v>8263.5</v>
      </c>
      <c r="F210" s="16" t="s">
        <v>528</v>
      </c>
      <c r="G210" s="61">
        <f t="shared" si="4"/>
        <v>-3.7092792196060653E-3</v>
      </c>
    </row>
    <row r="211" spans="1:7" x14ac:dyDescent="0.35">
      <c r="A211" s="60">
        <v>45490</v>
      </c>
      <c r="B211" s="16">
        <v>8303.5</v>
      </c>
      <c r="C211" s="16">
        <v>8243.2999999999993</v>
      </c>
      <c r="D211" s="16">
        <v>8329.5</v>
      </c>
      <c r="E211" s="16">
        <v>8243.2999999999993</v>
      </c>
      <c r="F211" s="16" t="s">
        <v>122</v>
      </c>
      <c r="G211" s="61">
        <f t="shared" si="4"/>
        <v>7.3029005374061207E-3</v>
      </c>
    </row>
    <row r="212" spans="1:7" x14ac:dyDescent="0.35">
      <c r="A212" s="60">
        <v>45489</v>
      </c>
      <c r="B212" s="16">
        <v>8243.2999999999993</v>
      </c>
      <c r="C212" s="16">
        <v>8262.4</v>
      </c>
      <c r="D212" s="16">
        <v>8264.2999999999993</v>
      </c>
      <c r="E212" s="16">
        <v>8241.1</v>
      </c>
      <c r="F212" s="16" t="s">
        <v>1609</v>
      </c>
      <c r="G212" s="61">
        <f t="shared" si="4"/>
        <v>-2.3116769945779048E-3</v>
      </c>
    </row>
    <row r="213" spans="1:7" x14ac:dyDescent="0.35">
      <c r="A213" s="60">
        <v>45488</v>
      </c>
      <c r="B213" s="16">
        <v>8262.4</v>
      </c>
      <c r="C213" s="16">
        <v>8206.1</v>
      </c>
      <c r="D213" s="16">
        <v>8281.4</v>
      </c>
      <c r="E213" s="16">
        <v>8206.1</v>
      </c>
      <c r="F213" s="16" t="s">
        <v>1608</v>
      </c>
      <c r="G213" s="61">
        <f t="shared" si="4"/>
        <v>6.8607499299300212E-3</v>
      </c>
    </row>
    <row r="214" spans="1:7" x14ac:dyDescent="0.35">
      <c r="A214" s="60">
        <v>45485</v>
      </c>
      <c r="B214" s="16">
        <v>8206.1</v>
      </c>
      <c r="C214" s="16">
        <v>8133.4</v>
      </c>
      <c r="D214" s="16">
        <v>8212.6</v>
      </c>
      <c r="E214" s="16">
        <v>8133.1</v>
      </c>
      <c r="F214" s="16" t="s">
        <v>298</v>
      </c>
      <c r="G214" s="61">
        <f t="shared" si="4"/>
        <v>8.938451324169483E-3</v>
      </c>
    </row>
    <row r="215" spans="1:7" x14ac:dyDescent="0.35">
      <c r="A215" s="60">
        <v>45484</v>
      </c>
      <c r="B215" s="16">
        <v>8133.4</v>
      </c>
      <c r="C215" s="16">
        <v>8058.3</v>
      </c>
      <c r="D215" s="16">
        <v>8144.2</v>
      </c>
      <c r="E215" s="16">
        <v>8058.3</v>
      </c>
      <c r="F215" s="16" t="s">
        <v>1607</v>
      </c>
      <c r="G215" s="61">
        <f t="shared" si="4"/>
        <v>9.3195835349886291E-3</v>
      </c>
    </row>
    <row r="216" spans="1:7" x14ac:dyDescent="0.35">
      <c r="A216" s="60">
        <v>45483</v>
      </c>
      <c r="B216" s="16">
        <v>8058.3</v>
      </c>
      <c r="C216" s="16">
        <v>8075.2</v>
      </c>
      <c r="D216" s="16">
        <v>8075.2</v>
      </c>
      <c r="E216" s="16">
        <v>8025.5</v>
      </c>
      <c r="F216" s="16" t="s">
        <v>1606</v>
      </c>
      <c r="G216" s="61">
        <f t="shared" si="4"/>
        <v>-2.0928274222309362E-3</v>
      </c>
    </row>
    <row r="217" spans="1:7" x14ac:dyDescent="0.35">
      <c r="A217" s="60">
        <v>45482</v>
      </c>
      <c r="B217" s="16">
        <v>8075.2</v>
      </c>
      <c r="C217" s="16">
        <v>8012.2</v>
      </c>
      <c r="D217" s="16">
        <v>8077.1</v>
      </c>
      <c r="E217" s="16">
        <v>8012.2</v>
      </c>
      <c r="F217" s="16" t="s">
        <v>1605</v>
      </c>
      <c r="G217" s="61">
        <f t="shared" si="4"/>
        <v>7.8630089114100077E-3</v>
      </c>
    </row>
    <row r="218" spans="1:7" x14ac:dyDescent="0.35">
      <c r="A218" s="60">
        <v>45481</v>
      </c>
      <c r="B218" s="16">
        <v>8012.2</v>
      </c>
      <c r="C218" s="16">
        <v>8070.1</v>
      </c>
      <c r="D218" s="16">
        <v>8070.1</v>
      </c>
      <c r="E218" s="16">
        <v>8008.4</v>
      </c>
      <c r="F218" s="16" t="s">
        <v>1604</v>
      </c>
      <c r="G218" s="61">
        <f t="shared" si="4"/>
        <v>-7.1746322846062416E-3</v>
      </c>
    </row>
    <row r="219" spans="1:7" x14ac:dyDescent="0.35">
      <c r="A219" s="60">
        <v>45478</v>
      </c>
      <c r="B219" s="16">
        <v>8070.1</v>
      </c>
      <c r="C219" s="16">
        <v>8079.1</v>
      </c>
      <c r="D219" s="16">
        <v>8079.1</v>
      </c>
      <c r="E219" s="16">
        <v>8055.2</v>
      </c>
      <c r="F219" s="16" t="s">
        <v>1603</v>
      </c>
      <c r="G219" s="61">
        <f t="shared" si="4"/>
        <v>-1.1263491434795325E-3</v>
      </c>
    </row>
    <row r="220" spans="1:7" x14ac:dyDescent="0.35">
      <c r="A220" s="60">
        <v>45477</v>
      </c>
      <c r="B220" s="16">
        <v>8079.2</v>
      </c>
      <c r="C220" s="16">
        <v>7986.1</v>
      </c>
      <c r="D220" s="16">
        <v>8082.5</v>
      </c>
      <c r="E220" s="16">
        <v>7986.1</v>
      </c>
      <c r="F220" s="16" t="s">
        <v>173</v>
      </c>
      <c r="G220" s="61">
        <f t="shared" si="4"/>
        <v>1.1657755349920418E-2</v>
      </c>
    </row>
    <row r="221" spans="1:7" x14ac:dyDescent="0.35">
      <c r="A221" s="60">
        <v>45476</v>
      </c>
      <c r="B221" s="16">
        <v>7986.1</v>
      </c>
      <c r="C221" s="16">
        <v>7959.7</v>
      </c>
      <c r="D221" s="16">
        <v>7989.1</v>
      </c>
      <c r="E221" s="16">
        <v>7959.7</v>
      </c>
      <c r="F221" s="16" t="s">
        <v>1602</v>
      </c>
      <c r="G221" s="61">
        <f t="shared" si="4"/>
        <v>3.3167079161275925E-3</v>
      </c>
    </row>
    <row r="222" spans="1:7" x14ac:dyDescent="0.35">
      <c r="A222" s="60">
        <v>45475</v>
      </c>
      <c r="B222" s="16">
        <v>7959.7</v>
      </c>
      <c r="C222" s="16">
        <v>7992.3</v>
      </c>
      <c r="D222" s="16">
        <v>7995.9</v>
      </c>
      <c r="E222" s="16">
        <v>7944.4</v>
      </c>
      <c r="F222" s="16" t="s">
        <v>373</v>
      </c>
      <c r="G222" s="61">
        <f t="shared" si="4"/>
        <v>-4.078925966242597E-3</v>
      </c>
    </row>
    <row r="223" spans="1:7" x14ac:dyDescent="0.35">
      <c r="A223" s="60">
        <v>45474</v>
      </c>
      <c r="B223" s="16">
        <v>7992.3</v>
      </c>
      <c r="C223" s="16">
        <v>8013.8</v>
      </c>
      <c r="D223" s="16">
        <v>8013.8</v>
      </c>
      <c r="E223" s="16">
        <v>7958.3</v>
      </c>
      <c r="F223" s="16" t="s">
        <v>1601</v>
      </c>
      <c r="G223" s="61">
        <f t="shared" si="4"/>
        <v>-2.6828720457211519E-3</v>
      </c>
    </row>
    <row r="224" spans="1:7" x14ac:dyDescent="0.35">
      <c r="A224" s="60">
        <v>45471</v>
      </c>
      <c r="B224" s="16">
        <v>8013.8</v>
      </c>
      <c r="C224" s="16">
        <v>8002.8</v>
      </c>
      <c r="D224" s="16">
        <v>8061.9</v>
      </c>
      <c r="E224" s="16">
        <v>7998.5</v>
      </c>
      <c r="F224" s="16" t="s">
        <v>1189</v>
      </c>
      <c r="G224" s="61">
        <f t="shared" si="4"/>
        <v>1.3745189183784756E-3</v>
      </c>
    </row>
    <row r="225" spans="1:7" x14ac:dyDescent="0.35">
      <c r="A225" s="60">
        <v>45470</v>
      </c>
      <c r="B225" s="16">
        <v>8002.8</v>
      </c>
      <c r="C225" s="16">
        <v>8022.9</v>
      </c>
      <c r="D225" s="16">
        <v>8022.9</v>
      </c>
      <c r="E225" s="16">
        <v>7898</v>
      </c>
      <c r="F225" s="16" t="s">
        <v>250</v>
      </c>
      <c r="G225" s="61">
        <f t="shared" si="4"/>
        <v>-2.5053284971767731E-3</v>
      </c>
    </row>
    <row r="226" spans="1:7" x14ac:dyDescent="0.35">
      <c r="A226" s="60">
        <v>45469</v>
      </c>
      <c r="B226" s="16">
        <v>8022.9</v>
      </c>
      <c r="C226" s="16">
        <v>8076.9</v>
      </c>
      <c r="D226" s="16">
        <v>8076.9</v>
      </c>
      <c r="E226" s="16">
        <v>7986.4</v>
      </c>
      <c r="F226" s="16" t="s">
        <v>161</v>
      </c>
      <c r="G226" s="61">
        <f t="shared" si="4"/>
        <v>-6.6857333878096448E-3</v>
      </c>
    </row>
    <row r="227" spans="1:7" x14ac:dyDescent="0.35">
      <c r="A227" s="60">
        <v>45468</v>
      </c>
      <c r="B227" s="16">
        <v>8076.9</v>
      </c>
      <c r="C227" s="16">
        <v>7978.1</v>
      </c>
      <c r="D227" s="16">
        <v>8076.9</v>
      </c>
      <c r="E227" s="16">
        <v>7978.1</v>
      </c>
      <c r="F227" s="16" t="s">
        <v>294</v>
      </c>
      <c r="G227" s="61">
        <f t="shared" si="4"/>
        <v>1.2764730222818432E-2</v>
      </c>
    </row>
    <row r="228" spans="1:7" x14ac:dyDescent="0.35">
      <c r="A228" s="60">
        <v>45467</v>
      </c>
      <c r="B228" s="16">
        <v>7975.1</v>
      </c>
      <c r="C228" s="16">
        <v>8039.9</v>
      </c>
      <c r="D228" s="16">
        <v>8040</v>
      </c>
      <c r="E228" s="16">
        <v>7970.4</v>
      </c>
      <c r="F228" s="16" t="s">
        <v>294</v>
      </c>
      <c r="G228" s="61">
        <f t="shared" si="4"/>
        <v>-8.0598017388274767E-3</v>
      </c>
    </row>
    <row r="229" spans="1:7" x14ac:dyDescent="0.35">
      <c r="A229" s="60">
        <v>45464</v>
      </c>
      <c r="B229" s="16">
        <v>8039.9</v>
      </c>
      <c r="C229" s="16">
        <v>8012.1</v>
      </c>
      <c r="D229" s="16">
        <v>8040.5</v>
      </c>
      <c r="E229" s="16">
        <v>7995.5</v>
      </c>
      <c r="F229" s="16" t="s">
        <v>1600</v>
      </c>
      <c r="G229" s="61">
        <f t="shared" si="4"/>
        <v>3.4697520000996906E-3</v>
      </c>
    </row>
    <row r="230" spans="1:7" x14ac:dyDescent="0.35">
      <c r="A230" s="60">
        <v>45463</v>
      </c>
      <c r="B230" s="16">
        <v>8012.1</v>
      </c>
      <c r="C230" s="16">
        <v>8010.5</v>
      </c>
      <c r="D230" s="16">
        <v>8013</v>
      </c>
      <c r="E230" s="16">
        <v>7995.8</v>
      </c>
      <c r="F230" s="16" t="s">
        <v>740</v>
      </c>
      <c r="G230" s="61">
        <f t="shared" si="4"/>
        <v>1.9973784407967266E-4</v>
      </c>
    </row>
    <row r="231" spans="1:7" x14ac:dyDescent="0.35">
      <c r="A231" s="60">
        <v>45462</v>
      </c>
      <c r="B231" s="16">
        <v>8010.5</v>
      </c>
      <c r="C231" s="16">
        <v>8015.8</v>
      </c>
      <c r="D231" s="16">
        <v>8026.9</v>
      </c>
      <c r="E231" s="16">
        <v>7995.2</v>
      </c>
      <c r="F231" s="16" t="s">
        <v>373</v>
      </c>
      <c r="G231" s="61">
        <f t="shared" si="4"/>
        <v>-6.6119414157039813E-4</v>
      </c>
    </row>
    <row r="232" spans="1:7" x14ac:dyDescent="0.35">
      <c r="A232" s="60">
        <v>45461</v>
      </c>
      <c r="B232" s="16">
        <v>8015.8</v>
      </c>
      <c r="C232" s="16">
        <v>7943.5</v>
      </c>
      <c r="D232" s="16">
        <v>8018.1</v>
      </c>
      <c r="E232" s="16">
        <v>7942.6</v>
      </c>
      <c r="F232" s="16" t="s">
        <v>248</v>
      </c>
      <c r="G232" s="61">
        <f t="shared" si="4"/>
        <v>9.089077999899331E-3</v>
      </c>
    </row>
    <row r="233" spans="1:7" x14ac:dyDescent="0.35">
      <c r="A233" s="60">
        <v>45460</v>
      </c>
      <c r="B233" s="16">
        <v>7943.6</v>
      </c>
      <c r="C233" s="16">
        <v>7974.8</v>
      </c>
      <c r="D233" s="16">
        <v>7976.9</v>
      </c>
      <c r="E233" s="16">
        <v>7941</v>
      </c>
      <c r="F233" s="16" t="s">
        <v>287</v>
      </c>
      <c r="G233" s="61">
        <f t="shared" si="4"/>
        <v>-3.9123238200330368E-3</v>
      </c>
    </row>
    <row r="234" spans="1:7" x14ac:dyDescent="0.35">
      <c r="A234" s="60">
        <v>45457</v>
      </c>
      <c r="B234" s="16">
        <v>7974.8</v>
      </c>
      <c r="C234" s="16">
        <v>8002.5</v>
      </c>
      <c r="D234" s="16">
        <v>8004.3</v>
      </c>
      <c r="E234" s="16">
        <v>7968.8</v>
      </c>
      <c r="F234" s="16" t="s">
        <v>1599</v>
      </c>
      <c r="G234" s="61">
        <f t="shared" si="4"/>
        <v>-3.4614183067791515E-3</v>
      </c>
    </row>
    <row r="235" spans="1:7" x14ac:dyDescent="0.35">
      <c r="A235" s="60">
        <v>45456</v>
      </c>
      <c r="B235" s="16">
        <v>8002.5</v>
      </c>
      <c r="C235" s="16">
        <v>7963.1</v>
      </c>
      <c r="D235" s="16">
        <v>8029.5</v>
      </c>
      <c r="E235" s="16">
        <v>7962.3</v>
      </c>
      <c r="F235" s="16" t="s">
        <v>294</v>
      </c>
      <c r="G235" s="61">
        <f t="shared" si="4"/>
        <v>4.9478218281824304E-3</v>
      </c>
    </row>
    <row r="236" spans="1:7" x14ac:dyDescent="0.35">
      <c r="A236" s="60">
        <v>45455</v>
      </c>
      <c r="B236" s="16">
        <v>7963.1</v>
      </c>
      <c r="C236" s="16">
        <v>8005.8</v>
      </c>
      <c r="D236" s="16">
        <v>8005.8</v>
      </c>
      <c r="E236" s="16">
        <v>7948.2</v>
      </c>
      <c r="F236" s="16" t="s">
        <v>534</v>
      </c>
      <c r="G236" s="61">
        <f t="shared" si="4"/>
        <v>-5.3460572827538355E-3</v>
      </c>
    </row>
    <row r="237" spans="1:7" x14ac:dyDescent="0.35">
      <c r="A237" s="60">
        <v>45454</v>
      </c>
      <c r="B237" s="16">
        <v>8005.9</v>
      </c>
      <c r="C237" s="16">
        <v>8112.8</v>
      </c>
      <c r="D237" s="16">
        <v>8112.8</v>
      </c>
      <c r="E237" s="16">
        <v>7986.9</v>
      </c>
      <c r="F237" s="16" t="s">
        <v>1201</v>
      </c>
      <c r="G237" s="61">
        <f t="shared" si="4"/>
        <v>-1.3176708411399285E-2</v>
      </c>
    </row>
    <row r="238" spans="1:7" x14ac:dyDescent="0.35">
      <c r="A238" s="60">
        <v>45450</v>
      </c>
      <c r="B238" s="16">
        <v>8112.8</v>
      </c>
      <c r="C238" s="16">
        <v>8074.3</v>
      </c>
      <c r="D238" s="16">
        <v>8115.1</v>
      </c>
      <c r="E238" s="16">
        <v>8074.3</v>
      </c>
      <c r="F238" s="16" t="s">
        <v>1598</v>
      </c>
      <c r="G238" s="61">
        <f t="shared" si="4"/>
        <v>4.7682152013177603E-3</v>
      </c>
    </row>
    <row r="239" spans="1:7" x14ac:dyDescent="0.35">
      <c r="A239" s="60">
        <v>45449</v>
      </c>
      <c r="B239" s="16">
        <v>8074.3</v>
      </c>
      <c r="C239" s="16">
        <v>8022.2</v>
      </c>
      <c r="D239" s="16">
        <v>8090.3</v>
      </c>
      <c r="E239" s="16">
        <v>8022.2</v>
      </c>
      <c r="F239" s="16" t="s">
        <v>1597</v>
      </c>
      <c r="G239" s="61">
        <f t="shared" si="4"/>
        <v>6.4944778240383361E-3</v>
      </c>
    </row>
    <row r="240" spans="1:7" x14ac:dyDescent="0.35">
      <c r="A240" s="60">
        <v>45448</v>
      </c>
      <c r="B240" s="16">
        <v>8022.2</v>
      </c>
      <c r="C240" s="16">
        <v>7994.1</v>
      </c>
      <c r="D240" s="16">
        <v>8026.2</v>
      </c>
      <c r="E240" s="16">
        <v>7986.5</v>
      </c>
      <c r="F240" s="16" t="s">
        <v>122</v>
      </c>
      <c r="G240" s="61">
        <f t="shared" si="4"/>
        <v>3.5150923806306356E-3</v>
      </c>
    </row>
    <row r="241" spans="1:7" x14ac:dyDescent="0.35">
      <c r="A241" s="60">
        <v>45447</v>
      </c>
      <c r="B241" s="16">
        <v>7994.1</v>
      </c>
      <c r="C241" s="16">
        <v>8024.1</v>
      </c>
      <c r="D241" s="16">
        <v>8029.2</v>
      </c>
      <c r="E241" s="16">
        <v>7994.1</v>
      </c>
      <c r="F241" s="16" t="s">
        <v>1596</v>
      </c>
      <c r="G241" s="61">
        <f t="shared" si="4"/>
        <v>-3.7387370546229093E-3</v>
      </c>
    </row>
    <row r="242" spans="1:7" x14ac:dyDescent="0.35">
      <c r="A242" s="60">
        <v>45446</v>
      </c>
      <c r="B242" s="16">
        <v>8024.1</v>
      </c>
      <c r="C242" s="16">
        <v>7970.8</v>
      </c>
      <c r="D242" s="16">
        <v>8044.8</v>
      </c>
      <c r="E242" s="16">
        <v>7970.8</v>
      </c>
      <c r="F242" s="16" t="s">
        <v>1595</v>
      </c>
      <c r="G242" s="61">
        <f t="shared" si="4"/>
        <v>6.686907211321369E-3</v>
      </c>
    </row>
    <row r="243" spans="1:7" x14ac:dyDescent="0.35">
      <c r="A243" s="60">
        <v>45443</v>
      </c>
      <c r="B243" s="16">
        <v>7970.8</v>
      </c>
      <c r="C243" s="16">
        <v>7895.9</v>
      </c>
      <c r="D243" s="16">
        <v>7970.8</v>
      </c>
      <c r="E243" s="16">
        <v>7895.9</v>
      </c>
      <c r="F243" s="16" t="s">
        <v>1194</v>
      </c>
      <c r="G243" s="61">
        <f t="shared" si="4"/>
        <v>9.4859357388012988E-3</v>
      </c>
    </row>
    <row r="244" spans="1:7" x14ac:dyDescent="0.35">
      <c r="A244" s="60">
        <v>45442</v>
      </c>
      <c r="B244" s="16">
        <v>7895.9</v>
      </c>
      <c r="C244" s="16">
        <v>7935.7</v>
      </c>
      <c r="D244" s="16">
        <v>7935.7</v>
      </c>
      <c r="E244" s="16">
        <v>7872.2</v>
      </c>
      <c r="F244" s="16" t="s">
        <v>528</v>
      </c>
      <c r="G244" s="61">
        <f t="shared" si="4"/>
        <v>-5.0153105586149271E-3</v>
      </c>
    </row>
    <row r="245" spans="1:7" x14ac:dyDescent="0.35">
      <c r="A245" s="60">
        <v>45441</v>
      </c>
      <c r="B245" s="16">
        <v>7935.7</v>
      </c>
      <c r="C245" s="16">
        <v>8034.9</v>
      </c>
      <c r="D245" s="16">
        <v>8034.9</v>
      </c>
      <c r="E245" s="16">
        <v>7930.2</v>
      </c>
      <c r="F245" s="16" t="s">
        <v>305</v>
      </c>
      <c r="G245" s="61">
        <f t="shared" si="4"/>
        <v>-1.2346139964405256E-2</v>
      </c>
    </row>
    <row r="246" spans="1:7" x14ac:dyDescent="0.35">
      <c r="A246" s="60">
        <v>45440</v>
      </c>
      <c r="B246" s="16">
        <v>8034.9</v>
      </c>
      <c r="C246" s="16">
        <v>8058.6</v>
      </c>
      <c r="D246" s="16">
        <v>8071.4</v>
      </c>
      <c r="E246" s="16">
        <v>8034.7</v>
      </c>
      <c r="F246" s="16" t="s">
        <v>1594</v>
      </c>
      <c r="G246" s="61">
        <f t="shared" si="4"/>
        <v>-2.9409574864120991E-3</v>
      </c>
    </row>
    <row r="247" spans="1:7" x14ac:dyDescent="0.35">
      <c r="A247" s="60">
        <v>45439</v>
      </c>
      <c r="B247" s="16">
        <v>8058.6</v>
      </c>
      <c r="C247" s="16">
        <v>8005.3</v>
      </c>
      <c r="D247" s="16">
        <v>8062.4</v>
      </c>
      <c r="E247" s="16">
        <v>8005.3</v>
      </c>
      <c r="F247" s="16" t="s">
        <v>1593</v>
      </c>
      <c r="G247" s="61">
        <f t="shared" si="4"/>
        <v>7.4257425742574323E-3</v>
      </c>
    </row>
    <row r="248" spans="1:7" x14ac:dyDescent="0.35">
      <c r="A248" s="60">
        <v>45436</v>
      </c>
      <c r="B248" s="16">
        <v>7999.2</v>
      </c>
      <c r="C248" s="16">
        <v>8083.1</v>
      </c>
      <c r="D248" s="16">
        <v>8083.1</v>
      </c>
      <c r="E248" s="16">
        <v>7986.9</v>
      </c>
      <c r="F248" s="16" t="s">
        <v>1592</v>
      </c>
      <c r="G248" s="61">
        <f t="shared" si="4"/>
        <v>-1.0379681062958612E-2</v>
      </c>
    </row>
    <row r="249" spans="1:7" x14ac:dyDescent="0.35">
      <c r="A249" s="60">
        <v>45435</v>
      </c>
      <c r="B249" s="16">
        <v>8083.1</v>
      </c>
      <c r="C249" s="16">
        <v>8118.3</v>
      </c>
      <c r="D249" s="16">
        <v>8118.3</v>
      </c>
      <c r="E249" s="16">
        <v>8037.7</v>
      </c>
      <c r="F249" s="16" t="s">
        <v>373</v>
      </c>
      <c r="G249" s="61">
        <f t="shared" si="4"/>
        <v>-4.3358831282410693E-3</v>
      </c>
    </row>
    <row r="250" spans="1:7" x14ac:dyDescent="0.35">
      <c r="A250" s="60">
        <v>45434</v>
      </c>
      <c r="B250" s="16">
        <v>8118.3</v>
      </c>
      <c r="C250" s="16">
        <v>8120.2</v>
      </c>
      <c r="D250" s="16">
        <v>8150.6</v>
      </c>
      <c r="E250" s="16">
        <v>8118.3</v>
      </c>
      <c r="F250" s="16" t="s">
        <v>232</v>
      </c>
      <c r="G250" s="61">
        <f t="shared" si="4"/>
        <v>-2.3398438462107762E-4</v>
      </c>
    </row>
    <row r="251" spans="1:7" x14ac:dyDescent="0.35">
      <c r="A251" s="60">
        <v>45433</v>
      </c>
      <c r="B251" s="16">
        <v>8120.2</v>
      </c>
      <c r="C251" s="16">
        <v>8132.1</v>
      </c>
      <c r="D251" s="16">
        <v>8137.8</v>
      </c>
      <c r="E251" s="16">
        <v>8112.5</v>
      </c>
      <c r="F251" s="16" t="s">
        <v>1193</v>
      </c>
      <c r="G251" s="61">
        <f t="shared" si="4"/>
        <v>-1.4633366535089509E-3</v>
      </c>
    </row>
    <row r="252" spans="1:7" x14ac:dyDescent="0.35">
      <c r="A252" s="60">
        <v>45432</v>
      </c>
      <c r="B252" s="16">
        <v>8132.1</v>
      </c>
      <c r="C252" s="16">
        <v>8082.3</v>
      </c>
      <c r="D252" s="16">
        <v>8142.4</v>
      </c>
      <c r="E252" s="16">
        <v>8082.3</v>
      </c>
      <c r="F252" s="16" t="s">
        <v>967</v>
      </c>
      <c r="G252" s="61">
        <f t="shared" si="4"/>
        <v>6.1616124123085037E-3</v>
      </c>
    </row>
    <row r="253" spans="1:7" x14ac:dyDescent="0.35">
      <c r="A253" s="60">
        <v>45429</v>
      </c>
      <c r="B253" s="16">
        <v>8082.3</v>
      </c>
      <c r="C253" s="16">
        <v>8150.1</v>
      </c>
      <c r="D253" s="16">
        <v>8153</v>
      </c>
      <c r="E253" s="16">
        <v>8079.5</v>
      </c>
      <c r="F253" s="16" t="s">
        <v>808</v>
      </c>
      <c r="G253" s="61">
        <f t="shared" si="4"/>
        <v>-8.3189163323149629E-3</v>
      </c>
    </row>
    <row r="254" spans="1:7" x14ac:dyDescent="0.35">
      <c r="A254" s="60">
        <v>45428</v>
      </c>
      <c r="B254" s="16">
        <v>8150.1</v>
      </c>
      <c r="C254" s="16">
        <v>8020.9</v>
      </c>
      <c r="D254" s="16">
        <v>8167.3</v>
      </c>
      <c r="E254" s="16">
        <v>8020.9</v>
      </c>
      <c r="F254" s="16" t="s">
        <v>114</v>
      </c>
      <c r="G254" s="61">
        <f t="shared" si="4"/>
        <v>1.6107918064057758E-2</v>
      </c>
    </row>
    <row r="255" spans="1:7" x14ac:dyDescent="0.35">
      <c r="A255" s="60">
        <v>45427</v>
      </c>
      <c r="B255" s="16">
        <v>8020.9</v>
      </c>
      <c r="C255" s="16">
        <v>7995.7</v>
      </c>
      <c r="D255" s="16">
        <v>8054.1</v>
      </c>
      <c r="E255" s="16">
        <v>7995.7</v>
      </c>
      <c r="F255" s="16" t="s">
        <v>1591</v>
      </c>
      <c r="G255" s="61">
        <f t="shared" si="4"/>
        <v>3.1516940355440504E-3</v>
      </c>
    </row>
    <row r="256" spans="1:7" x14ac:dyDescent="0.35">
      <c r="A256" s="60">
        <v>45426</v>
      </c>
      <c r="B256" s="16">
        <v>7995.7</v>
      </c>
      <c r="C256" s="16">
        <v>8019.4</v>
      </c>
      <c r="D256" s="16">
        <v>8019.4</v>
      </c>
      <c r="E256" s="16">
        <v>7983.6</v>
      </c>
      <c r="F256" s="16" t="s">
        <v>1590</v>
      </c>
      <c r="G256" s="61">
        <f t="shared" si="4"/>
        <v>-2.9553333167069429E-3</v>
      </c>
    </row>
    <row r="257" spans="1:7" x14ac:dyDescent="0.35">
      <c r="A257" s="60">
        <v>45425</v>
      </c>
      <c r="B257" s="16">
        <v>8019.4</v>
      </c>
      <c r="C257" s="16">
        <v>8022.7</v>
      </c>
      <c r="D257" s="16">
        <v>8022.7</v>
      </c>
      <c r="E257" s="16">
        <v>7992.3</v>
      </c>
      <c r="F257" s="16" t="s">
        <v>1589</v>
      </c>
      <c r="G257" s="61">
        <f t="shared" si="4"/>
        <v>-4.1133284305783224E-4</v>
      </c>
    </row>
    <row r="258" spans="1:7" x14ac:dyDescent="0.35">
      <c r="A258" s="60">
        <v>45422</v>
      </c>
      <c r="B258" s="16">
        <v>8022.7</v>
      </c>
      <c r="C258" s="16">
        <v>7994.2</v>
      </c>
      <c r="D258" s="16">
        <v>8041</v>
      </c>
      <c r="E258" s="16">
        <v>7994.2</v>
      </c>
      <c r="F258" s="16" t="s">
        <v>287</v>
      </c>
      <c r="G258" s="61">
        <f t="shared" si="4"/>
        <v>3.5650846863977126E-3</v>
      </c>
    </row>
    <row r="259" spans="1:7" x14ac:dyDescent="0.35">
      <c r="A259" s="60">
        <v>45421</v>
      </c>
      <c r="B259" s="16">
        <v>7994.2</v>
      </c>
      <c r="C259" s="16">
        <v>8076.7</v>
      </c>
      <c r="D259" s="16">
        <v>8076.7</v>
      </c>
      <c r="E259" s="16">
        <v>7987.4</v>
      </c>
      <c r="F259" s="16" t="s">
        <v>1588</v>
      </c>
      <c r="G259" s="61">
        <f t="shared" ref="G259:G322" si="5">B259/B260-1</f>
        <v>-1.0214567830921006E-2</v>
      </c>
    </row>
    <row r="260" spans="1:7" x14ac:dyDescent="0.35">
      <c r="A260" s="60">
        <v>45420</v>
      </c>
      <c r="B260" s="16">
        <v>8076.7</v>
      </c>
      <c r="C260" s="16">
        <v>8065.5</v>
      </c>
      <c r="D260" s="16">
        <v>8084.5</v>
      </c>
      <c r="E260" s="16">
        <v>8059.6</v>
      </c>
      <c r="F260" s="16" t="s">
        <v>1587</v>
      </c>
      <c r="G260" s="61">
        <f t="shared" si="5"/>
        <v>1.3886305870682847E-3</v>
      </c>
    </row>
    <row r="261" spans="1:7" x14ac:dyDescent="0.35">
      <c r="A261" s="60">
        <v>45419</v>
      </c>
      <c r="B261" s="16">
        <v>8065.5</v>
      </c>
      <c r="C261" s="16">
        <v>7952.3</v>
      </c>
      <c r="D261" s="16">
        <v>8065.5</v>
      </c>
      <c r="E261" s="16">
        <v>7952.3</v>
      </c>
      <c r="F261" s="16" t="s">
        <v>114</v>
      </c>
      <c r="G261" s="61">
        <f t="shared" si="5"/>
        <v>1.4234875444839812E-2</v>
      </c>
    </row>
    <row r="262" spans="1:7" x14ac:dyDescent="0.35">
      <c r="A262" s="60">
        <v>45418</v>
      </c>
      <c r="B262" s="16">
        <v>7952.3</v>
      </c>
      <c r="C262" s="16">
        <v>7897.5</v>
      </c>
      <c r="D262" s="16">
        <v>7953.4</v>
      </c>
      <c r="E262" s="16">
        <v>7897.5</v>
      </c>
      <c r="F262" s="16" t="s">
        <v>1586</v>
      </c>
      <c r="G262" s="61">
        <f t="shared" si="5"/>
        <v>6.9389047166825701E-3</v>
      </c>
    </row>
    <row r="263" spans="1:7" x14ac:dyDescent="0.35">
      <c r="A263" s="60">
        <v>45415</v>
      </c>
      <c r="B263" s="16">
        <v>7897.5</v>
      </c>
      <c r="C263" s="16">
        <v>7849.4</v>
      </c>
      <c r="D263" s="16">
        <v>7907</v>
      </c>
      <c r="E263" s="16">
        <v>7849.4</v>
      </c>
      <c r="F263" s="16" t="s">
        <v>294</v>
      </c>
      <c r="G263" s="61">
        <f t="shared" si="5"/>
        <v>6.1278569062603871E-3</v>
      </c>
    </row>
    <row r="264" spans="1:7" x14ac:dyDescent="0.35">
      <c r="A264" s="60">
        <v>45414</v>
      </c>
      <c r="B264" s="16">
        <v>7849.4</v>
      </c>
      <c r="C264" s="16">
        <v>7831.9</v>
      </c>
      <c r="D264" s="16">
        <v>7875.4</v>
      </c>
      <c r="E264" s="16">
        <v>7831.9</v>
      </c>
      <c r="F264" s="16" t="s">
        <v>651</v>
      </c>
      <c r="G264" s="61">
        <f t="shared" si="5"/>
        <v>2.2344514102581314E-3</v>
      </c>
    </row>
    <row r="265" spans="1:7" x14ac:dyDescent="0.35">
      <c r="A265" s="60">
        <v>45413</v>
      </c>
      <c r="B265" s="16">
        <v>7831.9</v>
      </c>
      <c r="C265" s="16">
        <v>7932</v>
      </c>
      <c r="D265" s="16">
        <v>7932</v>
      </c>
      <c r="E265" s="16">
        <v>7818.9</v>
      </c>
      <c r="F265" s="16" t="s">
        <v>122</v>
      </c>
      <c r="G265" s="61">
        <f t="shared" si="5"/>
        <v>-1.2619768028240053E-2</v>
      </c>
    </row>
    <row r="266" spans="1:7" x14ac:dyDescent="0.35">
      <c r="A266" s="60">
        <v>45412</v>
      </c>
      <c r="B266" s="16">
        <v>7932</v>
      </c>
      <c r="C266" s="16">
        <v>7906.6</v>
      </c>
      <c r="D266" s="16">
        <v>7932</v>
      </c>
      <c r="E266" s="16">
        <v>7893.3</v>
      </c>
      <c r="F266" s="16" t="s">
        <v>174</v>
      </c>
      <c r="G266" s="61">
        <f t="shared" si="5"/>
        <v>3.2125060076391154E-3</v>
      </c>
    </row>
    <row r="267" spans="1:7" x14ac:dyDescent="0.35">
      <c r="A267" s="60">
        <v>45411</v>
      </c>
      <c r="B267" s="16">
        <v>7906.6</v>
      </c>
      <c r="C267" s="16">
        <v>7837.4</v>
      </c>
      <c r="D267" s="16">
        <v>7913.4</v>
      </c>
      <c r="E267" s="16">
        <v>7837.4</v>
      </c>
      <c r="F267" s="16" t="s">
        <v>287</v>
      </c>
      <c r="G267" s="61">
        <f t="shared" si="5"/>
        <v>8.8294587490751475E-3</v>
      </c>
    </row>
    <row r="268" spans="1:7" x14ac:dyDescent="0.35">
      <c r="A268" s="60">
        <v>45408</v>
      </c>
      <c r="B268" s="16">
        <v>7837.4</v>
      </c>
      <c r="C268" s="16">
        <v>7937.5</v>
      </c>
      <c r="D268" s="16">
        <v>7937.5</v>
      </c>
      <c r="E268" s="16">
        <v>7829.4</v>
      </c>
      <c r="F268" s="16" t="s">
        <v>1585</v>
      </c>
      <c r="G268" s="61">
        <f t="shared" si="5"/>
        <v>-1.2611023622047246E-2</v>
      </c>
    </row>
    <row r="269" spans="1:7" x14ac:dyDescent="0.35">
      <c r="A269" s="60">
        <v>45406</v>
      </c>
      <c r="B269" s="16">
        <v>7937.5</v>
      </c>
      <c r="C269" s="16">
        <v>7937.9</v>
      </c>
      <c r="D269" s="16">
        <v>7979.4</v>
      </c>
      <c r="E269" s="16">
        <v>7933.2</v>
      </c>
      <c r="F269" s="16" t="s">
        <v>287</v>
      </c>
      <c r="G269" s="61">
        <f t="shared" si="5"/>
        <v>-5.0391161390272998E-5</v>
      </c>
    </row>
    <row r="270" spans="1:7" x14ac:dyDescent="0.35">
      <c r="A270" s="60">
        <v>45405</v>
      </c>
      <c r="B270" s="16">
        <v>7937.9</v>
      </c>
      <c r="C270" s="16">
        <v>7902</v>
      </c>
      <c r="D270" s="16">
        <v>7946.7</v>
      </c>
      <c r="E270" s="16">
        <v>7901.5</v>
      </c>
      <c r="F270" s="16" t="s">
        <v>1584</v>
      </c>
      <c r="G270" s="61">
        <f t="shared" si="5"/>
        <v>4.5431536319917587E-3</v>
      </c>
    </row>
    <row r="271" spans="1:7" x14ac:dyDescent="0.35">
      <c r="A271" s="60">
        <v>45404</v>
      </c>
      <c r="B271" s="16">
        <v>7902</v>
      </c>
      <c r="C271" s="16">
        <v>7817.4</v>
      </c>
      <c r="D271" s="16">
        <v>7927.9</v>
      </c>
      <c r="E271" s="16">
        <v>7817.4</v>
      </c>
      <c r="F271" s="16" t="s">
        <v>168</v>
      </c>
      <c r="G271" s="61">
        <f t="shared" si="5"/>
        <v>1.0822012433801653E-2</v>
      </c>
    </row>
    <row r="272" spans="1:7" x14ac:dyDescent="0.35">
      <c r="A272" s="60">
        <v>45401</v>
      </c>
      <c r="B272" s="16">
        <v>7817.4</v>
      </c>
      <c r="C272" s="16">
        <v>7898.9</v>
      </c>
      <c r="D272" s="16">
        <v>7898.9</v>
      </c>
      <c r="E272" s="16">
        <v>7743.3</v>
      </c>
      <c r="F272" s="16" t="s">
        <v>711</v>
      </c>
      <c r="G272" s="61">
        <f t="shared" si="5"/>
        <v>-1.0317892364759662E-2</v>
      </c>
    </row>
    <row r="273" spans="1:7" x14ac:dyDescent="0.35">
      <c r="A273" s="60">
        <v>45400</v>
      </c>
      <c r="B273" s="16">
        <v>7898.9</v>
      </c>
      <c r="C273" s="16">
        <v>7861</v>
      </c>
      <c r="D273" s="16">
        <v>7912.8</v>
      </c>
      <c r="E273" s="16">
        <v>7861</v>
      </c>
      <c r="F273" s="16" t="s">
        <v>287</v>
      </c>
      <c r="G273" s="61">
        <f t="shared" si="5"/>
        <v>4.82126955858031E-3</v>
      </c>
    </row>
    <row r="274" spans="1:7" x14ac:dyDescent="0.35">
      <c r="A274" s="60">
        <v>45399</v>
      </c>
      <c r="B274" s="16">
        <v>7861</v>
      </c>
      <c r="C274" s="16">
        <v>7862.3</v>
      </c>
      <c r="D274" s="16">
        <v>7891.2</v>
      </c>
      <c r="E274" s="16">
        <v>7847.7</v>
      </c>
      <c r="F274" s="16" t="s">
        <v>365</v>
      </c>
      <c r="G274" s="61">
        <f t="shared" si="5"/>
        <v>-1.6534601834072848E-4</v>
      </c>
    </row>
    <row r="275" spans="1:7" x14ac:dyDescent="0.35">
      <c r="A275" s="60">
        <v>45398</v>
      </c>
      <c r="B275" s="16">
        <v>7862.3</v>
      </c>
      <c r="C275" s="16">
        <v>8009.4</v>
      </c>
      <c r="D275" s="16">
        <v>8009.4</v>
      </c>
      <c r="E275" s="16">
        <v>7836.8</v>
      </c>
      <c r="F275" s="16" t="s">
        <v>808</v>
      </c>
      <c r="G275" s="61">
        <f t="shared" si="5"/>
        <v>-1.8365920043948325E-2</v>
      </c>
    </row>
    <row r="276" spans="1:7" x14ac:dyDescent="0.35">
      <c r="A276" s="60">
        <v>45397</v>
      </c>
      <c r="B276" s="16">
        <v>8009.4</v>
      </c>
      <c r="C276" s="16">
        <v>8050.2</v>
      </c>
      <c r="D276" s="16">
        <v>8050.6</v>
      </c>
      <c r="E276" s="16">
        <v>7991.2</v>
      </c>
      <c r="F276" s="16" t="s">
        <v>294</v>
      </c>
      <c r="G276" s="61">
        <f t="shared" si="5"/>
        <v>-5.0681970634269824E-3</v>
      </c>
    </row>
    <row r="277" spans="1:7" x14ac:dyDescent="0.35">
      <c r="A277" s="60">
        <v>45394</v>
      </c>
      <c r="B277" s="16">
        <v>8050.2</v>
      </c>
      <c r="C277" s="16">
        <v>8074.1</v>
      </c>
      <c r="D277" s="16">
        <v>8074.1</v>
      </c>
      <c r="E277" s="16">
        <v>8028.4</v>
      </c>
      <c r="F277" s="16" t="s">
        <v>114</v>
      </c>
      <c r="G277" s="61">
        <f t="shared" si="5"/>
        <v>-2.960082238268158E-3</v>
      </c>
    </row>
    <row r="278" spans="1:7" x14ac:dyDescent="0.35">
      <c r="A278" s="60">
        <v>45393</v>
      </c>
      <c r="B278" s="16">
        <v>8074.1</v>
      </c>
      <c r="C278" s="16">
        <v>8109.7</v>
      </c>
      <c r="D278" s="16">
        <v>8109.7</v>
      </c>
      <c r="E278" s="16">
        <v>8011.3</v>
      </c>
      <c r="F278" s="16" t="s">
        <v>287</v>
      </c>
      <c r="G278" s="61">
        <f t="shared" si="5"/>
        <v>-4.3898048016571822E-3</v>
      </c>
    </row>
    <row r="279" spans="1:7" x14ac:dyDescent="0.35">
      <c r="A279" s="60">
        <v>45392</v>
      </c>
      <c r="B279" s="16">
        <v>8109.7</v>
      </c>
      <c r="C279" s="16">
        <v>8081.2</v>
      </c>
      <c r="D279" s="16">
        <v>8129.4</v>
      </c>
      <c r="E279" s="16">
        <v>8081.2</v>
      </c>
      <c r="F279" s="16" t="s">
        <v>298</v>
      </c>
      <c r="G279" s="61">
        <f t="shared" si="5"/>
        <v>3.5267039548581014E-3</v>
      </c>
    </row>
    <row r="280" spans="1:7" x14ac:dyDescent="0.35">
      <c r="A280" s="60">
        <v>45391</v>
      </c>
      <c r="B280" s="16">
        <v>8081.2</v>
      </c>
      <c r="C280" s="16">
        <v>8044.9</v>
      </c>
      <c r="D280" s="16">
        <v>8091.1</v>
      </c>
      <c r="E280" s="16">
        <v>8044.9</v>
      </c>
      <c r="F280" s="16" t="s">
        <v>122</v>
      </c>
      <c r="G280" s="61">
        <f t="shared" si="5"/>
        <v>4.512175415480657E-3</v>
      </c>
    </row>
    <row r="281" spans="1:7" x14ac:dyDescent="0.35">
      <c r="A281" s="60">
        <v>45390</v>
      </c>
      <c r="B281" s="16">
        <v>8044.9</v>
      </c>
      <c r="C281" s="16">
        <v>8026</v>
      </c>
      <c r="D281" s="16">
        <v>8057.7</v>
      </c>
      <c r="E281" s="16">
        <v>8022.3</v>
      </c>
      <c r="F281" s="16" t="s">
        <v>373</v>
      </c>
      <c r="G281" s="61">
        <f t="shared" si="5"/>
        <v>2.3548467480687396E-3</v>
      </c>
    </row>
    <row r="282" spans="1:7" x14ac:dyDescent="0.35">
      <c r="A282" s="60">
        <v>45387</v>
      </c>
      <c r="B282" s="16">
        <v>8026</v>
      </c>
      <c r="C282" s="16">
        <v>8072.5</v>
      </c>
      <c r="D282" s="16">
        <v>8072.5</v>
      </c>
      <c r="E282" s="16">
        <v>7995.6</v>
      </c>
      <c r="F282" s="16" t="s">
        <v>287</v>
      </c>
      <c r="G282" s="61">
        <f t="shared" si="5"/>
        <v>-5.7602973056674056E-3</v>
      </c>
    </row>
    <row r="283" spans="1:7" x14ac:dyDescent="0.35">
      <c r="A283" s="60">
        <v>45386</v>
      </c>
      <c r="B283" s="16">
        <v>8072.5</v>
      </c>
      <c r="C283" s="16">
        <v>8033.6</v>
      </c>
      <c r="D283" s="16">
        <v>8086.6</v>
      </c>
      <c r="E283" s="16">
        <v>8033.6</v>
      </c>
      <c r="F283" s="16" t="s">
        <v>232</v>
      </c>
      <c r="G283" s="61">
        <f t="shared" si="5"/>
        <v>4.8421629157537893E-3</v>
      </c>
    </row>
    <row r="284" spans="1:7" x14ac:dyDescent="0.35">
      <c r="A284" s="60">
        <v>45385</v>
      </c>
      <c r="B284" s="16">
        <v>8033.6</v>
      </c>
      <c r="C284" s="16">
        <v>8145.8</v>
      </c>
      <c r="D284" s="16">
        <v>8152.7</v>
      </c>
      <c r="E284" s="16">
        <v>8022.2</v>
      </c>
      <c r="F284" s="16" t="s">
        <v>294</v>
      </c>
      <c r="G284" s="61">
        <f t="shared" si="5"/>
        <v>-1.3773969407547382E-2</v>
      </c>
    </row>
    <row r="285" spans="1:7" x14ac:dyDescent="0.35">
      <c r="A285" s="60">
        <v>45384</v>
      </c>
      <c r="B285" s="16">
        <v>8145.8</v>
      </c>
      <c r="C285" s="16">
        <v>8153.7</v>
      </c>
      <c r="D285" s="16">
        <v>8168</v>
      </c>
      <c r="E285" s="16">
        <v>8127.7</v>
      </c>
      <c r="F285" s="16" t="s">
        <v>232</v>
      </c>
      <c r="G285" s="61">
        <f t="shared" si="5"/>
        <v>-9.688852913400936E-4</v>
      </c>
    </row>
    <row r="286" spans="1:7" x14ac:dyDescent="0.35">
      <c r="A286" s="60">
        <v>45379</v>
      </c>
      <c r="B286" s="16">
        <v>8153.7</v>
      </c>
      <c r="C286" s="16">
        <v>8073.6</v>
      </c>
      <c r="D286" s="16">
        <v>8154.1</v>
      </c>
      <c r="E286" s="16">
        <v>8073.6</v>
      </c>
      <c r="F286" s="16" t="s">
        <v>740</v>
      </c>
      <c r="G286" s="61">
        <f t="shared" si="5"/>
        <v>9.9212247324613756E-3</v>
      </c>
    </row>
    <row r="287" spans="1:7" x14ac:dyDescent="0.35">
      <c r="A287" s="60">
        <v>45378</v>
      </c>
      <c r="B287" s="16">
        <v>8073.6</v>
      </c>
      <c r="C287" s="16">
        <v>8036.7</v>
      </c>
      <c r="D287" s="16">
        <v>8073.6</v>
      </c>
      <c r="E287" s="16">
        <v>8029.2</v>
      </c>
      <c r="F287" s="16" t="s">
        <v>294</v>
      </c>
      <c r="G287" s="61">
        <f t="shared" si="5"/>
        <v>4.59143678375451E-3</v>
      </c>
    </row>
    <row r="288" spans="1:7" x14ac:dyDescent="0.35">
      <c r="A288" s="60">
        <v>45377</v>
      </c>
      <c r="B288" s="16">
        <v>8036.7</v>
      </c>
      <c r="C288" s="16">
        <v>8071.5</v>
      </c>
      <c r="D288" s="16">
        <v>8071.5</v>
      </c>
      <c r="E288" s="16">
        <v>8030.2</v>
      </c>
      <c r="F288" s="16" t="s">
        <v>295</v>
      </c>
      <c r="G288" s="61">
        <f t="shared" si="5"/>
        <v>-4.3114662702100626E-3</v>
      </c>
    </row>
    <row r="289" spans="1:7" x14ac:dyDescent="0.35">
      <c r="A289" s="60">
        <v>45376</v>
      </c>
      <c r="B289" s="16">
        <v>8071.5</v>
      </c>
      <c r="C289" s="16">
        <v>8026.3</v>
      </c>
      <c r="D289" s="16">
        <v>8103.5</v>
      </c>
      <c r="E289" s="16">
        <v>8026.3</v>
      </c>
      <c r="F289" s="16" t="s">
        <v>1583</v>
      </c>
      <c r="G289" s="61">
        <f t="shared" si="5"/>
        <v>5.6314864881701343E-3</v>
      </c>
    </row>
    <row r="290" spans="1:7" x14ac:dyDescent="0.35">
      <c r="A290" s="60">
        <v>45373</v>
      </c>
      <c r="B290" s="16">
        <v>8026.3</v>
      </c>
      <c r="C290" s="16">
        <v>8044.6</v>
      </c>
      <c r="D290" s="16">
        <v>8049.1</v>
      </c>
      <c r="E290" s="16">
        <v>7997.9</v>
      </c>
      <c r="F290" s="16" t="s">
        <v>295</v>
      </c>
      <c r="G290" s="61">
        <f t="shared" si="5"/>
        <v>-2.2748178902618488E-3</v>
      </c>
    </row>
    <row r="291" spans="1:7" x14ac:dyDescent="0.35">
      <c r="A291" s="60">
        <v>45372</v>
      </c>
      <c r="B291" s="16">
        <v>8044.6</v>
      </c>
      <c r="C291" s="16">
        <v>7954.5</v>
      </c>
      <c r="D291" s="16">
        <v>8049.4</v>
      </c>
      <c r="E291" s="16">
        <v>7954.5</v>
      </c>
      <c r="F291" s="16" t="s">
        <v>1181</v>
      </c>
      <c r="G291" s="61">
        <f t="shared" si="5"/>
        <v>1.1326921868125117E-2</v>
      </c>
    </row>
    <row r="292" spans="1:7" x14ac:dyDescent="0.35">
      <c r="A292" s="60">
        <v>45371</v>
      </c>
      <c r="B292" s="16">
        <v>7954.5</v>
      </c>
      <c r="C292" s="16">
        <v>7957.8</v>
      </c>
      <c r="D292" s="16">
        <v>7993</v>
      </c>
      <c r="E292" s="16">
        <v>7952.6</v>
      </c>
      <c r="F292" s="16" t="s">
        <v>1201</v>
      </c>
      <c r="G292" s="61">
        <f t="shared" si="5"/>
        <v>-4.1468747643824688E-4</v>
      </c>
    </row>
    <row r="293" spans="1:7" x14ac:dyDescent="0.35">
      <c r="A293" s="60">
        <v>45370</v>
      </c>
      <c r="B293" s="16">
        <v>7957.8</v>
      </c>
      <c r="C293" s="16">
        <v>7925.2</v>
      </c>
      <c r="D293" s="16">
        <v>7961.8</v>
      </c>
      <c r="E293" s="16">
        <v>7917.4</v>
      </c>
      <c r="F293" s="16" t="s">
        <v>295</v>
      </c>
      <c r="G293" s="61">
        <f t="shared" si="5"/>
        <v>4.1134608590320809E-3</v>
      </c>
    </row>
    <row r="294" spans="1:7" x14ac:dyDescent="0.35">
      <c r="A294" s="60">
        <v>45369</v>
      </c>
      <c r="B294" s="16">
        <v>7925.2</v>
      </c>
      <c r="C294" s="16">
        <v>7923.8</v>
      </c>
      <c r="D294" s="16">
        <v>7929</v>
      </c>
      <c r="E294" s="16">
        <v>7894.2</v>
      </c>
      <c r="F294" s="16" t="s">
        <v>305</v>
      </c>
      <c r="G294" s="61">
        <f t="shared" si="5"/>
        <v>1.7668290466699155E-4</v>
      </c>
    </row>
    <row r="295" spans="1:7" x14ac:dyDescent="0.35">
      <c r="A295" s="60">
        <v>45366</v>
      </c>
      <c r="B295" s="16">
        <v>7923.8</v>
      </c>
      <c r="C295" s="16">
        <v>7974</v>
      </c>
      <c r="D295" s="16">
        <v>7974</v>
      </c>
      <c r="E295" s="16">
        <v>7848.3</v>
      </c>
      <c r="F295" s="16" t="s">
        <v>1582</v>
      </c>
      <c r="G295" s="61">
        <f t="shared" si="5"/>
        <v>-6.2954602457988562E-3</v>
      </c>
    </row>
    <row r="296" spans="1:7" x14ac:dyDescent="0.35">
      <c r="A296" s="60">
        <v>45365</v>
      </c>
      <c r="B296" s="16">
        <v>7974</v>
      </c>
      <c r="C296" s="16">
        <v>7989.5</v>
      </c>
      <c r="D296" s="16">
        <v>8002.5</v>
      </c>
      <c r="E296" s="16">
        <v>7961.2</v>
      </c>
      <c r="F296" s="16" t="s">
        <v>162</v>
      </c>
      <c r="G296" s="61">
        <f t="shared" si="5"/>
        <v>-1.940046310782928E-3</v>
      </c>
    </row>
    <row r="297" spans="1:7" x14ac:dyDescent="0.35">
      <c r="A297" s="60">
        <v>45364</v>
      </c>
      <c r="B297" s="16">
        <v>7989.5</v>
      </c>
      <c r="C297" s="16">
        <v>7973</v>
      </c>
      <c r="D297" s="16">
        <v>8002.7</v>
      </c>
      <c r="E297" s="16">
        <v>7971.3</v>
      </c>
      <c r="F297" s="16" t="s">
        <v>528</v>
      </c>
      <c r="G297" s="61">
        <f t="shared" si="5"/>
        <v>2.0694845102220416E-3</v>
      </c>
    </row>
    <row r="298" spans="1:7" x14ac:dyDescent="0.35">
      <c r="A298" s="60">
        <v>45363</v>
      </c>
      <c r="B298" s="16">
        <v>7973</v>
      </c>
      <c r="C298" s="16">
        <v>7963.6</v>
      </c>
      <c r="D298" s="16">
        <v>7992.8</v>
      </c>
      <c r="E298" s="16">
        <v>7961</v>
      </c>
      <c r="F298" s="16" t="s">
        <v>114</v>
      </c>
      <c r="G298" s="61">
        <f t="shared" si="5"/>
        <v>1.1803706866240216E-3</v>
      </c>
    </row>
    <row r="299" spans="1:7" x14ac:dyDescent="0.35">
      <c r="A299" s="60">
        <v>45362</v>
      </c>
      <c r="B299" s="16">
        <v>7963.6</v>
      </c>
      <c r="C299" s="16">
        <v>8107.5</v>
      </c>
      <c r="D299" s="16">
        <v>8107.5</v>
      </c>
      <c r="E299" s="16">
        <v>7956.1</v>
      </c>
      <c r="F299" s="16" t="s">
        <v>1581</v>
      </c>
      <c r="G299" s="61">
        <f t="shared" si="5"/>
        <v>-1.7748997841504743E-2</v>
      </c>
    </row>
    <row r="300" spans="1:7" x14ac:dyDescent="0.35">
      <c r="A300" s="60">
        <v>45359</v>
      </c>
      <c r="B300" s="16">
        <v>8107.5</v>
      </c>
      <c r="C300" s="16">
        <v>8026.7</v>
      </c>
      <c r="D300" s="16">
        <v>8112.6</v>
      </c>
      <c r="E300" s="16">
        <v>8026.7</v>
      </c>
      <c r="F300" s="16" t="s">
        <v>740</v>
      </c>
      <c r="G300" s="61">
        <f t="shared" si="5"/>
        <v>1.0066403378723443E-2</v>
      </c>
    </row>
    <row r="301" spans="1:7" x14ac:dyDescent="0.35">
      <c r="A301" s="60">
        <v>45358</v>
      </c>
      <c r="B301" s="16">
        <v>8026.7</v>
      </c>
      <c r="C301" s="16">
        <v>7990.3</v>
      </c>
      <c r="D301" s="16">
        <v>8029.4</v>
      </c>
      <c r="E301" s="16">
        <v>7977.8</v>
      </c>
      <c r="F301" s="16" t="s">
        <v>114</v>
      </c>
      <c r="G301" s="61">
        <f t="shared" si="5"/>
        <v>4.5555235723313547E-3</v>
      </c>
    </row>
    <row r="302" spans="1:7" x14ac:dyDescent="0.35">
      <c r="A302" s="60">
        <v>45357</v>
      </c>
      <c r="B302" s="16">
        <v>7990.3</v>
      </c>
      <c r="C302" s="16">
        <v>7988.3</v>
      </c>
      <c r="D302" s="16">
        <v>7994.7</v>
      </c>
      <c r="E302" s="16">
        <v>7951.2</v>
      </c>
      <c r="F302" s="16" t="s">
        <v>186</v>
      </c>
      <c r="G302" s="61">
        <f t="shared" si="5"/>
        <v>2.5036616050977401E-4</v>
      </c>
    </row>
    <row r="303" spans="1:7" x14ac:dyDescent="0.35">
      <c r="A303" s="60">
        <v>45356</v>
      </c>
      <c r="B303" s="16">
        <v>7988.3</v>
      </c>
      <c r="C303" s="16">
        <v>7996.5</v>
      </c>
      <c r="D303" s="16">
        <v>8013.7</v>
      </c>
      <c r="E303" s="16">
        <v>7972.3</v>
      </c>
      <c r="F303" s="16" t="s">
        <v>479</v>
      </c>
      <c r="G303" s="61">
        <f t="shared" si="5"/>
        <v>-1.0254486337772928E-3</v>
      </c>
    </row>
    <row r="304" spans="1:7" x14ac:dyDescent="0.35">
      <c r="A304" s="60">
        <v>45355</v>
      </c>
      <c r="B304" s="16">
        <v>7996.5</v>
      </c>
      <c r="C304" s="16">
        <v>8007.1</v>
      </c>
      <c r="D304" s="16">
        <v>8033.7</v>
      </c>
      <c r="E304" s="16">
        <v>7987.7</v>
      </c>
      <c r="F304" s="16" t="s">
        <v>250</v>
      </c>
      <c r="G304" s="61">
        <f t="shared" si="5"/>
        <v>-1.3238251052191119E-3</v>
      </c>
    </row>
    <row r="305" spans="1:7" x14ac:dyDescent="0.35">
      <c r="A305" s="60">
        <v>45352</v>
      </c>
      <c r="B305" s="16">
        <v>8007.1</v>
      </c>
      <c r="C305" s="16">
        <v>7959.5</v>
      </c>
      <c r="D305" s="16">
        <v>8007.1</v>
      </c>
      <c r="E305" s="16">
        <v>7957.8</v>
      </c>
      <c r="F305" s="16" t="s">
        <v>250</v>
      </c>
      <c r="G305" s="61">
        <f t="shared" si="5"/>
        <v>5.9802751429109957E-3</v>
      </c>
    </row>
    <row r="306" spans="1:7" x14ac:dyDescent="0.35">
      <c r="A306" s="60">
        <v>45351</v>
      </c>
      <c r="B306" s="16">
        <v>7959.5</v>
      </c>
      <c r="C306" s="16">
        <v>7917.1</v>
      </c>
      <c r="D306" s="16">
        <v>7963.8</v>
      </c>
      <c r="E306" s="16">
        <v>7886.9</v>
      </c>
      <c r="F306" s="16" t="s">
        <v>1580</v>
      </c>
      <c r="G306" s="61">
        <f t="shared" si="5"/>
        <v>5.355496330727183E-3</v>
      </c>
    </row>
    <row r="307" spans="1:7" x14ac:dyDescent="0.35">
      <c r="A307" s="60">
        <v>45350</v>
      </c>
      <c r="B307" s="16">
        <v>7917.1</v>
      </c>
      <c r="C307" s="16">
        <v>7922.2</v>
      </c>
      <c r="D307" s="16">
        <v>7939.1</v>
      </c>
      <c r="E307" s="16">
        <v>7892.9</v>
      </c>
      <c r="F307" s="16" t="s">
        <v>1198</v>
      </c>
      <c r="G307" s="61">
        <f t="shared" si="5"/>
        <v>-6.4376057155834943E-4</v>
      </c>
    </row>
    <row r="308" spans="1:7" x14ac:dyDescent="0.35">
      <c r="A308" s="60">
        <v>45349</v>
      </c>
      <c r="B308" s="16">
        <v>7922.2</v>
      </c>
      <c r="C308" s="16">
        <v>7908.1</v>
      </c>
      <c r="D308" s="16">
        <v>7923.7</v>
      </c>
      <c r="E308" s="16">
        <v>7863.5</v>
      </c>
      <c r="F308" s="16" t="s">
        <v>161</v>
      </c>
      <c r="G308" s="61">
        <f t="shared" si="5"/>
        <v>1.7829820057915224E-3</v>
      </c>
    </row>
    <row r="309" spans="1:7" x14ac:dyDescent="0.35">
      <c r="A309" s="60">
        <v>45348</v>
      </c>
      <c r="B309" s="16">
        <v>7908.1</v>
      </c>
      <c r="C309" s="16">
        <v>7899.2</v>
      </c>
      <c r="D309" s="16">
        <v>7938.7</v>
      </c>
      <c r="E309" s="16">
        <v>7890.6</v>
      </c>
      <c r="F309" s="16" t="s">
        <v>1181</v>
      </c>
      <c r="G309" s="61">
        <f t="shared" si="5"/>
        <v>1.1266963743163938E-3</v>
      </c>
    </row>
    <row r="310" spans="1:7" x14ac:dyDescent="0.35">
      <c r="A310" s="60">
        <v>45345</v>
      </c>
      <c r="B310" s="16">
        <v>7899.2</v>
      </c>
      <c r="C310" s="16">
        <v>7865.3</v>
      </c>
      <c r="D310" s="16">
        <v>7918.1</v>
      </c>
      <c r="E310" s="16">
        <v>7865.3</v>
      </c>
      <c r="F310" s="16" t="s">
        <v>1183</v>
      </c>
      <c r="G310" s="61">
        <f t="shared" si="5"/>
        <v>4.3100708173877678E-3</v>
      </c>
    </row>
    <row r="311" spans="1:7" x14ac:dyDescent="0.35">
      <c r="A311" s="60">
        <v>45344</v>
      </c>
      <c r="B311" s="16">
        <v>7865.3</v>
      </c>
      <c r="C311" s="16">
        <v>7860</v>
      </c>
      <c r="D311" s="16">
        <v>7870.3</v>
      </c>
      <c r="E311" s="16">
        <v>7839.1</v>
      </c>
      <c r="F311" s="16" t="s">
        <v>1177</v>
      </c>
      <c r="G311" s="61">
        <f t="shared" si="5"/>
        <v>6.7430025445291975E-4</v>
      </c>
    </row>
    <row r="312" spans="1:7" x14ac:dyDescent="0.35">
      <c r="A312" s="60">
        <v>45343</v>
      </c>
      <c r="B312" s="16">
        <v>7860</v>
      </c>
      <c r="C312" s="16">
        <v>7911.5</v>
      </c>
      <c r="D312" s="16">
        <v>7911.5</v>
      </c>
      <c r="E312" s="16">
        <v>7837.1</v>
      </c>
      <c r="F312" s="16" t="s">
        <v>1579</v>
      </c>
      <c r="G312" s="61">
        <f t="shared" si="5"/>
        <v>-6.5095114706440471E-3</v>
      </c>
    </row>
    <row r="313" spans="1:7" x14ac:dyDescent="0.35">
      <c r="A313" s="60">
        <v>45342</v>
      </c>
      <c r="B313" s="16">
        <v>7911.5</v>
      </c>
      <c r="C313" s="16">
        <v>7913.3</v>
      </c>
      <c r="D313" s="16">
        <v>7923.1</v>
      </c>
      <c r="E313" s="16">
        <v>7880.4</v>
      </c>
      <c r="F313" s="16" t="s">
        <v>1189</v>
      </c>
      <c r="G313" s="61">
        <f t="shared" si="5"/>
        <v>-2.2746515360216879E-4</v>
      </c>
    </row>
    <row r="314" spans="1:7" x14ac:dyDescent="0.35">
      <c r="A314" s="60">
        <v>45341</v>
      </c>
      <c r="B314" s="16">
        <v>7913.3</v>
      </c>
      <c r="C314" s="16">
        <v>7905.6</v>
      </c>
      <c r="D314" s="16">
        <v>7931.3</v>
      </c>
      <c r="E314" s="16">
        <v>7901.1</v>
      </c>
      <c r="F314" s="16" t="s">
        <v>249</v>
      </c>
      <c r="G314" s="61">
        <f t="shared" si="5"/>
        <v>9.7399311880175254E-4</v>
      </c>
    </row>
    <row r="315" spans="1:7" x14ac:dyDescent="0.35">
      <c r="A315" s="60">
        <v>45338</v>
      </c>
      <c r="B315" s="16">
        <v>7905.6</v>
      </c>
      <c r="C315" s="16">
        <v>7851.7</v>
      </c>
      <c r="D315" s="16">
        <v>7927</v>
      </c>
      <c r="E315" s="16">
        <v>7851.7</v>
      </c>
      <c r="F315" s="16" t="s">
        <v>1193</v>
      </c>
      <c r="G315" s="61">
        <f t="shared" si="5"/>
        <v>6.8647554032885694E-3</v>
      </c>
    </row>
    <row r="316" spans="1:7" x14ac:dyDescent="0.35">
      <c r="A316" s="60">
        <v>45337</v>
      </c>
      <c r="B316" s="16">
        <v>7851.7</v>
      </c>
      <c r="C316" s="16">
        <v>7790.5</v>
      </c>
      <c r="D316" s="16">
        <v>7865</v>
      </c>
      <c r="E316" s="16">
        <v>7782.9</v>
      </c>
      <c r="F316" s="16" t="s">
        <v>1181</v>
      </c>
      <c r="G316" s="61">
        <f t="shared" si="5"/>
        <v>7.8557217123418344E-3</v>
      </c>
    </row>
    <row r="317" spans="1:7" x14ac:dyDescent="0.35">
      <c r="A317" s="60">
        <v>45336</v>
      </c>
      <c r="B317" s="16">
        <v>7790.5</v>
      </c>
      <c r="C317" s="16">
        <v>7847.8</v>
      </c>
      <c r="D317" s="16">
        <v>7847.8</v>
      </c>
      <c r="E317" s="16">
        <v>7731</v>
      </c>
      <c r="F317" s="16" t="s">
        <v>160</v>
      </c>
      <c r="G317" s="61">
        <f t="shared" si="5"/>
        <v>-7.3014093121639423E-3</v>
      </c>
    </row>
    <row r="318" spans="1:7" x14ac:dyDescent="0.35">
      <c r="A318" s="60">
        <v>45335</v>
      </c>
      <c r="B318" s="16">
        <v>7847.8</v>
      </c>
      <c r="C318" s="16">
        <v>7860.3</v>
      </c>
      <c r="D318" s="16">
        <v>7878.3</v>
      </c>
      <c r="E318" s="16">
        <v>7843.7</v>
      </c>
      <c r="F318" s="16" t="s">
        <v>534</v>
      </c>
      <c r="G318" s="61">
        <f t="shared" si="5"/>
        <v>-1.59027009147239E-3</v>
      </c>
    </row>
    <row r="319" spans="1:7" x14ac:dyDescent="0.35">
      <c r="A319" s="60">
        <v>45334</v>
      </c>
      <c r="B319" s="16">
        <v>7860.3</v>
      </c>
      <c r="C319" s="16">
        <v>7884.7</v>
      </c>
      <c r="D319" s="16">
        <v>7884.7</v>
      </c>
      <c r="E319" s="16">
        <v>7854</v>
      </c>
      <c r="F319" s="16" t="s">
        <v>1578</v>
      </c>
      <c r="G319" s="61">
        <f t="shared" si="5"/>
        <v>-3.0946009359898996E-3</v>
      </c>
    </row>
    <row r="320" spans="1:7" x14ac:dyDescent="0.35">
      <c r="A320" s="60">
        <v>45331</v>
      </c>
      <c r="B320" s="16">
        <v>7884.7</v>
      </c>
      <c r="C320" s="16">
        <v>7875.2</v>
      </c>
      <c r="D320" s="16">
        <v>7894.7</v>
      </c>
      <c r="E320" s="16">
        <v>7866.5</v>
      </c>
      <c r="F320" s="16" t="s">
        <v>1577</v>
      </c>
      <c r="G320" s="61">
        <f t="shared" si="5"/>
        <v>1.2063185696871148E-3</v>
      </c>
    </row>
    <row r="321" spans="1:7" x14ac:dyDescent="0.35">
      <c r="A321" s="60">
        <v>45330</v>
      </c>
      <c r="B321" s="16">
        <v>7875.2</v>
      </c>
      <c r="C321" s="16">
        <v>7850.9</v>
      </c>
      <c r="D321" s="16">
        <v>7897.4</v>
      </c>
      <c r="E321" s="16">
        <v>7850.9</v>
      </c>
      <c r="F321" s="16" t="s">
        <v>122</v>
      </c>
      <c r="G321" s="61">
        <f t="shared" si="5"/>
        <v>3.095186539122885E-3</v>
      </c>
    </row>
    <row r="322" spans="1:7" x14ac:dyDescent="0.35">
      <c r="A322" s="60">
        <v>45329</v>
      </c>
      <c r="B322" s="16">
        <v>7850.9</v>
      </c>
      <c r="C322" s="16">
        <v>7808.9</v>
      </c>
      <c r="D322" s="16">
        <v>7878.6</v>
      </c>
      <c r="E322" s="16">
        <v>7808.9</v>
      </c>
      <c r="F322" s="16" t="s">
        <v>1201</v>
      </c>
      <c r="G322" s="61">
        <f t="shared" si="5"/>
        <v>5.3784784028481081E-3</v>
      </c>
    </row>
    <row r="323" spans="1:7" x14ac:dyDescent="0.35">
      <c r="A323" s="60">
        <v>45328</v>
      </c>
      <c r="B323" s="16">
        <v>7808.9</v>
      </c>
      <c r="C323" s="16">
        <v>7855.4</v>
      </c>
      <c r="D323" s="16">
        <v>7855.4</v>
      </c>
      <c r="E323" s="16">
        <v>7769.2</v>
      </c>
      <c r="F323" s="16" t="s">
        <v>173</v>
      </c>
      <c r="G323" s="61">
        <f t="shared" ref="G323:G386" si="6">B323/B324-1</f>
        <v>-5.9194948697710581E-3</v>
      </c>
    </row>
    <row r="324" spans="1:7" x14ac:dyDescent="0.35">
      <c r="A324" s="60">
        <v>45327</v>
      </c>
      <c r="B324" s="16">
        <v>7855.4</v>
      </c>
      <c r="C324" s="16">
        <v>7931.6</v>
      </c>
      <c r="D324" s="16">
        <v>7931.6</v>
      </c>
      <c r="E324" s="16">
        <v>7824.9</v>
      </c>
      <c r="F324" s="16" t="s">
        <v>1576</v>
      </c>
      <c r="G324" s="61">
        <f t="shared" si="6"/>
        <v>-9.6071410560291115E-3</v>
      </c>
    </row>
    <row r="325" spans="1:7" x14ac:dyDescent="0.35">
      <c r="A325" s="60">
        <v>45324</v>
      </c>
      <c r="B325" s="16">
        <v>7931.6</v>
      </c>
      <c r="C325" s="16">
        <v>7818.8</v>
      </c>
      <c r="D325" s="16">
        <v>7934.9</v>
      </c>
      <c r="E325" s="16">
        <v>7818.8</v>
      </c>
      <c r="F325" s="16" t="s">
        <v>166</v>
      </c>
      <c r="G325" s="61">
        <f t="shared" si="6"/>
        <v>1.4426766255691392E-2</v>
      </c>
    </row>
    <row r="326" spans="1:7" x14ac:dyDescent="0.35">
      <c r="A326" s="60">
        <v>45323</v>
      </c>
      <c r="B326" s="16">
        <v>7818.8</v>
      </c>
      <c r="C326" s="16">
        <v>7912.8</v>
      </c>
      <c r="D326" s="16">
        <v>7912.8</v>
      </c>
      <c r="E326" s="16">
        <v>7808.2</v>
      </c>
      <c r="F326" s="16" t="s">
        <v>287</v>
      </c>
      <c r="G326" s="61">
        <f t="shared" si="6"/>
        <v>-1.1879486401779382E-2</v>
      </c>
    </row>
    <row r="327" spans="1:7" x14ac:dyDescent="0.35">
      <c r="A327" s="60">
        <v>45322</v>
      </c>
      <c r="B327" s="16">
        <v>7912.8</v>
      </c>
      <c r="C327" s="16">
        <v>7835</v>
      </c>
      <c r="D327" s="16">
        <v>7913.9</v>
      </c>
      <c r="E327" s="16">
        <v>7805.2</v>
      </c>
      <c r="F327" s="16" t="s">
        <v>1056</v>
      </c>
      <c r="G327" s="61">
        <f t="shared" si="6"/>
        <v>9.9298021697511452E-3</v>
      </c>
    </row>
    <row r="328" spans="1:7" x14ac:dyDescent="0.35">
      <c r="A328" s="60">
        <v>45321</v>
      </c>
      <c r="B328" s="16">
        <v>7835</v>
      </c>
      <c r="C328" s="16">
        <v>7808.3</v>
      </c>
      <c r="D328" s="16">
        <v>7862.6</v>
      </c>
      <c r="E328" s="16">
        <v>7808.3</v>
      </c>
      <c r="F328" s="16" t="s">
        <v>528</v>
      </c>
      <c r="G328" s="61">
        <f t="shared" si="6"/>
        <v>3.4194382900247788E-3</v>
      </c>
    </row>
    <row r="329" spans="1:7" x14ac:dyDescent="0.35">
      <c r="A329" s="60">
        <v>45320</v>
      </c>
      <c r="B329" s="16">
        <v>7808.3</v>
      </c>
      <c r="C329" s="16">
        <v>7785.2</v>
      </c>
      <c r="D329" s="16">
        <v>7812.8</v>
      </c>
      <c r="E329" s="16">
        <v>7775.7</v>
      </c>
      <c r="F329" s="16" t="s">
        <v>528</v>
      </c>
      <c r="G329" s="61">
        <f t="shared" si="6"/>
        <v>2.9671684735139703E-3</v>
      </c>
    </row>
    <row r="330" spans="1:7" x14ac:dyDescent="0.35">
      <c r="A330" s="60">
        <v>45316</v>
      </c>
      <c r="B330" s="16">
        <v>7785.2</v>
      </c>
      <c r="C330" s="16">
        <v>7748.1</v>
      </c>
      <c r="D330" s="16">
        <v>7787</v>
      </c>
      <c r="E330" s="16">
        <v>7748.1</v>
      </c>
      <c r="F330" s="16" t="s">
        <v>1575</v>
      </c>
      <c r="G330" s="61">
        <f t="shared" si="6"/>
        <v>4.7882706728099578E-3</v>
      </c>
    </row>
    <row r="331" spans="1:7" x14ac:dyDescent="0.35">
      <c r="A331" s="60">
        <v>45315</v>
      </c>
      <c r="B331" s="16">
        <v>7748.1</v>
      </c>
      <c r="C331" s="16">
        <v>7742.1</v>
      </c>
      <c r="D331" s="16">
        <v>7766</v>
      </c>
      <c r="E331" s="16">
        <v>7728.7</v>
      </c>
      <c r="F331" s="16" t="s">
        <v>1574</v>
      </c>
      <c r="G331" s="61">
        <f t="shared" si="6"/>
        <v>7.7498353159999311E-4</v>
      </c>
    </row>
    <row r="332" spans="1:7" x14ac:dyDescent="0.35">
      <c r="A332" s="60">
        <v>45314</v>
      </c>
      <c r="B332" s="16">
        <v>7742.1</v>
      </c>
      <c r="C332" s="16">
        <v>7702.3</v>
      </c>
      <c r="D332" s="16">
        <v>7757.9</v>
      </c>
      <c r="E332" s="16">
        <v>7702.3</v>
      </c>
      <c r="F332" s="16" t="s">
        <v>1388</v>
      </c>
      <c r="G332" s="61">
        <f t="shared" si="6"/>
        <v>5.1672876932864487E-3</v>
      </c>
    </row>
    <row r="333" spans="1:7" x14ac:dyDescent="0.35">
      <c r="A333" s="60">
        <v>45313</v>
      </c>
      <c r="B333" s="16">
        <v>7702.3</v>
      </c>
      <c r="C333" s="16">
        <v>7652.3</v>
      </c>
      <c r="D333" s="16">
        <v>7708.5</v>
      </c>
      <c r="E333" s="16">
        <v>7652.3</v>
      </c>
      <c r="F333" s="16" t="s">
        <v>295</v>
      </c>
      <c r="G333" s="61">
        <f t="shared" si="6"/>
        <v>6.5339832468669368E-3</v>
      </c>
    </row>
    <row r="334" spans="1:7" x14ac:dyDescent="0.35">
      <c r="A334" s="60">
        <v>45310</v>
      </c>
      <c r="B334" s="16">
        <v>7652.3</v>
      </c>
      <c r="C334" s="16">
        <v>7575.6</v>
      </c>
      <c r="D334" s="16">
        <v>7678.8</v>
      </c>
      <c r="E334" s="16">
        <v>7575.6</v>
      </c>
      <c r="F334" s="16" t="s">
        <v>173</v>
      </c>
      <c r="G334" s="61">
        <f t="shared" si="6"/>
        <v>1.0124610591900396E-2</v>
      </c>
    </row>
    <row r="335" spans="1:7" x14ac:dyDescent="0.35">
      <c r="A335" s="60">
        <v>45309</v>
      </c>
      <c r="B335" s="16">
        <v>7575.6</v>
      </c>
      <c r="C335" s="16">
        <v>7622.5</v>
      </c>
      <c r="D335" s="16">
        <v>7622.5</v>
      </c>
      <c r="E335" s="16">
        <v>7551.2</v>
      </c>
      <c r="F335" s="16" t="s">
        <v>651</v>
      </c>
      <c r="G335" s="61">
        <f t="shared" si="6"/>
        <v>-6.1528369957362106E-3</v>
      </c>
    </row>
    <row r="336" spans="1:7" x14ac:dyDescent="0.35">
      <c r="A336" s="60">
        <v>45308</v>
      </c>
      <c r="B336" s="16">
        <v>7622.5</v>
      </c>
      <c r="C336" s="16">
        <v>7647.1</v>
      </c>
      <c r="D336" s="16">
        <v>7650.7</v>
      </c>
      <c r="E336" s="16">
        <v>7604</v>
      </c>
      <c r="F336" s="16" t="s">
        <v>165</v>
      </c>
      <c r="G336" s="61">
        <f t="shared" si="6"/>
        <v>-3.2169057551229008E-3</v>
      </c>
    </row>
    <row r="337" spans="1:7" x14ac:dyDescent="0.35">
      <c r="A337" s="60">
        <v>45307</v>
      </c>
      <c r="B337" s="16">
        <v>7647.1</v>
      </c>
      <c r="C337" s="16">
        <v>7730.1</v>
      </c>
      <c r="D337" s="16">
        <v>7730.1</v>
      </c>
      <c r="E337" s="16">
        <v>7632.9</v>
      </c>
      <c r="F337" s="16" t="s">
        <v>1573</v>
      </c>
      <c r="G337" s="61">
        <f t="shared" si="6"/>
        <v>-1.0737247901062119E-2</v>
      </c>
    </row>
    <row r="338" spans="1:7" x14ac:dyDescent="0.35">
      <c r="A338" s="60">
        <v>45306</v>
      </c>
      <c r="B338" s="16">
        <v>7730.1</v>
      </c>
      <c r="C338" s="16">
        <v>7730.5</v>
      </c>
      <c r="D338" s="16">
        <v>7739.4</v>
      </c>
      <c r="E338" s="16">
        <v>7709.7</v>
      </c>
      <c r="F338" s="16" t="s">
        <v>1572</v>
      </c>
      <c r="G338" s="61">
        <f t="shared" si="6"/>
        <v>-5.1743095530687455E-5</v>
      </c>
    </row>
    <row r="339" spans="1:7" x14ac:dyDescent="0.35">
      <c r="A339" s="60">
        <v>45303</v>
      </c>
      <c r="B339" s="16">
        <v>7730.5</v>
      </c>
      <c r="C339" s="16">
        <v>7736.8</v>
      </c>
      <c r="D339" s="16">
        <v>7736.8</v>
      </c>
      <c r="E339" s="16">
        <v>7705.5</v>
      </c>
      <c r="F339" s="16" t="s">
        <v>1571</v>
      </c>
      <c r="G339" s="61">
        <f t="shared" si="6"/>
        <v>-8.1429014579670334E-4</v>
      </c>
    </row>
    <row r="340" spans="1:7" x14ac:dyDescent="0.35">
      <c r="A340" s="60">
        <v>45302</v>
      </c>
      <c r="B340" s="16">
        <v>7736.8</v>
      </c>
      <c r="C340" s="16">
        <v>7702.7</v>
      </c>
      <c r="D340" s="16">
        <v>7748.4</v>
      </c>
      <c r="E340" s="16">
        <v>7702.1</v>
      </c>
      <c r="F340" s="16" t="s">
        <v>1570</v>
      </c>
      <c r="G340" s="61">
        <f t="shared" si="6"/>
        <v>4.4270190971997803E-3</v>
      </c>
    </row>
    <row r="341" spans="1:7" x14ac:dyDescent="0.35">
      <c r="A341" s="60">
        <v>45301</v>
      </c>
      <c r="B341" s="16">
        <v>7702.7</v>
      </c>
      <c r="C341" s="16">
        <v>7749.5</v>
      </c>
      <c r="D341" s="16">
        <v>7749.5</v>
      </c>
      <c r="E341" s="16">
        <v>7697.1</v>
      </c>
      <c r="F341" s="16" t="s">
        <v>1569</v>
      </c>
      <c r="G341" s="61">
        <f t="shared" si="6"/>
        <v>-6.0390992967288559E-3</v>
      </c>
    </row>
    <row r="342" spans="1:7" x14ac:dyDescent="0.35">
      <c r="A342" s="60">
        <v>45300</v>
      </c>
      <c r="B342" s="16">
        <v>7749.5</v>
      </c>
      <c r="C342" s="16">
        <v>7676.8</v>
      </c>
      <c r="D342" s="16">
        <v>7770.5</v>
      </c>
      <c r="E342" s="16">
        <v>7676.8</v>
      </c>
      <c r="F342" s="16" t="s">
        <v>1568</v>
      </c>
      <c r="G342" s="61">
        <f t="shared" si="6"/>
        <v>9.4700917048771149E-3</v>
      </c>
    </row>
    <row r="343" spans="1:7" x14ac:dyDescent="0.35">
      <c r="A343" s="60">
        <v>45299</v>
      </c>
      <c r="B343" s="16">
        <v>7676.8</v>
      </c>
      <c r="C343" s="16">
        <v>7718.4</v>
      </c>
      <c r="D343" s="16">
        <v>7732.5</v>
      </c>
      <c r="E343" s="16">
        <v>7667.3</v>
      </c>
      <c r="F343" s="16" t="s">
        <v>1567</v>
      </c>
      <c r="G343" s="61">
        <f t="shared" si="6"/>
        <v>-5.3897180762851882E-3</v>
      </c>
    </row>
    <row r="344" spans="1:7" x14ac:dyDescent="0.35">
      <c r="A344" s="60">
        <v>45296</v>
      </c>
      <c r="B344" s="16">
        <v>7718.4</v>
      </c>
      <c r="C344" s="16">
        <v>7730.6</v>
      </c>
      <c r="D344" s="16">
        <v>7750.3</v>
      </c>
      <c r="E344" s="16">
        <v>7717.5</v>
      </c>
      <c r="F344" s="16" t="s">
        <v>1566</v>
      </c>
      <c r="G344" s="61">
        <f t="shared" si="6"/>
        <v>-1.5781439991722213E-3</v>
      </c>
    </row>
    <row r="345" spans="1:7" x14ac:dyDescent="0.35">
      <c r="A345" s="60">
        <v>45295</v>
      </c>
      <c r="B345" s="16">
        <v>7730.6</v>
      </c>
      <c r="C345" s="16">
        <v>7757.3</v>
      </c>
      <c r="D345" s="16">
        <v>7763.3</v>
      </c>
      <c r="E345" s="16">
        <v>7714.8</v>
      </c>
      <c r="F345" s="16" t="s">
        <v>1565</v>
      </c>
      <c r="G345" s="61">
        <f t="shared" si="6"/>
        <v>-3.4419192244724561E-3</v>
      </c>
    </row>
    <row r="346" spans="1:7" x14ac:dyDescent="0.35">
      <c r="A346" s="60">
        <v>45294</v>
      </c>
      <c r="B346" s="16">
        <v>7757.3</v>
      </c>
      <c r="C346" s="16">
        <v>7867.4</v>
      </c>
      <c r="D346" s="16">
        <v>7867.4</v>
      </c>
      <c r="E346" s="16">
        <v>7755.8</v>
      </c>
      <c r="F346" s="16" t="s">
        <v>1564</v>
      </c>
      <c r="G346" s="61">
        <f t="shared" si="6"/>
        <v>-1.3994458143732347E-2</v>
      </c>
    </row>
    <row r="347" spans="1:7" x14ac:dyDescent="0.35">
      <c r="A347" s="60">
        <v>45293</v>
      </c>
      <c r="B347" s="16">
        <v>7867.4</v>
      </c>
      <c r="C347" s="16">
        <v>7829.5</v>
      </c>
      <c r="D347" s="16">
        <v>7870.9</v>
      </c>
      <c r="E347" s="16">
        <v>7823.2</v>
      </c>
      <c r="F347" s="16" t="s">
        <v>1563</v>
      </c>
      <c r="G347" s="61">
        <f t="shared" si="6"/>
        <v>4.8406667092406597E-3</v>
      </c>
    </row>
    <row r="348" spans="1:7" x14ac:dyDescent="0.35">
      <c r="A348" s="60">
        <v>45289</v>
      </c>
      <c r="B348" s="16">
        <v>7829.5</v>
      </c>
      <c r="C348" s="16">
        <v>7852.1</v>
      </c>
      <c r="D348" s="16">
        <v>7852.1</v>
      </c>
      <c r="E348" s="16">
        <v>7815.6</v>
      </c>
      <c r="F348" s="16" t="s">
        <v>1562</v>
      </c>
      <c r="G348" s="61">
        <f t="shared" si="6"/>
        <v>-2.8782109244661624E-3</v>
      </c>
    </row>
    <row r="349" spans="1:7" x14ac:dyDescent="0.35">
      <c r="A349" s="60">
        <v>45288</v>
      </c>
      <c r="B349" s="16">
        <v>7852.1</v>
      </c>
      <c r="C349" s="16">
        <v>7796.7</v>
      </c>
      <c r="D349" s="16">
        <v>7852.1</v>
      </c>
      <c r="E349" s="16">
        <v>7796.7</v>
      </c>
      <c r="F349" s="16" t="s">
        <v>1561</v>
      </c>
      <c r="G349" s="61">
        <f t="shared" si="6"/>
        <v>7.1055703053857222E-3</v>
      </c>
    </row>
    <row r="350" spans="1:7" x14ac:dyDescent="0.35">
      <c r="A350" s="60">
        <v>45287</v>
      </c>
      <c r="B350" s="16">
        <v>7796.7</v>
      </c>
      <c r="C350" s="16">
        <v>7730.2</v>
      </c>
      <c r="D350" s="16">
        <v>7823</v>
      </c>
      <c r="E350" s="16">
        <v>7730.2</v>
      </c>
      <c r="F350" s="16" t="s">
        <v>1560</v>
      </c>
      <c r="G350" s="61">
        <f t="shared" si="6"/>
        <v>8.602623476753557E-3</v>
      </c>
    </row>
    <row r="351" spans="1:7" x14ac:dyDescent="0.35">
      <c r="A351" s="60">
        <v>45282</v>
      </c>
      <c r="B351" s="16">
        <v>7730.2</v>
      </c>
      <c r="C351" s="16">
        <v>7727.8</v>
      </c>
      <c r="D351" s="16">
        <v>7747.8</v>
      </c>
      <c r="E351" s="16">
        <v>7722.1</v>
      </c>
      <c r="F351" s="16" t="s">
        <v>1559</v>
      </c>
      <c r="G351" s="61">
        <f t="shared" si="6"/>
        <v>3.1056704366050347E-4</v>
      </c>
    </row>
    <row r="352" spans="1:7" x14ac:dyDescent="0.35">
      <c r="A352" s="60">
        <v>45281</v>
      </c>
      <c r="B352" s="16">
        <v>7727.8</v>
      </c>
      <c r="C352" s="16">
        <v>7764</v>
      </c>
      <c r="D352" s="16">
        <v>7764</v>
      </c>
      <c r="E352" s="16">
        <v>7711.2</v>
      </c>
      <c r="F352" s="16" t="s">
        <v>305</v>
      </c>
      <c r="G352" s="61">
        <f t="shared" si="6"/>
        <v>-4.6625450798557511E-3</v>
      </c>
    </row>
    <row r="353" spans="1:7" x14ac:dyDescent="0.35">
      <c r="A353" s="60">
        <v>45280</v>
      </c>
      <c r="B353" s="16">
        <v>7764</v>
      </c>
      <c r="C353" s="16">
        <v>7715.9</v>
      </c>
      <c r="D353" s="16">
        <v>7778.5</v>
      </c>
      <c r="E353" s="16">
        <v>7715.9</v>
      </c>
      <c r="F353" s="16" t="s">
        <v>561</v>
      </c>
      <c r="G353" s="61">
        <f t="shared" si="6"/>
        <v>6.2338806879300712E-3</v>
      </c>
    </row>
    <row r="354" spans="1:7" x14ac:dyDescent="0.35">
      <c r="A354" s="60">
        <v>45279</v>
      </c>
      <c r="B354" s="16">
        <v>7715.9</v>
      </c>
      <c r="C354" s="16">
        <v>7649.6</v>
      </c>
      <c r="D354" s="16">
        <v>7719.5</v>
      </c>
      <c r="E354" s="16">
        <v>7648.4</v>
      </c>
      <c r="F354" s="16" t="s">
        <v>248</v>
      </c>
      <c r="G354" s="61">
        <f t="shared" si="6"/>
        <v>8.6671198494037149E-3</v>
      </c>
    </row>
    <row r="355" spans="1:7" x14ac:dyDescent="0.35">
      <c r="A355" s="60">
        <v>45278</v>
      </c>
      <c r="B355" s="16">
        <v>7649.6</v>
      </c>
      <c r="C355" s="16">
        <v>7661.9</v>
      </c>
      <c r="D355" s="16">
        <v>7667.4</v>
      </c>
      <c r="E355" s="16">
        <v>7629.7</v>
      </c>
      <c r="F355" s="16" t="s">
        <v>287</v>
      </c>
      <c r="G355" s="61">
        <f t="shared" si="6"/>
        <v>-1.6053459324709696E-3</v>
      </c>
    </row>
    <row r="356" spans="1:7" x14ac:dyDescent="0.35">
      <c r="A356" s="60">
        <v>45275</v>
      </c>
      <c r="B356" s="16">
        <v>7661.9</v>
      </c>
      <c r="C356" s="16">
        <v>7599.4</v>
      </c>
      <c r="D356" s="16">
        <v>7683.7</v>
      </c>
      <c r="E356" s="16">
        <v>7599.4</v>
      </c>
      <c r="F356" s="16" t="s">
        <v>1558</v>
      </c>
      <c r="G356" s="61">
        <f t="shared" si="6"/>
        <v>8.2243335000131701E-3</v>
      </c>
    </row>
    <row r="357" spans="1:7" x14ac:dyDescent="0.35">
      <c r="A357" s="60">
        <v>45274</v>
      </c>
      <c r="B357" s="16">
        <v>7599.4</v>
      </c>
      <c r="C357" s="16">
        <v>7469.1</v>
      </c>
      <c r="D357" s="16">
        <v>7599.4</v>
      </c>
      <c r="E357" s="16">
        <v>7469.1</v>
      </c>
      <c r="F357" s="16" t="s">
        <v>1183</v>
      </c>
      <c r="G357" s="61">
        <f t="shared" si="6"/>
        <v>1.7445207588598244E-2</v>
      </c>
    </row>
    <row r="358" spans="1:7" x14ac:dyDescent="0.35">
      <c r="A358" s="60">
        <v>45273</v>
      </c>
      <c r="B358" s="16">
        <v>7469.1</v>
      </c>
      <c r="C358" s="16">
        <v>7446.4</v>
      </c>
      <c r="D358" s="16">
        <v>7483.4</v>
      </c>
      <c r="E358" s="16">
        <v>7446</v>
      </c>
      <c r="F358" s="16" t="s">
        <v>298</v>
      </c>
      <c r="G358" s="61">
        <f t="shared" si="6"/>
        <v>3.0484529437044827E-3</v>
      </c>
    </row>
    <row r="359" spans="1:7" x14ac:dyDescent="0.35">
      <c r="A359" s="60">
        <v>45272</v>
      </c>
      <c r="B359" s="16">
        <v>7446.4</v>
      </c>
      <c r="C359" s="16">
        <v>7410.1</v>
      </c>
      <c r="D359" s="16">
        <v>7452.9</v>
      </c>
      <c r="E359" s="16">
        <v>7408.1</v>
      </c>
      <c r="F359" s="16" t="s">
        <v>248</v>
      </c>
      <c r="G359" s="61">
        <f t="shared" si="6"/>
        <v>4.8851582953226558E-3</v>
      </c>
    </row>
    <row r="360" spans="1:7" x14ac:dyDescent="0.35">
      <c r="A360" s="60">
        <v>45271</v>
      </c>
      <c r="B360" s="16">
        <v>7410.2</v>
      </c>
      <c r="C360" s="16">
        <v>7405.6</v>
      </c>
      <c r="D360" s="16">
        <v>7438.5</v>
      </c>
      <c r="E360" s="16">
        <v>7400.9</v>
      </c>
      <c r="F360" s="16" t="s">
        <v>294</v>
      </c>
      <c r="G360" s="61">
        <f t="shared" si="6"/>
        <v>6.2115156098085933E-4</v>
      </c>
    </row>
    <row r="361" spans="1:7" x14ac:dyDescent="0.35">
      <c r="A361" s="60">
        <v>45268</v>
      </c>
      <c r="B361" s="16">
        <v>7405.6</v>
      </c>
      <c r="C361" s="16">
        <v>7384.7</v>
      </c>
      <c r="D361" s="16">
        <v>7405.6</v>
      </c>
      <c r="E361" s="16">
        <v>7355.4</v>
      </c>
      <c r="F361" s="16" t="s">
        <v>166</v>
      </c>
      <c r="G361" s="61">
        <f t="shared" si="6"/>
        <v>2.8301759042343999E-3</v>
      </c>
    </row>
    <row r="362" spans="1:7" x14ac:dyDescent="0.35">
      <c r="A362" s="60">
        <v>45267</v>
      </c>
      <c r="B362" s="16">
        <v>7384.7</v>
      </c>
      <c r="C362" s="16">
        <v>7386.7</v>
      </c>
      <c r="D362" s="16">
        <v>7389.1</v>
      </c>
      <c r="E362" s="16">
        <v>7360.9</v>
      </c>
      <c r="F362" s="16" t="s">
        <v>1056</v>
      </c>
      <c r="G362" s="61">
        <f t="shared" si="6"/>
        <v>-2.7075690091649118E-4</v>
      </c>
    </row>
    <row r="363" spans="1:7" x14ac:dyDescent="0.35">
      <c r="A363" s="60">
        <v>45266</v>
      </c>
      <c r="B363" s="16">
        <v>7386.7</v>
      </c>
      <c r="C363" s="16">
        <v>7269.8</v>
      </c>
      <c r="D363" s="16">
        <v>7401</v>
      </c>
      <c r="E363" s="16">
        <v>7269.8</v>
      </c>
      <c r="F363" s="16" t="s">
        <v>872</v>
      </c>
      <c r="G363" s="61">
        <f t="shared" si="6"/>
        <v>1.6080222289471369E-2</v>
      </c>
    </row>
    <row r="364" spans="1:7" x14ac:dyDescent="0.35">
      <c r="A364" s="60">
        <v>45265</v>
      </c>
      <c r="B364" s="16">
        <v>7269.8</v>
      </c>
      <c r="C364" s="16">
        <v>7336.1</v>
      </c>
      <c r="D364" s="16">
        <v>7336.1</v>
      </c>
      <c r="E364" s="16">
        <v>7248.8</v>
      </c>
      <c r="F364" s="16" t="s">
        <v>292</v>
      </c>
      <c r="G364" s="61">
        <f t="shared" si="6"/>
        <v>-9.0374994888292592E-3</v>
      </c>
    </row>
    <row r="365" spans="1:7" x14ac:dyDescent="0.35">
      <c r="A365" s="60">
        <v>45264</v>
      </c>
      <c r="B365" s="16">
        <v>7336.1</v>
      </c>
      <c r="C365" s="16">
        <v>7285.1</v>
      </c>
      <c r="D365" s="16">
        <v>7378.2</v>
      </c>
      <c r="E365" s="16">
        <v>7285.1</v>
      </c>
      <c r="F365" s="16" t="s">
        <v>162</v>
      </c>
      <c r="G365" s="61">
        <f t="shared" si="6"/>
        <v>7.0005902458443181E-3</v>
      </c>
    </row>
    <row r="366" spans="1:7" x14ac:dyDescent="0.35">
      <c r="A366" s="60">
        <v>45261</v>
      </c>
      <c r="B366" s="16">
        <v>7285.1</v>
      </c>
      <c r="C366" s="16">
        <v>7297.7</v>
      </c>
      <c r="D366" s="16">
        <v>7297.7</v>
      </c>
      <c r="E366" s="16">
        <v>7254.6</v>
      </c>
      <c r="F366" s="16" t="s">
        <v>287</v>
      </c>
      <c r="G366" s="61">
        <f t="shared" si="6"/>
        <v>-1.7265713855049158E-3</v>
      </c>
    </row>
    <row r="367" spans="1:7" x14ac:dyDescent="0.35">
      <c r="A367" s="60">
        <v>45260</v>
      </c>
      <c r="B367" s="16">
        <v>7297.7</v>
      </c>
      <c r="C367" s="16">
        <v>7245.8</v>
      </c>
      <c r="D367" s="16">
        <v>7297.7</v>
      </c>
      <c r="E367" s="16">
        <v>7232.4</v>
      </c>
      <c r="F367" s="16" t="s">
        <v>1557</v>
      </c>
      <c r="G367" s="61">
        <f t="shared" si="6"/>
        <v>7.162770156504461E-3</v>
      </c>
    </row>
    <row r="368" spans="1:7" x14ac:dyDescent="0.35">
      <c r="A368" s="60">
        <v>45259</v>
      </c>
      <c r="B368" s="16">
        <v>7245.8</v>
      </c>
      <c r="C368" s="16">
        <v>7223.1</v>
      </c>
      <c r="D368" s="16">
        <v>7264.2</v>
      </c>
      <c r="E368" s="16">
        <v>7222.2</v>
      </c>
      <c r="F368" s="16" t="s">
        <v>114</v>
      </c>
      <c r="G368" s="61">
        <f t="shared" si="6"/>
        <v>3.1426949647657132E-3</v>
      </c>
    </row>
    <row r="369" spans="1:7" x14ac:dyDescent="0.35">
      <c r="A369" s="60">
        <v>45258</v>
      </c>
      <c r="B369" s="16">
        <v>7223.1</v>
      </c>
      <c r="C369" s="16">
        <v>7192.8</v>
      </c>
      <c r="D369" s="16">
        <v>7255.4</v>
      </c>
      <c r="E369" s="16">
        <v>7191</v>
      </c>
      <c r="F369" s="16" t="s">
        <v>373</v>
      </c>
      <c r="G369" s="61">
        <f t="shared" si="6"/>
        <v>4.2125458792126036E-3</v>
      </c>
    </row>
    <row r="370" spans="1:7" x14ac:dyDescent="0.35">
      <c r="A370" s="60">
        <v>45257</v>
      </c>
      <c r="B370" s="16">
        <v>7192.8</v>
      </c>
      <c r="C370" s="16">
        <v>7244.1</v>
      </c>
      <c r="D370" s="16">
        <v>7257.6</v>
      </c>
      <c r="E370" s="16">
        <v>7192.8</v>
      </c>
      <c r="F370" s="16" t="s">
        <v>1556</v>
      </c>
      <c r="G370" s="61">
        <f t="shared" si="6"/>
        <v>-7.0816250465897124E-3</v>
      </c>
    </row>
    <row r="371" spans="1:7" x14ac:dyDescent="0.35">
      <c r="A371" s="60">
        <v>45254</v>
      </c>
      <c r="B371" s="16">
        <v>7244.1</v>
      </c>
      <c r="C371" s="16">
        <v>7234.2</v>
      </c>
      <c r="D371" s="16">
        <v>7268.1</v>
      </c>
      <c r="E371" s="16">
        <v>7233.4</v>
      </c>
      <c r="F371" s="16" t="s">
        <v>1555</v>
      </c>
      <c r="G371" s="61">
        <f t="shared" si="6"/>
        <v>1.3684996267728788E-3</v>
      </c>
    </row>
    <row r="372" spans="1:7" x14ac:dyDescent="0.35">
      <c r="A372" s="60">
        <v>45253</v>
      </c>
      <c r="B372" s="16">
        <v>7234.2</v>
      </c>
      <c r="C372" s="16">
        <v>7277.8</v>
      </c>
      <c r="D372" s="16">
        <v>7277.8</v>
      </c>
      <c r="E372" s="16">
        <v>7231.3</v>
      </c>
      <c r="F372" s="16" t="s">
        <v>1554</v>
      </c>
      <c r="G372" s="61">
        <f t="shared" si="6"/>
        <v>-5.9908214020720774E-3</v>
      </c>
    </row>
    <row r="373" spans="1:7" x14ac:dyDescent="0.35">
      <c r="A373" s="60">
        <v>45252</v>
      </c>
      <c r="B373" s="16">
        <v>7277.8</v>
      </c>
      <c r="C373" s="16">
        <v>7289.3</v>
      </c>
      <c r="D373" s="16">
        <v>7295.5</v>
      </c>
      <c r="E373" s="16">
        <v>7265.5</v>
      </c>
      <c r="F373" s="16" t="s">
        <v>287</v>
      </c>
      <c r="G373" s="61">
        <f t="shared" si="6"/>
        <v>-1.5776549188536437E-3</v>
      </c>
    </row>
    <row r="374" spans="1:7" x14ac:dyDescent="0.35">
      <c r="A374" s="60">
        <v>45251</v>
      </c>
      <c r="B374" s="16">
        <v>7289.3</v>
      </c>
      <c r="C374" s="16">
        <v>7268.7</v>
      </c>
      <c r="D374" s="16">
        <v>7299.7</v>
      </c>
      <c r="E374" s="16">
        <v>7268.7</v>
      </c>
      <c r="F374" s="16" t="s">
        <v>1201</v>
      </c>
      <c r="G374" s="61">
        <f t="shared" si="6"/>
        <v>2.8340693659114624E-3</v>
      </c>
    </row>
    <row r="375" spans="1:7" x14ac:dyDescent="0.35">
      <c r="A375" s="60">
        <v>45250</v>
      </c>
      <c r="B375" s="16">
        <v>7268.7</v>
      </c>
      <c r="C375" s="16">
        <v>7261</v>
      </c>
      <c r="D375" s="16">
        <v>7282.5</v>
      </c>
      <c r="E375" s="16">
        <v>7259.9</v>
      </c>
      <c r="F375" s="16" t="s">
        <v>287</v>
      </c>
      <c r="G375" s="61">
        <f t="shared" si="6"/>
        <v>1.0604599917365398E-3</v>
      </c>
    </row>
    <row r="376" spans="1:7" x14ac:dyDescent="0.35">
      <c r="A376" s="60">
        <v>45247</v>
      </c>
      <c r="B376" s="16">
        <v>7261</v>
      </c>
      <c r="C376" s="16">
        <v>7269.5</v>
      </c>
      <c r="D376" s="16">
        <v>7273.6</v>
      </c>
      <c r="E376" s="16">
        <v>7248.4</v>
      </c>
      <c r="F376" s="16" t="s">
        <v>294</v>
      </c>
      <c r="G376" s="61">
        <f t="shared" si="6"/>
        <v>-1.169268863058015E-3</v>
      </c>
    </row>
    <row r="377" spans="1:7" x14ac:dyDescent="0.35">
      <c r="A377" s="60">
        <v>45246</v>
      </c>
      <c r="B377" s="16">
        <v>7269.5</v>
      </c>
      <c r="C377" s="16">
        <v>7316.7</v>
      </c>
      <c r="D377" s="16">
        <v>7320.8</v>
      </c>
      <c r="E377" s="16">
        <v>7260.6</v>
      </c>
      <c r="F377" s="16" t="s">
        <v>528</v>
      </c>
      <c r="G377" s="61">
        <f t="shared" si="6"/>
        <v>-6.4509956674456692E-3</v>
      </c>
    </row>
    <row r="378" spans="1:7" x14ac:dyDescent="0.35">
      <c r="A378" s="60">
        <v>45245</v>
      </c>
      <c r="B378" s="16">
        <v>7316.7</v>
      </c>
      <c r="C378" s="16">
        <v>7207.1</v>
      </c>
      <c r="D378" s="16">
        <v>7334.4</v>
      </c>
      <c r="E378" s="16">
        <v>7207.1</v>
      </c>
      <c r="F378" s="16" t="s">
        <v>561</v>
      </c>
      <c r="G378" s="61">
        <f t="shared" si="6"/>
        <v>1.5207226207489821E-2</v>
      </c>
    </row>
    <row r="379" spans="1:7" x14ac:dyDescent="0.35">
      <c r="A379" s="60">
        <v>45244</v>
      </c>
      <c r="B379" s="16">
        <v>7207.1</v>
      </c>
      <c r="C379" s="16">
        <v>7145</v>
      </c>
      <c r="D379" s="16">
        <v>7212.6</v>
      </c>
      <c r="E379" s="16">
        <v>7145</v>
      </c>
      <c r="F379" s="16" t="s">
        <v>528</v>
      </c>
      <c r="G379" s="61">
        <f t="shared" si="6"/>
        <v>8.691392582225399E-3</v>
      </c>
    </row>
    <row r="380" spans="1:7" x14ac:dyDescent="0.35">
      <c r="A380" s="60">
        <v>45243</v>
      </c>
      <c r="B380" s="16">
        <v>7145</v>
      </c>
      <c r="C380" s="16">
        <v>7176.6</v>
      </c>
      <c r="D380" s="16">
        <v>7185.4</v>
      </c>
      <c r="E380" s="16">
        <v>7145</v>
      </c>
      <c r="F380" s="16" t="s">
        <v>122</v>
      </c>
      <c r="G380" s="61">
        <f t="shared" si="6"/>
        <v>-4.4031992865702918E-3</v>
      </c>
    </row>
    <row r="381" spans="1:7" x14ac:dyDescent="0.35">
      <c r="A381" s="60">
        <v>45240</v>
      </c>
      <c r="B381" s="16">
        <v>7176.6</v>
      </c>
      <c r="C381" s="16">
        <v>7215.1</v>
      </c>
      <c r="D381" s="16">
        <v>7218.1</v>
      </c>
      <c r="E381" s="16">
        <v>7164.7</v>
      </c>
      <c r="F381" s="16" t="s">
        <v>305</v>
      </c>
      <c r="G381" s="61">
        <f t="shared" si="6"/>
        <v>-5.3360313786364744E-3</v>
      </c>
    </row>
    <row r="382" spans="1:7" x14ac:dyDescent="0.35">
      <c r="A382" s="60">
        <v>45239</v>
      </c>
      <c r="B382" s="16">
        <v>7215.1</v>
      </c>
      <c r="C382" s="16">
        <v>7198.4</v>
      </c>
      <c r="D382" s="16">
        <v>7245</v>
      </c>
      <c r="E382" s="16">
        <v>7198.4</v>
      </c>
      <c r="F382" s="16" t="s">
        <v>250</v>
      </c>
      <c r="G382" s="61">
        <f t="shared" si="6"/>
        <v>2.3199599911092328E-3</v>
      </c>
    </row>
    <row r="383" spans="1:7" x14ac:dyDescent="0.35">
      <c r="A383" s="60">
        <v>45238</v>
      </c>
      <c r="B383" s="16">
        <v>7198.4</v>
      </c>
      <c r="C383" s="16">
        <v>7176.6</v>
      </c>
      <c r="D383" s="16">
        <v>7200.5</v>
      </c>
      <c r="E383" s="16">
        <v>7167.6</v>
      </c>
      <c r="F383" s="16" t="s">
        <v>775</v>
      </c>
      <c r="G383" s="61">
        <f t="shared" si="6"/>
        <v>3.0376501407349821E-3</v>
      </c>
    </row>
    <row r="384" spans="1:7" x14ac:dyDescent="0.35">
      <c r="A384" s="60">
        <v>45237</v>
      </c>
      <c r="B384" s="16">
        <v>7176.6</v>
      </c>
      <c r="C384" s="16">
        <v>7192.3</v>
      </c>
      <c r="D384" s="16">
        <v>7195.1</v>
      </c>
      <c r="E384" s="16">
        <v>7149.5</v>
      </c>
      <c r="F384" s="16" t="s">
        <v>1553</v>
      </c>
      <c r="G384" s="61">
        <f t="shared" si="6"/>
        <v>-2.1828900351764657E-3</v>
      </c>
    </row>
    <row r="385" spans="1:7" x14ac:dyDescent="0.35">
      <c r="A385" s="60">
        <v>45236</v>
      </c>
      <c r="B385" s="16">
        <v>7192.3</v>
      </c>
      <c r="C385" s="16">
        <v>7175.1</v>
      </c>
      <c r="D385" s="16">
        <v>7203.7</v>
      </c>
      <c r="E385" s="16">
        <v>7175.1</v>
      </c>
      <c r="F385" s="16" t="s">
        <v>166</v>
      </c>
      <c r="G385" s="61">
        <f t="shared" si="6"/>
        <v>2.3971791333918802E-3</v>
      </c>
    </row>
    <row r="386" spans="1:7" x14ac:dyDescent="0.35">
      <c r="A386" s="60">
        <v>45233</v>
      </c>
      <c r="B386" s="16">
        <v>7175.1</v>
      </c>
      <c r="C386" s="16">
        <v>7095</v>
      </c>
      <c r="D386" s="16">
        <v>7184.4</v>
      </c>
      <c r="E386" s="16">
        <v>7095</v>
      </c>
      <c r="F386" s="16" t="s">
        <v>1181</v>
      </c>
      <c r="G386" s="61">
        <f t="shared" si="6"/>
        <v>1.1289640591966243E-2</v>
      </c>
    </row>
    <row r="387" spans="1:7" x14ac:dyDescent="0.35">
      <c r="A387" s="60">
        <v>45232</v>
      </c>
      <c r="B387" s="16">
        <v>7095</v>
      </c>
      <c r="C387" s="16">
        <v>7024.6</v>
      </c>
      <c r="D387" s="16">
        <v>7119.8</v>
      </c>
      <c r="E387" s="16">
        <v>7024.6</v>
      </c>
      <c r="F387" s="16" t="s">
        <v>122</v>
      </c>
      <c r="G387" s="61">
        <f t="shared" ref="G387:G450" si="7">B387/B388-1</f>
        <v>1.0021922956467311E-2</v>
      </c>
    </row>
    <row r="388" spans="1:7" x14ac:dyDescent="0.35">
      <c r="A388" s="60">
        <v>45231</v>
      </c>
      <c r="B388" s="16">
        <v>7024.6</v>
      </c>
      <c r="C388" s="16">
        <v>6967.5</v>
      </c>
      <c r="D388" s="16">
        <v>7024.6</v>
      </c>
      <c r="E388" s="16">
        <v>6967.5</v>
      </c>
      <c r="F388" s="16" t="s">
        <v>294</v>
      </c>
      <c r="G388" s="61">
        <f t="shared" si="7"/>
        <v>8.1951919626839231E-3</v>
      </c>
    </row>
    <row r="389" spans="1:7" x14ac:dyDescent="0.35">
      <c r="A389" s="60">
        <v>45230</v>
      </c>
      <c r="B389" s="16">
        <v>6967.5</v>
      </c>
      <c r="C389" s="16">
        <v>6960.2</v>
      </c>
      <c r="D389" s="16">
        <v>7002.2</v>
      </c>
      <c r="E389" s="16">
        <v>6956.9</v>
      </c>
      <c r="F389" s="16" t="s">
        <v>162</v>
      </c>
      <c r="G389" s="61">
        <f t="shared" si="7"/>
        <v>1.0488204361944753E-3</v>
      </c>
    </row>
    <row r="390" spans="1:7" x14ac:dyDescent="0.35">
      <c r="A390" s="60">
        <v>45229</v>
      </c>
      <c r="B390" s="16">
        <v>6960.2</v>
      </c>
      <c r="C390" s="16">
        <v>7014.2</v>
      </c>
      <c r="D390" s="16">
        <v>7016.1</v>
      </c>
      <c r="E390" s="16">
        <v>6938.5</v>
      </c>
      <c r="F390" s="16" t="s">
        <v>294</v>
      </c>
      <c r="G390" s="61">
        <f t="shared" si="7"/>
        <v>-7.6986684154999319E-3</v>
      </c>
    </row>
    <row r="391" spans="1:7" x14ac:dyDescent="0.35">
      <c r="A391" s="60">
        <v>45226</v>
      </c>
      <c r="B391" s="16">
        <v>7014.2</v>
      </c>
      <c r="C391" s="16">
        <v>7001.1</v>
      </c>
      <c r="D391" s="16">
        <v>7031.2</v>
      </c>
      <c r="E391" s="16">
        <v>6998.5</v>
      </c>
      <c r="F391" s="16" t="s">
        <v>1552</v>
      </c>
      <c r="G391" s="61">
        <f t="shared" si="7"/>
        <v>1.8711345360014064E-3</v>
      </c>
    </row>
    <row r="392" spans="1:7" x14ac:dyDescent="0.35">
      <c r="A392" s="60">
        <v>45225</v>
      </c>
      <c r="B392" s="16">
        <v>7001.1</v>
      </c>
      <c r="C392" s="16">
        <v>7046.3</v>
      </c>
      <c r="D392" s="16">
        <v>7046.3</v>
      </c>
      <c r="E392" s="16">
        <v>6966.7</v>
      </c>
      <c r="F392" s="16" t="s">
        <v>1189</v>
      </c>
      <c r="G392" s="61">
        <f t="shared" si="7"/>
        <v>-6.4147141052750545E-3</v>
      </c>
    </row>
    <row r="393" spans="1:7" x14ac:dyDescent="0.35">
      <c r="A393" s="60">
        <v>45224</v>
      </c>
      <c r="B393" s="16">
        <v>7046.3</v>
      </c>
      <c r="C393" s="16">
        <v>7045.6</v>
      </c>
      <c r="D393" s="16">
        <v>7086.3</v>
      </c>
      <c r="E393" s="16">
        <v>7023.9</v>
      </c>
      <c r="F393" s="16" t="s">
        <v>297</v>
      </c>
      <c r="G393" s="61">
        <f t="shared" si="7"/>
        <v>9.9352787555240241E-5</v>
      </c>
    </row>
    <row r="394" spans="1:7" x14ac:dyDescent="0.35">
      <c r="A394" s="60">
        <v>45223</v>
      </c>
      <c r="B394" s="16">
        <v>7045.6</v>
      </c>
      <c r="C394" s="16">
        <v>7030</v>
      </c>
      <c r="D394" s="16">
        <v>7066.7</v>
      </c>
      <c r="E394" s="16">
        <v>7023.6</v>
      </c>
      <c r="F394" s="16" t="s">
        <v>534</v>
      </c>
      <c r="G394" s="61">
        <f t="shared" si="7"/>
        <v>2.21906116642967E-3</v>
      </c>
    </row>
    <row r="395" spans="1:7" x14ac:dyDescent="0.35">
      <c r="A395" s="60">
        <v>45222</v>
      </c>
      <c r="B395" s="16">
        <v>7030</v>
      </c>
      <c r="C395" s="16">
        <v>7089.7</v>
      </c>
      <c r="D395" s="16">
        <v>7089.7</v>
      </c>
      <c r="E395" s="16">
        <v>7017.2</v>
      </c>
      <c r="F395" s="16" t="s">
        <v>1551</v>
      </c>
      <c r="G395" s="61">
        <f t="shared" si="7"/>
        <v>-8.4206666008435072E-3</v>
      </c>
    </row>
    <row r="396" spans="1:7" x14ac:dyDescent="0.35">
      <c r="A396" s="60">
        <v>45219</v>
      </c>
      <c r="B396" s="16">
        <v>7089.7</v>
      </c>
      <c r="C396" s="16">
        <v>7172.7</v>
      </c>
      <c r="D396" s="16">
        <v>7172.7</v>
      </c>
      <c r="E396" s="16">
        <v>7066.5</v>
      </c>
      <c r="F396" s="16" t="s">
        <v>249</v>
      </c>
      <c r="G396" s="61">
        <f t="shared" si="7"/>
        <v>-1.1571653631129108E-2</v>
      </c>
    </row>
    <row r="397" spans="1:7" x14ac:dyDescent="0.35">
      <c r="A397" s="60">
        <v>45218</v>
      </c>
      <c r="B397" s="16">
        <v>7172.7</v>
      </c>
      <c r="C397" s="16">
        <v>7265.7</v>
      </c>
      <c r="D397" s="16">
        <v>7265.7</v>
      </c>
      <c r="E397" s="16">
        <v>7142.5</v>
      </c>
      <c r="F397" s="16" t="s">
        <v>479</v>
      </c>
      <c r="G397" s="61">
        <f t="shared" si="7"/>
        <v>-1.2799867872331672E-2</v>
      </c>
    </row>
    <row r="398" spans="1:7" x14ac:dyDescent="0.35">
      <c r="A398" s="60">
        <v>45217</v>
      </c>
      <c r="B398" s="16">
        <v>7265.7</v>
      </c>
      <c r="C398" s="16">
        <v>7244.4</v>
      </c>
      <c r="D398" s="16">
        <v>7265.7</v>
      </c>
      <c r="E398" s="16">
        <v>7233.9</v>
      </c>
      <c r="F398" s="16" t="s">
        <v>1550</v>
      </c>
      <c r="G398" s="61">
        <f t="shared" si="7"/>
        <v>2.9402020871294177E-3</v>
      </c>
    </row>
    <row r="399" spans="1:7" x14ac:dyDescent="0.35">
      <c r="A399" s="60">
        <v>45216</v>
      </c>
      <c r="B399" s="16">
        <v>7244.4</v>
      </c>
      <c r="C399" s="16">
        <v>7214.6</v>
      </c>
      <c r="D399" s="16">
        <v>7287.1</v>
      </c>
      <c r="E399" s="16">
        <v>7214.6</v>
      </c>
      <c r="F399" s="16" t="s">
        <v>1549</v>
      </c>
      <c r="G399" s="61">
        <f t="shared" si="7"/>
        <v>4.1305131261606398E-3</v>
      </c>
    </row>
    <row r="400" spans="1:7" x14ac:dyDescent="0.35">
      <c r="A400" s="60">
        <v>45215</v>
      </c>
      <c r="B400" s="16">
        <v>7214.6</v>
      </c>
      <c r="C400" s="16">
        <v>7243.5</v>
      </c>
      <c r="D400" s="16">
        <v>7243.5</v>
      </c>
      <c r="E400" s="16">
        <v>7209.8</v>
      </c>
      <c r="F400" s="16" t="s">
        <v>1548</v>
      </c>
      <c r="G400" s="61">
        <f t="shared" si="7"/>
        <v>-3.9897839442257776E-3</v>
      </c>
    </row>
    <row r="401" spans="1:7" x14ac:dyDescent="0.35">
      <c r="A401" s="60">
        <v>45212</v>
      </c>
      <c r="B401" s="16">
        <v>7243.5</v>
      </c>
      <c r="C401" s="16">
        <v>7287.4</v>
      </c>
      <c r="D401" s="16">
        <v>7287.4</v>
      </c>
      <c r="E401" s="16">
        <v>7213.1</v>
      </c>
      <c r="F401" s="16" t="s">
        <v>122</v>
      </c>
      <c r="G401" s="61">
        <f t="shared" si="7"/>
        <v>-6.0240963855421326E-3</v>
      </c>
    </row>
    <row r="402" spans="1:7" x14ac:dyDescent="0.35">
      <c r="A402" s="60">
        <v>45211</v>
      </c>
      <c r="B402" s="16">
        <v>7287.4</v>
      </c>
      <c r="C402" s="16">
        <v>7281.3</v>
      </c>
      <c r="D402" s="16">
        <v>7305.2</v>
      </c>
      <c r="E402" s="16">
        <v>7277.1</v>
      </c>
      <c r="F402" s="16" t="s">
        <v>528</v>
      </c>
      <c r="G402" s="61">
        <f t="shared" si="7"/>
        <v>8.3776248746780801E-4</v>
      </c>
    </row>
    <row r="403" spans="1:7" x14ac:dyDescent="0.35">
      <c r="A403" s="60">
        <v>45210</v>
      </c>
      <c r="B403" s="16">
        <v>7281.3</v>
      </c>
      <c r="C403" s="16">
        <v>7231</v>
      </c>
      <c r="D403" s="16">
        <v>7284.3</v>
      </c>
      <c r="E403" s="16">
        <v>7231</v>
      </c>
      <c r="F403" s="16" t="s">
        <v>297</v>
      </c>
      <c r="G403" s="61">
        <f t="shared" si="7"/>
        <v>6.9561609735859786E-3</v>
      </c>
    </row>
    <row r="404" spans="1:7" x14ac:dyDescent="0.35">
      <c r="A404" s="60">
        <v>45209</v>
      </c>
      <c r="B404" s="16">
        <v>7231</v>
      </c>
      <c r="C404" s="16">
        <v>7157</v>
      </c>
      <c r="D404" s="16">
        <v>7247.9</v>
      </c>
      <c r="E404" s="16">
        <v>7157</v>
      </c>
      <c r="F404" s="16" t="s">
        <v>186</v>
      </c>
      <c r="G404" s="61">
        <f t="shared" si="7"/>
        <v>1.0339527735084619E-2</v>
      </c>
    </row>
    <row r="405" spans="1:7" x14ac:dyDescent="0.35">
      <c r="A405" s="60">
        <v>45208</v>
      </c>
      <c r="B405" s="16">
        <v>7157</v>
      </c>
      <c r="C405" s="16">
        <v>7143</v>
      </c>
      <c r="D405" s="16">
        <v>7188.7</v>
      </c>
      <c r="E405" s="16">
        <v>7143</v>
      </c>
      <c r="F405" s="16" t="s">
        <v>1547</v>
      </c>
      <c r="G405" s="61">
        <f t="shared" si="7"/>
        <v>1.9599608007840885E-3</v>
      </c>
    </row>
    <row r="406" spans="1:7" x14ac:dyDescent="0.35">
      <c r="A406" s="60">
        <v>45205</v>
      </c>
      <c r="B406" s="16">
        <v>7143</v>
      </c>
      <c r="C406" s="16">
        <v>7117.5</v>
      </c>
      <c r="D406" s="16">
        <v>7160.6</v>
      </c>
      <c r="E406" s="16">
        <v>7114.5</v>
      </c>
      <c r="F406" s="16" t="s">
        <v>1546</v>
      </c>
      <c r="G406" s="61">
        <f t="shared" si="7"/>
        <v>3.582718651211847E-3</v>
      </c>
    </row>
    <row r="407" spans="1:7" x14ac:dyDescent="0.35">
      <c r="A407" s="60">
        <v>45204</v>
      </c>
      <c r="B407" s="16">
        <v>7117.5</v>
      </c>
      <c r="C407" s="16">
        <v>7082.2</v>
      </c>
      <c r="D407" s="16">
        <v>7126.7</v>
      </c>
      <c r="E407" s="16">
        <v>7077.7</v>
      </c>
      <c r="F407" s="16" t="s">
        <v>365</v>
      </c>
      <c r="G407" s="61">
        <f t="shared" si="7"/>
        <v>4.9843269040694693E-3</v>
      </c>
    </row>
    <row r="408" spans="1:7" x14ac:dyDescent="0.35">
      <c r="A408" s="60">
        <v>45203</v>
      </c>
      <c r="B408" s="16">
        <v>7082.2</v>
      </c>
      <c r="C408" s="16">
        <v>7141</v>
      </c>
      <c r="D408" s="16">
        <v>7141</v>
      </c>
      <c r="E408" s="16">
        <v>7062.8</v>
      </c>
      <c r="F408" s="16" t="s">
        <v>249</v>
      </c>
      <c r="G408" s="61">
        <f t="shared" si="7"/>
        <v>-8.2341408766279933E-3</v>
      </c>
    </row>
    <row r="409" spans="1:7" x14ac:dyDescent="0.35">
      <c r="A409" s="60">
        <v>45202</v>
      </c>
      <c r="B409" s="16">
        <v>7141</v>
      </c>
      <c r="C409" s="16">
        <v>7235.5</v>
      </c>
      <c r="D409" s="16">
        <v>7235.5</v>
      </c>
      <c r="E409" s="16">
        <v>7107.6</v>
      </c>
      <c r="F409" s="16" t="s">
        <v>174</v>
      </c>
      <c r="G409" s="61">
        <f t="shared" si="7"/>
        <v>-1.3060603966553841E-2</v>
      </c>
    </row>
    <row r="410" spans="1:7" x14ac:dyDescent="0.35">
      <c r="A410" s="60">
        <v>45201</v>
      </c>
      <c r="B410" s="16">
        <v>7235.5</v>
      </c>
      <c r="C410" s="16">
        <v>7249.7</v>
      </c>
      <c r="D410" s="16">
        <v>7254.5</v>
      </c>
      <c r="E410" s="16">
        <v>7217.2</v>
      </c>
      <c r="F410" s="16" t="s">
        <v>1545</v>
      </c>
      <c r="G410" s="61">
        <f t="shared" si="7"/>
        <v>-1.9587017393822848E-3</v>
      </c>
    </row>
    <row r="411" spans="1:7" x14ac:dyDescent="0.35">
      <c r="A411" s="60">
        <v>45198</v>
      </c>
      <c r="B411" s="16">
        <v>7249.7</v>
      </c>
      <c r="C411" s="16">
        <v>7222.5</v>
      </c>
      <c r="D411" s="16">
        <v>7265.4</v>
      </c>
      <c r="E411" s="16">
        <v>7222.5</v>
      </c>
      <c r="F411" s="16" t="s">
        <v>1201</v>
      </c>
      <c r="G411" s="61">
        <f t="shared" si="7"/>
        <v>3.7660089996538471E-3</v>
      </c>
    </row>
    <row r="412" spans="1:7" x14ac:dyDescent="0.35">
      <c r="A412" s="60">
        <v>45197</v>
      </c>
      <c r="B412" s="16">
        <v>7222.5</v>
      </c>
      <c r="C412" s="16">
        <v>7229.8</v>
      </c>
      <c r="D412" s="16">
        <v>7251</v>
      </c>
      <c r="E412" s="16">
        <v>7200</v>
      </c>
      <c r="F412" s="16" t="s">
        <v>114</v>
      </c>
      <c r="G412" s="61">
        <f t="shared" si="7"/>
        <v>-1.009709812166304E-3</v>
      </c>
    </row>
    <row r="413" spans="1:7" x14ac:dyDescent="0.35">
      <c r="A413" s="60">
        <v>45196</v>
      </c>
      <c r="B413" s="16">
        <v>7229.8</v>
      </c>
      <c r="C413" s="16">
        <v>7238.3</v>
      </c>
      <c r="D413" s="16">
        <v>7238.3</v>
      </c>
      <c r="E413" s="16">
        <v>7203.3</v>
      </c>
      <c r="F413" s="16" t="s">
        <v>248</v>
      </c>
      <c r="G413" s="61">
        <f t="shared" si="7"/>
        <v>-1.1743088846828398E-3</v>
      </c>
    </row>
    <row r="414" spans="1:7" x14ac:dyDescent="0.35">
      <c r="A414" s="60">
        <v>45195</v>
      </c>
      <c r="B414" s="16">
        <v>7238.3</v>
      </c>
      <c r="C414" s="16">
        <v>7278.6</v>
      </c>
      <c r="D414" s="16">
        <v>7278.6</v>
      </c>
      <c r="E414" s="16">
        <v>7226.7</v>
      </c>
      <c r="F414" s="16" t="s">
        <v>298</v>
      </c>
      <c r="G414" s="61">
        <f t="shared" si="7"/>
        <v>-5.5367790509164294E-3</v>
      </c>
    </row>
    <row r="415" spans="1:7" x14ac:dyDescent="0.35">
      <c r="A415" s="60">
        <v>45194</v>
      </c>
      <c r="B415" s="16">
        <v>7278.6</v>
      </c>
      <c r="C415" s="16">
        <v>7270</v>
      </c>
      <c r="D415" s="16">
        <v>7278.6</v>
      </c>
      <c r="E415" s="16">
        <v>7223.2</v>
      </c>
      <c r="F415" s="16" t="s">
        <v>1544</v>
      </c>
      <c r="G415" s="61">
        <f t="shared" si="7"/>
        <v>1.1829436038515162E-3</v>
      </c>
    </row>
    <row r="416" spans="1:7" x14ac:dyDescent="0.35">
      <c r="A416" s="60">
        <v>45191</v>
      </c>
      <c r="B416" s="16">
        <v>7270</v>
      </c>
      <c r="C416" s="16">
        <v>7266.6</v>
      </c>
      <c r="D416" s="16">
        <v>7270</v>
      </c>
      <c r="E416" s="16">
        <v>7156.5</v>
      </c>
      <c r="F416" s="16" t="s">
        <v>1056</v>
      </c>
      <c r="G416" s="61">
        <f t="shared" si="7"/>
        <v>4.6789420086423839E-4</v>
      </c>
    </row>
    <row r="417" spans="1:7" x14ac:dyDescent="0.35">
      <c r="A417" s="60">
        <v>45190</v>
      </c>
      <c r="B417" s="16">
        <v>7266.6</v>
      </c>
      <c r="C417" s="16">
        <v>7361.9</v>
      </c>
      <c r="D417" s="16">
        <v>7361.9</v>
      </c>
      <c r="E417" s="16">
        <v>7259.1</v>
      </c>
      <c r="F417" s="16" t="s">
        <v>740</v>
      </c>
      <c r="G417" s="61">
        <f t="shared" si="7"/>
        <v>-1.2945027778154983E-2</v>
      </c>
    </row>
    <row r="418" spans="1:7" x14ac:dyDescent="0.35">
      <c r="A418" s="60">
        <v>45189</v>
      </c>
      <c r="B418" s="16">
        <v>7361.9</v>
      </c>
      <c r="C418" s="16">
        <v>7395</v>
      </c>
      <c r="D418" s="16">
        <v>7395</v>
      </c>
      <c r="E418" s="16">
        <v>7347</v>
      </c>
      <c r="F418" s="16" t="s">
        <v>967</v>
      </c>
      <c r="G418" s="61">
        <f t="shared" si="7"/>
        <v>-4.4759972954699911E-3</v>
      </c>
    </row>
    <row r="419" spans="1:7" x14ac:dyDescent="0.35">
      <c r="A419" s="60">
        <v>45188</v>
      </c>
      <c r="B419" s="16">
        <v>7395</v>
      </c>
      <c r="C419" s="16">
        <v>7428.1</v>
      </c>
      <c r="D419" s="16">
        <v>7428.1</v>
      </c>
      <c r="E419" s="16">
        <v>7385.3</v>
      </c>
      <c r="F419" s="16" t="s">
        <v>287</v>
      </c>
      <c r="G419" s="61">
        <f t="shared" si="7"/>
        <v>-4.4560520186858188E-3</v>
      </c>
    </row>
    <row r="420" spans="1:7" x14ac:dyDescent="0.35">
      <c r="A420" s="60">
        <v>45187</v>
      </c>
      <c r="B420" s="16">
        <v>7428.1</v>
      </c>
      <c r="C420" s="16">
        <v>7482.6</v>
      </c>
      <c r="D420" s="16">
        <v>7482.6</v>
      </c>
      <c r="E420" s="16">
        <v>7423.1</v>
      </c>
      <c r="F420" s="16" t="s">
        <v>1056</v>
      </c>
      <c r="G420" s="61">
        <f t="shared" si="7"/>
        <v>-7.2835645363911183E-3</v>
      </c>
    </row>
    <row r="421" spans="1:7" x14ac:dyDescent="0.35">
      <c r="A421" s="60">
        <v>45184</v>
      </c>
      <c r="B421" s="16">
        <v>7482.6</v>
      </c>
      <c r="C421" s="16">
        <v>7382.7</v>
      </c>
      <c r="D421" s="16">
        <v>7517.4</v>
      </c>
      <c r="E421" s="16">
        <v>7382.7</v>
      </c>
      <c r="F421" s="16" t="s">
        <v>1543</v>
      </c>
      <c r="G421" s="61">
        <f t="shared" si="7"/>
        <v>1.3531634767767864E-2</v>
      </c>
    </row>
    <row r="422" spans="1:7" x14ac:dyDescent="0.35">
      <c r="A422" s="60">
        <v>45183</v>
      </c>
      <c r="B422" s="16">
        <v>7382.7</v>
      </c>
      <c r="C422" s="16">
        <v>7345.7</v>
      </c>
      <c r="D422" s="16">
        <v>7395.6</v>
      </c>
      <c r="E422" s="16">
        <v>7340.5</v>
      </c>
      <c r="F422" s="16" t="s">
        <v>528</v>
      </c>
      <c r="G422" s="61">
        <f t="shared" si="7"/>
        <v>5.0369603986004652E-3</v>
      </c>
    </row>
    <row r="423" spans="1:7" x14ac:dyDescent="0.35">
      <c r="A423" s="60">
        <v>45182</v>
      </c>
      <c r="B423" s="16">
        <v>7345.7</v>
      </c>
      <c r="C423" s="16">
        <v>7402.9</v>
      </c>
      <c r="D423" s="16">
        <v>7402.9</v>
      </c>
      <c r="E423" s="16">
        <v>7333</v>
      </c>
      <c r="F423" s="16" t="s">
        <v>232</v>
      </c>
      <c r="G423" s="61">
        <f t="shared" si="7"/>
        <v>-7.7267016979831737E-3</v>
      </c>
    </row>
    <row r="424" spans="1:7" x14ac:dyDescent="0.35">
      <c r="A424" s="60">
        <v>45181</v>
      </c>
      <c r="B424" s="16">
        <v>7402.9</v>
      </c>
      <c r="C424" s="16">
        <v>7387.8</v>
      </c>
      <c r="D424" s="16">
        <v>7403.5</v>
      </c>
      <c r="E424" s="16">
        <v>7352.1</v>
      </c>
      <c r="F424" s="16" t="s">
        <v>248</v>
      </c>
      <c r="G424" s="61">
        <f t="shared" si="7"/>
        <v>2.0439102303797529E-3</v>
      </c>
    </row>
    <row r="425" spans="1:7" x14ac:dyDescent="0.35">
      <c r="A425" s="60">
        <v>45180</v>
      </c>
      <c r="B425" s="16">
        <v>7387.8</v>
      </c>
      <c r="C425" s="16">
        <v>7358.1</v>
      </c>
      <c r="D425" s="16">
        <v>7387.8</v>
      </c>
      <c r="E425" s="16">
        <v>7331</v>
      </c>
      <c r="F425" s="16" t="s">
        <v>287</v>
      </c>
      <c r="G425" s="61">
        <f t="shared" si="7"/>
        <v>4.0363680841521976E-3</v>
      </c>
    </row>
    <row r="426" spans="1:7" x14ac:dyDescent="0.35">
      <c r="A426" s="60">
        <v>45177</v>
      </c>
      <c r="B426" s="16">
        <v>7358.1</v>
      </c>
      <c r="C426" s="16">
        <v>7374.9</v>
      </c>
      <c r="D426" s="16">
        <v>7379.6</v>
      </c>
      <c r="E426" s="16">
        <v>7338</v>
      </c>
      <c r="F426" s="16" t="s">
        <v>1542</v>
      </c>
      <c r="G426" s="61">
        <f t="shared" si="7"/>
        <v>-2.277996989789588E-3</v>
      </c>
    </row>
    <row r="427" spans="1:7" x14ac:dyDescent="0.35">
      <c r="A427" s="60">
        <v>45176</v>
      </c>
      <c r="B427" s="16">
        <v>7374.9</v>
      </c>
      <c r="C427" s="16">
        <v>7461.6</v>
      </c>
      <c r="D427" s="16">
        <v>7461.6</v>
      </c>
      <c r="E427" s="16">
        <v>7361.1</v>
      </c>
      <c r="F427" s="16" t="s">
        <v>534</v>
      </c>
      <c r="G427" s="61">
        <f t="shared" si="7"/>
        <v>-1.1619491798005921E-2</v>
      </c>
    </row>
    <row r="428" spans="1:7" x14ac:dyDescent="0.35">
      <c r="A428" s="60">
        <v>45175</v>
      </c>
      <c r="B428" s="16">
        <v>7461.6</v>
      </c>
      <c r="C428" s="16">
        <v>7516.8</v>
      </c>
      <c r="D428" s="16">
        <v>7516.8</v>
      </c>
      <c r="E428" s="16">
        <v>7456.5</v>
      </c>
      <c r="F428" s="16" t="s">
        <v>232</v>
      </c>
      <c r="G428" s="61">
        <f t="shared" si="7"/>
        <v>-7.3435504469987478E-3</v>
      </c>
    </row>
    <row r="429" spans="1:7" x14ac:dyDescent="0.35">
      <c r="A429" s="60">
        <v>45174</v>
      </c>
      <c r="B429" s="16">
        <v>7516.8</v>
      </c>
      <c r="C429" s="16">
        <v>7525.7</v>
      </c>
      <c r="D429" s="16">
        <v>7526.1</v>
      </c>
      <c r="E429" s="16">
        <v>7473.4</v>
      </c>
      <c r="F429" s="16" t="s">
        <v>1541</v>
      </c>
      <c r="G429" s="61">
        <f t="shared" si="7"/>
        <v>-1.1826142418644991E-3</v>
      </c>
    </row>
    <row r="430" spans="1:7" x14ac:dyDescent="0.35">
      <c r="A430" s="60">
        <v>45173</v>
      </c>
      <c r="B430" s="16">
        <v>7525.7</v>
      </c>
      <c r="C430" s="16">
        <v>7489.9</v>
      </c>
      <c r="D430" s="16">
        <v>7548.4</v>
      </c>
      <c r="E430" s="16">
        <v>7489.9</v>
      </c>
      <c r="F430" s="16" t="s">
        <v>294</v>
      </c>
      <c r="G430" s="61">
        <f t="shared" si="7"/>
        <v>4.7797700903884355E-3</v>
      </c>
    </row>
    <row r="431" spans="1:7" x14ac:dyDescent="0.35">
      <c r="A431" s="60">
        <v>45170</v>
      </c>
      <c r="B431" s="16">
        <v>7489.9</v>
      </c>
      <c r="C431" s="16">
        <v>7517.8</v>
      </c>
      <c r="D431" s="16">
        <v>7517.8</v>
      </c>
      <c r="E431" s="16">
        <v>7478.3</v>
      </c>
      <c r="F431" s="16" t="s">
        <v>1540</v>
      </c>
      <c r="G431" s="61">
        <f t="shared" si="7"/>
        <v>-3.7111921040731133E-3</v>
      </c>
    </row>
    <row r="432" spans="1:7" x14ac:dyDescent="0.35">
      <c r="A432" s="60">
        <v>45169</v>
      </c>
      <c r="B432" s="16">
        <v>7517.8</v>
      </c>
      <c r="C432" s="16">
        <v>7506.8</v>
      </c>
      <c r="D432" s="16">
        <v>7521.4</v>
      </c>
      <c r="E432" s="16">
        <v>7504.4</v>
      </c>
      <c r="F432" s="16" t="s">
        <v>1467</v>
      </c>
      <c r="G432" s="61">
        <f t="shared" si="7"/>
        <v>1.4653380934619431E-3</v>
      </c>
    </row>
    <row r="433" spans="1:7" x14ac:dyDescent="0.35">
      <c r="A433" s="60">
        <v>45168</v>
      </c>
      <c r="B433" s="16">
        <v>7506.8</v>
      </c>
      <c r="C433" s="16">
        <v>7416.4</v>
      </c>
      <c r="D433" s="16">
        <v>7524.2</v>
      </c>
      <c r="E433" s="16">
        <v>7416.4</v>
      </c>
      <c r="F433" s="16" t="s">
        <v>232</v>
      </c>
      <c r="G433" s="61">
        <f t="shared" si="7"/>
        <v>1.2189202308397595E-2</v>
      </c>
    </row>
    <row r="434" spans="1:7" x14ac:dyDescent="0.35">
      <c r="A434" s="60">
        <v>45167</v>
      </c>
      <c r="B434" s="16">
        <v>7416.4</v>
      </c>
      <c r="C434" s="16">
        <v>7365.9</v>
      </c>
      <c r="D434" s="16">
        <v>7416.4</v>
      </c>
      <c r="E434" s="16">
        <v>7365</v>
      </c>
      <c r="F434" s="16" t="s">
        <v>651</v>
      </c>
      <c r="G434" s="61">
        <f t="shared" si="7"/>
        <v>6.8559171316471268E-3</v>
      </c>
    </row>
    <row r="435" spans="1:7" x14ac:dyDescent="0.35">
      <c r="A435" s="60">
        <v>45166</v>
      </c>
      <c r="B435" s="16">
        <v>7365.9</v>
      </c>
      <c r="C435" s="16">
        <v>7332.6</v>
      </c>
      <c r="D435" s="16">
        <v>7368.3</v>
      </c>
      <c r="E435" s="16">
        <v>7332.6</v>
      </c>
      <c r="F435" s="16" t="s">
        <v>250</v>
      </c>
      <c r="G435" s="61">
        <f t="shared" si="7"/>
        <v>4.5413632272317539E-3</v>
      </c>
    </row>
    <row r="436" spans="1:7" x14ac:dyDescent="0.35">
      <c r="A436" s="60">
        <v>45163</v>
      </c>
      <c r="B436" s="16">
        <v>7332.6</v>
      </c>
      <c r="C436" s="16">
        <v>7400.5</v>
      </c>
      <c r="D436" s="16">
        <v>7400.5</v>
      </c>
      <c r="E436" s="16">
        <v>7306.7</v>
      </c>
      <c r="F436" s="16" t="s">
        <v>298</v>
      </c>
      <c r="G436" s="61">
        <f t="shared" si="7"/>
        <v>-9.1884441802015937E-3</v>
      </c>
    </row>
    <row r="437" spans="1:7" x14ac:dyDescent="0.35">
      <c r="A437" s="60">
        <v>45162</v>
      </c>
      <c r="B437" s="16">
        <v>7400.6</v>
      </c>
      <c r="C437" s="16">
        <v>7367.6</v>
      </c>
      <c r="D437" s="16">
        <v>7413.5</v>
      </c>
      <c r="E437" s="16">
        <v>7367.6</v>
      </c>
      <c r="F437" s="16" t="s">
        <v>297</v>
      </c>
      <c r="G437" s="61">
        <f t="shared" si="7"/>
        <v>4.4790705250012941E-3</v>
      </c>
    </row>
    <row r="438" spans="1:7" x14ac:dyDescent="0.35">
      <c r="A438" s="60">
        <v>45161</v>
      </c>
      <c r="B438" s="16">
        <v>7367.6</v>
      </c>
      <c r="C438" s="16">
        <v>7346.4</v>
      </c>
      <c r="D438" s="16">
        <v>7392.5</v>
      </c>
      <c r="E438" s="16">
        <v>7335</v>
      </c>
      <c r="F438" s="16" t="s">
        <v>287</v>
      </c>
      <c r="G438" s="61">
        <f t="shared" si="7"/>
        <v>2.8857671784821015E-3</v>
      </c>
    </row>
    <row r="439" spans="1:7" x14ac:dyDescent="0.35">
      <c r="A439" s="60">
        <v>45160</v>
      </c>
      <c r="B439" s="16">
        <v>7346.4</v>
      </c>
      <c r="C439" s="16">
        <v>7335.9</v>
      </c>
      <c r="D439" s="16">
        <v>7348.3</v>
      </c>
      <c r="E439" s="16">
        <v>7313.8</v>
      </c>
      <c r="F439" s="16" t="s">
        <v>114</v>
      </c>
      <c r="G439" s="61">
        <f t="shared" si="7"/>
        <v>1.4313172207909286E-3</v>
      </c>
    </row>
    <row r="440" spans="1:7" x14ac:dyDescent="0.35">
      <c r="A440" s="60">
        <v>45159</v>
      </c>
      <c r="B440" s="16">
        <v>7335.9</v>
      </c>
      <c r="C440" s="16">
        <v>7366</v>
      </c>
      <c r="D440" s="16">
        <v>7366</v>
      </c>
      <c r="E440" s="16">
        <v>7335.9</v>
      </c>
      <c r="F440" s="16" t="s">
        <v>287</v>
      </c>
      <c r="G440" s="61">
        <f t="shared" si="7"/>
        <v>-4.0863426554439419E-3</v>
      </c>
    </row>
    <row r="441" spans="1:7" x14ac:dyDescent="0.35">
      <c r="A441" s="60">
        <v>45156</v>
      </c>
      <c r="B441" s="16">
        <v>7366</v>
      </c>
      <c r="C441" s="16">
        <v>7364.4</v>
      </c>
      <c r="D441" s="16">
        <v>7384.5</v>
      </c>
      <c r="E441" s="16">
        <v>7342.2</v>
      </c>
      <c r="F441" s="16" t="s">
        <v>297</v>
      </c>
      <c r="G441" s="61">
        <f t="shared" si="7"/>
        <v>2.1726141980349389E-4</v>
      </c>
    </row>
    <row r="442" spans="1:7" x14ac:dyDescent="0.35">
      <c r="A442" s="60">
        <v>45155</v>
      </c>
      <c r="B442" s="16">
        <v>7364.4</v>
      </c>
      <c r="C442" s="16">
        <v>7411.8</v>
      </c>
      <c r="D442" s="16">
        <v>7411.8</v>
      </c>
      <c r="E442" s="16">
        <v>7322.2</v>
      </c>
      <c r="F442" s="16" t="s">
        <v>872</v>
      </c>
      <c r="G442" s="61">
        <f t="shared" si="7"/>
        <v>-6.3952076418684056E-3</v>
      </c>
    </row>
    <row r="443" spans="1:7" x14ac:dyDescent="0.35">
      <c r="A443" s="60">
        <v>45154</v>
      </c>
      <c r="B443" s="16">
        <v>7411.8</v>
      </c>
      <c r="C443" s="16">
        <v>7520.4</v>
      </c>
      <c r="D443" s="16">
        <v>7520.4</v>
      </c>
      <c r="E443" s="16">
        <v>7400.4</v>
      </c>
      <c r="F443" s="16" t="s">
        <v>295</v>
      </c>
      <c r="G443" s="61">
        <f t="shared" si="7"/>
        <v>-1.4440721238231924E-2</v>
      </c>
    </row>
    <row r="444" spans="1:7" x14ac:dyDescent="0.35">
      <c r="A444" s="60">
        <v>45153</v>
      </c>
      <c r="B444" s="16">
        <v>7520.4</v>
      </c>
      <c r="C444" s="16">
        <v>7493.1</v>
      </c>
      <c r="D444" s="16">
        <v>7544.1</v>
      </c>
      <c r="E444" s="16">
        <v>7488.4</v>
      </c>
      <c r="F444" s="16" t="s">
        <v>298</v>
      </c>
      <c r="G444" s="61">
        <f t="shared" si="7"/>
        <v>3.6433518837328815E-3</v>
      </c>
    </row>
    <row r="445" spans="1:7" x14ac:dyDescent="0.35">
      <c r="A445" s="60">
        <v>45152</v>
      </c>
      <c r="B445" s="16">
        <v>7493.1</v>
      </c>
      <c r="C445" s="16">
        <v>7554.2</v>
      </c>
      <c r="D445" s="16">
        <v>7554.2</v>
      </c>
      <c r="E445" s="16">
        <v>7475.3</v>
      </c>
      <c r="F445" s="16" t="s">
        <v>1539</v>
      </c>
      <c r="G445" s="61">
        <f t="shared" si="7"/>
        <v>-8.0882158269570681E-3</v>
      </c>
    </row>
    <row r="446" spans="1:7" x14ac:dyDescent="0.35">
      <c r="A446" s="60">
        <v>45149</v>
      </c>
      <c r="B446" s="16">
        <v>7554.2</v>
      </c>
      <c r="C446" s="16">
        <v>7568.5</v>
      </c>
      <c r="D446" s="16">
        <v>7574.6</v>
      </c>
      <c r="E446" s="16">
        <v>7544.3</v>
      </c>
      <c r="F446" s="16" t="s">
        <v>1538</v>
      </c>
      <c r="G446" s="61">
        <f t="shared" si="7"/>
        <v>-1.8894100548325632E-3</v>
      </c>
    </row>
    <row r="447" spans="1:7" x14ac:dyDescent="0.35">
      <c r="A447" s="60">
        <v>45148</v>
      </c>
      <c r="B447" s="16">
        <v>7568.5</v>
      </c>
      <c r="C447" s="16">
        <v>7543.4</v>
      </c>
      <c r="D447" s="16">
        <v>7568.5</v>
      </c>
      <c r="E447" s="16">
        <v>7530.3</v>
      </c>
      <c r="F447" s="16" t="s">
        <v>114</v>
      </c>
      <c r="G447" s="61">
        <f t="shared" si="7"/>
        <v>3.3274120423152365E-3</v>
      </c>
    </row>
    <row r="448" spans="1:7" x14ac:dyDescent="0.35">
      <c r="A448" s="60">
        <v>45147</v>
      </c>
      <c r="B448" s="16">
        <v>7543.4</v>
      </c>
      <c r="C448" s="16">
        <v>7519.7</v>
      </c>
      <c r="D448" s="16">
        <v>7546</v>
      </c>
      <c r="E448" s="16">
        <v>7514.8</v>
      </c>
      <c r="F448" s="16" t="s">
        <v>365</v>
      </c>
      <c r="G448" s="61">
        <f t="shared" si="7"/>
        <v>3.15172147825038E-3</v>
      </c>
    </row>
    <row r="449" spans="1:7" x14ac:dyDescent="0.35">
      <c r="A449" s="60">
        <v>45146</v>
      </c>
      <c r="B449" s="16">
        <v>7519.7</v>
      </c>
      <c r="C449" s="16">
        <v>7519.9</v>
      </c>
      <c r="D449" s="16">
        <v>7553.2</v>
      </c>
      <c r="E449" s="16">
        <v>7518.7</v>
      </c>
      <c r="F449" s="16" t="s">
        <v>166</v>
      </c>
      <c r="G449" s="61">
        <f t="shared" si="7"/>
        <v>-2.6596098352316133E-5</v>
      </c>
    </row>
    <row r="450" spans="1:7" x14ac:dyDescent="0.35">
      <c r="A450" s="60">
        <v>45145</v>
      </c>
      <c r="B450" s="16">
        <v>7519.9</v>
      </c>
      <c r="C450" s="16">
        <v>7535.9</v>
      </c>
      <c r="D450" s="16">
        <v>7538.1</v>
      </c>
      <c r="E450" s="16">
        <v>7506.2</v>
      </c>
      <c r="F450" s="16" t="s">
        <v>1537</v>
      </c>
      <c r="G450" s="61">
        <f t="shared" si="7"/>
        <v>-2.1231704242360427E-3</v>
      </c>
    </row>
    <row r="451" spans="1:7" x14ac:dyDescent="0.35">
      <c r="A451" s="60">
        <v>45142</v>
      </c>
      <c r="B451" s="16">
        <v>7535.9</v>
      </c>
      <c r="C451" s="16">
        <v>7522.3</v>
      </c>
      <c r="D451" s="16">
        <v>7535.9</v>
      </c>
      <c r="E451" s="16">
        <v>7495</v>
      </c>
      <c r="F451" s="16" t="s">
        <v>1536</v>
      </c>
      <c r="G451" s="61">
        <f t="shared" ref="G451:G514" si="8">B451/B452-1</f>
        <v>1.8079576725202884E-3</v>
      </c>
    </row>
    <row r="452" spans="1:7" x14ac:dyDescent="0.35">
      <c r="A452" s="60">
        <v>45141</v>
      </c>
      <c r="B452" s="16">
        <v>7522.3</v>
      </c>
      <c r="C452" s="16">
        <v>7568.4</v>
      </c>
      <c r="D452" s="16">
        <v>7568.4</v>
      </c>
      <c r="E452" s="16">
        <v>7497.4</v>
      </c>
      <c r="F452" s="16" t="s">
        <v>1535</v>
      </c>
      <c r="G452" s="61">
        <f t="shared" si="8"/>
        <v>-6.0911156915596232E-3</v>
      </c>
    </row>
    <row r="453" spans="1:7" x14ac:dyDescent="0.35">
      <c r="A453" s="60">
        <v>45140</v>
      </c>
      <c r="B453" s="16">
        <v>7568.4</v>
      </c>
      <c r="C453" s="16">
        <v>7663.7</v>
      </c>
      <c r="D453" s="16">
        <v>7663.7</v>
      </c>
      <c r="E453" s="16">
        <v>7557.2</v>
      </c>
      <c r="F453" s="16" t="s">
        <v>1534</v>
      </c>
      <c r="G453" s="61">
        <f t="shared" si="8"/>
        <v>-1.2435246682411916E-2</v>
      </c>
    </row>
    <row r="454" spans="1:7" x14ac:dyDescent="0.35">
      <c r="A454" s="60">
        <v>45139</v>
      </c>
      <c r="B454" s="16">
        <v>7663.7</v>
      </c>
      <c r="C454" s="16">
        <v>7622.2</v>
      </c>
      <c r="D454" s="16">
        <v>7683</v>
      </c>
      <c r="E454" s="16">
        <v>7622.2</v>
      </c>
      <c r="F454" s="16" t="s">
        <v>1533</v>
      </c>
      <c r="G454" s="61">
        <f t="shared" si="8"/>
        <v>5.4446222875286221E-3</v>
      </c>
    </row>
    <row r="455" spans="1:7" x14ac:dyDescent="0.35">
      <c r="A455" s="60">
        <v>45138</v>
      </c>
      <c r="B455" s="16">
        <v>7622.2</v>
      </c>
      <c r="C455" s="16">
        <v>7616.1</v>
      </c>
      <c r="D455" s="16">
        <v>7649.7</v>
      </c>
      <c r="E455" s="16">
        <v>7587.9</v>
      </c>
      <c r="F455" s="16" t="s">
        <v>1532</v>
      </c>
      <c r="G455" s="61">
        <f t="shared" si="8"/>
        <v>8.009348616744294E-4</v>
      </c>
    </row>
    <row r="456" spans="1:7" x14ac:dyDescent="0.35">
      <c r="A456" s="60">
        <v>45135</v>
      </c>
      <c r="B456" s="16">
        <v>7616.1</v>
      </c>
      <c r="C456" s="16">
        <v>7672.6</v>
      </c>
      <c r="D456" s="16">
        <v>7672.6</v>
      </c>
      <c r="E456" s="16">
        <v>7567.6</v>
      </c>
      <c r="F456" s="16" t="s">
        <v>1531</v>
      </c>
      <c r="G456" s="61">
        <f t="shared" si="8"/>
        <v>-7.3638662252691889E-3</v>
      </c>
    </row>
    <row r="457" spans="1:7" x14ac:dyDescent="0.35">
      <c r="A457" s="60">
        <v>45134</v>
      </c>
      <c r="B457" s="16">
        <v>7672.6</v>
      </c>
      <c r="C457" s="16">
        <v>7617.8</v>
      </c>
      <c r="D457" s="16">
        <v>7689.4</v>
      </c>
      <c r="E457" s="16">
        <v>7604</v>
      </c>
      <c r="F457" s="16" t="s">
        <v>528</v>
      </c>
      <c r="G457" s="61">
        <f t="shared" si="8"/>
        <v>7.1936779647667759E-3</v>
      </c>
    </row>
    <row r="458" spans="1:7" x14ac:dyDescent="0.35">
      <c r="A458" s="60">
        <v>45133</v>
      </c>
      <c r="B458" s="16">
        <v>7617.8</v>
      </c>
      <c r="C458" s="16">
        <v>7554.7</v>
      </c>
      <c r="D458" s="16">
        <v>7635.8</v>
      </c>
      <c r="E458" s="16">
        <v>7554.3</v>
      </c>
      <c r="F458" s="16" t="s">
        <v>1530</v>
      </c>
      <c r="G458" s="61">
        <f t="shared" si="8"/>
        <v>8.3524163765602566E-3</v>
      </c>
    </row>
    <row r="459" spans="1:7" x14ac:dyDescent="0.35">
      <c r="A459" s="60">
        <v>45132</v>
      </c>
      <c r="B459" s="16">
        <v>7554.7</v>
      </c>
      <c r="C459" s="16">
        <v>7517.3</v>
      </c>
      <c r="D459" s="16">
        <v>7559</v>
      </c>
      <c r="E459" s="16">
        <v>7517.3</v>
      </c>
      <c r="F459" s="16" t="s">
        <v>1529</v>
      </c>
      <c r="G459" s="61">
        <f t="shared" si="8"/>
        <v>4.97519056044049E-3</v>
      </c>
    </row>
    <row r="460" spans="1:7" x14ac:dyDescent="0.35">
      <c r="A460" s="60">
        <v>45131</v>
      </c>
      <c r="B460" s="16">
        <v>7517.3</v>
      </c>
      <c r="C460" s="16">
        <v>7526.8</v>
      </c>
      <c r="D460" s="16">
        <v>7544.1</v>
      </c>
      <c r="E460" s="16">
        <v>7517.3</v>
      </c>
      <c r="F460" s="16" t="s">
        <v>122</v>
      </c>
      <c r="G460" s="61">
        <f t="shared" si="8"/>
        <v>-1.2621565605569485E-3</v>
      </c>
    </row>
    <row r="461" spans="1:7" x14ac:dyDescent="0.35">
      <c r="A461" s="60">
        <v>45128</v>
      </c>
      <c r="B461" s="16">
        <v>7526.8</v>
      </c>
      <c r="C461" s="16">
        <v>7541.9</v>
      </c>
      <c r="D461" s="16">
        <v>7541.9</v>
      </c>
      <c r="E461" s="16">
        <v>7501.3</v>
      </c>
      <c r="F461" s="16" t="s">
        <v>173</v>
      </c>
      <c r="G461" s="61">
        <f t="shared" si="8"/>
        <v>-2.0021479998407754E-3</v>
      </c>
    </row>
    <row r="462" spans="1:7" x14ac:dyDescent="0.35">
      <c r="A462" s="60">
        <v>45127</v>
      </c>
      <c r="B462" s="16">
        <v>7541.9</v>
      </c>
      <c r="C462" s="16">
        <v>7538.2</v>
      </c>
      <c r="D462" s="16">
        <v>7598.7</v>
      </c>
      <c r="E462" s="16">
        <v>7538.2</v>
      </c>
      <c r="F462" s="16" t="s">
        <v>173</v>
      </c>
      <c r="G462" s="61">
        <f t="shared" si="8"/>
        <v>4.9083335544297668E-4</v>
      </c>
    </row>
    <row r="463" spans="1:7" x14ac:dyDescent="0.35">
      <c r="A463" s="60">
        <v>45126</v>
      </c>
      <c r="B463" s="16">
        <v>7538.2</v>
      </c>
      <c r="C463" s="16">
        <v>7496.7</v>
      </c>
      <c r="D463" s="16">
        <v>7548.5</v>
      </c>
      <c r="E463" s="16">
        <v>7496.7</v>
      </c>
      <c r="F463" s="16" t="s">
        <v>173</v>
      </c>
      <c r="G463" s="61">
        <f t="shared" si="8"/>
        <v>5.5357690717248165E-3</v>
      </c>
    </row>
    <row r="464" spans="1:7" x14ac:dyDescent="0.35">
      <c r="A464" s="60">
        <v>45125</v>
      </c>
      <c r="B464" s="16">
        <v>7496.7</v>
      </c>
      <c r="C464" s="16">
        <v>7511.6</v>
      </c>
      <c r="D464" s="16">
        <v>7511.6</v>
      </c>
      <c r="E464" s="16">
        <v>7474.5</v>
      </c>
      <c r="F464" s="16" t="s">
        <v>1528</v>
      </c>
      <c r="G464" s="61">
        <f t="shared" si="8"/>
        <v>-1.9835987006763256E-3</v>
      </c>
    </row>
    <row r="465" spans="1:7" x14ac:dyDescent="0.35">
      <c r="A465" s="60">
        <v>45124</v>
      </c>
      <c r="B465" s="16">
        <v>7511.6</v>
      </c>
      <c r="C465" s="16">
        <v>7517.1</v>
      </c>
      <c r="D465" s="16">
        <v>7520.4</v>
      </c>
      <c r="E465" s="16">
        <v>7489.1</v>
      </c>
      <c r="F465" s="16" t="s">
        <v>1527</v>
      </c>
      <c r="G465" s="61">
        <f t="shared" si="8"/>
        <v>-7.3166513682143552E-4</v>
      </c>
    </row>
    <row r="466" spans="1:7" x14ac:dyDescent="0.35">
      <c r="A466" s="60">
        <v>45121</v>
      </c>
      <c r="B466" s="16">
        <v>7517.1</v>
      </c>
      <c r="C466" s="16">
        <v>7455.4</v>
      </c>
      <c r="D466" s="16">
        <v>7526.3</v>
      </c>
      <c r="E466" s="16">
        <v>7455.4</v>
      </c>
      <c r="F466" s="16" t="s">
        <v>1526</v>
      </c>
      <c r="G466" s="61">
        <f t="shared" si="8"/>
        <v>8.2758805697884519E-3</v>
      </c>
    </row>
    <row r="467" spans="1:7" x14ac:dyDescent="0.35">
      <c r="A467" s="60">
        <v>45120</v>
      </c>
      <c r="B467" s="16">
        <v>7455.4</v>
      </c>
      <c r="C467" s="16">
        <v>7341.5</v>
      </c>
      <c r="D467" s="16">
        <v>7464.2</v>
      </c>
      <c r="E467" s="16">
        <v>7341.5</v>
      </c>
      <c r="F467" s="16" t="s">
        <v>295</v>
      </c>
      <c r="G467" s="61">
        <f t="shared" si="8"/>
        <v>1.5514540625212847E-2</v>
      </c>
    </row>
    <row r="468" spans="1:7" x14ac:dyDescent="0.35">
      <c r="A468" s="60">
        <v>45119</v>
      </c>
      <c r="B468" s="16">
        <v>7341.5</v>
      </c>
      <c r="C468" s="16">
        <v>7315.8</v>
      </c>
      <c r="D468" s="16">
        <v>7365.7</v>
      </c>
      <c r="E468" s="16">
        <v>7315.8</v>
      </c>
      <c r="F468" s="16" t="s">
        <v>1525</v>
      </c>
      <c r="G468" s="61">
        <f t="shared" si="8"/>
        <v>3.5129445856911801E-3</v>
      </c>
    </row>
    <row r="469" spans="1:7" x14ac:dyDescent="0.35">
      <c r="A469" s="60">
        <v>45118</v>
      </c>
      <c r="B469" s="16">
        <v>7315.8</v>
      </c>
      <c r="C469" s="16">
        <v>7206.9</v>
      </c>
      <c r="D469" s="16">
        <v>7315.8</v>
      </c>
      <c r="E469" s="16">
        <v>7206.9</v>
      </c>
      <c r="F469" s="16" t="s">
        <v>1524</v>
      </c>
      <c r="G469" s="61">
        <f t="shared" si="8"/>
        <v>1.5110519085876017E-2</v>
      </c>
    </row>
    <row r="470" spans="1:7" x14ac:dyDescent="0.35">
      <c r="A470" s="60">
        <v>45117</v>
      </c>
      <c r="B470" s="16">
        <v>7206.9</v>
      </c>
      <c r="C470" s="16">
        <v>7244.1</v>
      </c>
      <c r="D470" s="16">
        <v>7288.6</v>
      </c>
      <c r="E470" s="16">
        <v>7201</v>
      </c>
      <c r="F470" s="16" t="s">
        <v>1523</v>
      </c>
      <c r="G470" s="61">
        <f t="shared" si="8"/>
        <v>-5.1352134840767505E-3</v>
      </c>
    </row>
    <row r="471" spans="1:7" x14ac:dyDescent="0.35">
      <c r="A471" s="60">
        <v>45114</v>
      </c>
      <c r="B471" s="16">
        <v>7244.1</v>
      </c>
      <c r="C471" s="16">
        <v>7365</v>
      </c>
      <c r="D471" s="16">
        <v>7365</v>
      </c>
      <c r="E471" s="16">
        <v>7222.7</v>
      </c>
      <c r="F471" s="16" t="s">
        <v>1522</v>
      </c>
      <c r="G471" s="61">
        <f t="shared" si="8"/>
        <v>-1.64154786150712E-2</v>
      </c>
    </row>
    <row r="472" spans="1:7" x14ac:dyDescent="0.35">
      <c r="A472" s="60">
        <v>45113</v>
      </c>
      <c r="B472" s="16">
        <v>7365</v>
      </c>
      <c r="C472" s="16">
        <v>7453.9</v>
      </c>
      <c r="D472" s="16">
        <v>7453.9</v>
      </c>
      <c r="E472" s="16">
        <v>7346</v>
      </c>
      <c r="F472" s="16" t="s">
        <v>1521</v>
      </c>
      <c r="G472" s="61">
        <f t="shared" si="8"/>
        <v>-1.1820584723135408E-2</v>
      </c>
    </row>
    <row r="473" spans="1:7" x14ac:dyDescent="0.35">
      <c r="A473" s="60">
        <v>45112</v>
      </c>
      <c r="B473" s="16">
        <v>7453.1</v>
      </c>
      <c r="C473" s="16">
        <v>7478.9</v>
      </c>
      <c r="D473" s="16">
        <v>7480.9</v>
      </c>
      <c r="E473" s="16">
        <v>7446.6</v>
      </c>
      <c r="F473" s="16" t="s">
        <v>1520</v>
      </c>
      <c r="G473" s="61">
        <f t="shared" si="8"/>
        <v>-3.4497051705463244E-3</v>
      </c>
    </row>
    <row r="474" spans="1:7" x14ac:dyDescent="0.35">
      <c r="A474" s="60">
        <v>45111</v>
      </c>
      <c r="B474" s="16">
        <v>7478.9</v>
      </c>
      <c r="C474" s="16">
        <v>7442.8</v>
      </c>
      <c r="D474" s="16">
        <v>7484.3</v>
      </c>
      <c r="E474" s="16">
        <v>7431.7</v>
      </c>
      <c r="F474" s="16" t="s">
        <v>1519</v>
      </c>
      <c r="G474" s="61">
        <f t="shared" si="8"/>
        <v>4.8503251464502295E-3</v>
      </c>
    </row>
    <row r="475" spans="1:7" x14ac:dyDescent="0.35">
      <c r="A475" s="60">
        <v>45110</v>
      </c>
      <c r="B475" s="16">
        <v>7442.8</v>
      </c>
      <c r="C475" s="16">
        <v>7401.5</v>
      </c>
      <c r="D475" s="16">
        <v>7448.7</v>
      </c>
      <c r="E475" s="16">
        <v>7398.1</v>
      </c>
      <c r="F475" s="16" t="s">
        <v>173</v>
      </c>
      <c r="G475" s="61">
        <f t="shared" si="8"/>
        <v>5.5799500101330057E-3</v>
      </c>
    </row>
    <row r="476" spans="1:7" x14ac:dyDescent="0.35">
      <c r="A476" s="60">
        <v>45107</v>
      </c>
      <c r="B476" s="16">
        <v>7401.5</v>
      </c>
      <c r="C476" s="16">
        <v>7389.6</v>
      </c>
      <c r="D476" s="16">
        <v>7405.7</v>
      </c>
      <c r="E476" s="16">
        <v>7360.1</v>
      </c>
      <c r="F476" s="16" t="s">
        <v>298</v>
      </c>
      <c r="G476" s="61">
        <f t="shared" si="8"/>
        <v>1.6103713326838243E-3</v>
      </c>
    </row>
    <row r="477" spans="1:7" x14ac:dyDescent="0.35">
      <c r="A477" s="60">
        <v>45106</v>
      </c>
      <c r="B477" s="16">
        <v>7389.6</v>
      </c>
      <c r="C477" s="16">
        <v>7384.1</v>
      </c>
      <c r="D477" s="16">
        <v>7412</v>
      </c>
      <c r="E477" s="16">
        <v>7375.7</v>
      </c>
      <c r="F477" s="16" t="s">
        <v>173</v>
      </c>
      <c r="G477" s="61">
        <f t="shared" si="8"/>
        <v>7.4484365054638957E-4</v>
      </c>
    </row>
    <row r="478" spans="1:7" x14ac:dyDescent="0.35">
      <c r="A478" s="60">
        <v>45105</v>
      </c>
      <c r="B478" s="16">
        <v>7384.1</v>
      </c>
      <c r="C478" s="16">
        <v>7300</v>
      </c>
      <c r="D478" s="16">
        <v>7399.1</v>
      </c>
      <c r="E478" s="16">
        <v>7300</v>
      </c>
      <c r="F478" s="16" t="s">
        <v>165</v>
      </c>
      <c r="G478" s="61">
        <f t="shared" si="8"/>
        <v>1.1520547945205628E-2</v>
      </c>
    </row>
    <row r="479" spans="1:7" x14ac:dyDescent="0.35">
      <c r="A479" s="60">
        <v>45104</v>
      </c>
      <c r="B479" s="16">
        <v>7300</v>
      </c>
      <c r="C479" s="16">
        <v>7264.1</v>
      </c>
      <c r="D479" s="16">
        <v>7307.1</v>
      </c>
      <c r="E479" s="16">
        <v>7264.1</v>
      </c>
      <c r="F479" s="16" t="s">
        <v>168</v>
      </c>
      <c r="G479" s="61">
        <f t="shared" si="8"/>
        <v>4.9421125810491517E-3</v>
      </c>
    </row>
    <row r="480" spans="1:7" x14ac:dyDescent="0.35">
      <c r="A480" s="60">
        <v>45103</v>
      </c>
      <c r="B480" s="16">
        <v>7264.1</v>
      </c>
      <c r="C480" s="16">
        <v>7285.6</v>
      </c>
      <c r="D480" s="16">
        <v>7285.6</v>
      </c>
      <c r="E480" s="16">
        <v>7240.7</v>
      </c>
      <c r="F480" s="16" t="s">
        <v>1518</v>
      </c>
      <c r="G480" s="61">
        <f t="shared" si="8"/>
        <v>-2.9510266827714737E-3</v>
      </c>
    </row>
    <row r="481" spans="1:7" x14ac:dyDescent="0.35">
      <c r="A481" s="60">
        <v>45100</v>
      </c>
      <c r="B481" s="16">
        <v>7285.6</v>
      </c>
      <c r="C481" s="16">
        <v>7381</v>
      </c>
      <c r="D481" s="16">
        <v>7381.9</v>
      </c>
      <c r="E481" s="16">
        <v>7274.2</v>
      </c>
      <c r="F481" s="16" t="s">
        <v>287</v>
      </c>
      <c r="G481" s="61">
        <f t="shared" si="8"/>
        <v>-1.2925077902723126E-2</v>
      </c>
    </row>
    <row r="482" spans="1:7" x14ac:dyDescent="0.35">
      <c r="A482" s="60">
        <v>45099</v>
      </c>
      <c r="B482" s="16">
        <v>7381</v>
      </c>
      <c r="C482" s="16">
        <v>7505.6</v>
      </c>
      <c r="D482" s="16">
        <v>7505.6</v>
      </c>
      <c r="E482" s="16">
        <v>7372.9</v>
      </c>
      <c r="F482" s="16" t="s">
        <v>534</v>
      </c>
      <c r="G482" s="61">
        <f t="shared" si="8"/>
        <v>-1.6600937966318563E-2</v>
      </c>
    </row>
    <row r="483" spans="1:7" x14ac:dyDescent="0.35">
      <c r="A483" s="60">
        <v>45098</v>
      </c>
      <c r="B483" s="16">
        <v>7505.6</v>
      </c>
      <c r="C483" s="16">
        <v>7548.5</v>
      </c>
      <c r="D483" s="16">
        <v>7548.5</v>
      </c>
      <c r="E483" s="16">
        <v>7505.6</v>
      </c>
      <c r="F483" s="16" t="s">
        <v>294</v>
      </c>
      <c r="G483" s="61">
        <f t="shared" si="8"/>
        <v>-5.6832483274822376E-3</v>
      </c>
    </row>
    <row r="484" spans="1:7" x14ac:dyDescent="0.35">
      <c r="A484" s="60">
        <v>45097</v>
      </c>
      <c r="B484" s="16">
        <v>7548.5</v>
      </c>
      <c r="C484" s="16">
        <v>7489.2</v>
      </c>
      <c r="D484" s="16">
        <v>7557.5</v>
      </c>
      <c r="E484" s="16">
        <v>7489.2</v>
      </c>
      <c r="F484" s="16" t="s">
        <v>295</v>
      </c>
      <c r="G484" s="61">
        <f t="shared" si="8"/>
        <v>7.9180686855739868E-3</v>
      </c>
    </row>
    <row r="485" spans="1:7" x14ac:dyDescent="0.35">
      <c r="A485" s="60">
        <v>45096</v>
      </c>
      <c r="B485" s="16">
        <v>7489.2</v>
      </c>
      <c r="C485" s="16">
        <v>7451.2</v>
      </c>
      <c r="D485" s="16">
        <v>7496.7</v>
      </c>
      <c r="E485" s="16">
        <v>7447</v>
      </c>
      <c r="F485" s="16" t="s">
        <v>168</v>
      </c>
      <c r="G485" s="61">
        <f t="shared" si="8"/>
        <v>5.0998496886407452E-3</v>
      </c>
    </row>
    <row r="486" spans="1:7" x14ac:dyDescent="0.35">
      <c r="A486" s="60">
        <v>45093</v>
      </c>
      <c r="B486" s="16">
        <v>7451.2</v>
      </c>
      <c r="C486" s="16">
        <v>7370</v>
      </c>
      <c r="D486" s="16">
        <v>7461.3</v>
      </c>
      <c r="E486" s="16">
        <v>7370</v>
      </c>
      <c r="F486" s="16" t="s">
        <v>1517</v>
      </c>
      <c r="G486" s="61">
        <f t="shared" si="8"/>
        <v>1.1017639077340435E-2</v>
      </c>
    </row>
    <row r="487" spans="1:7" x14ac:dyDescent="0.35">
      <c r="A487" s="60">
        <v>45092</v>
      </c>
      <c r="B487" s="16">
        <v>7370</v>
      </c>
      <c r="C487" s="16">
        <v>7354.2</v>
      </c>
      <c r="D487" s="16">
        <v>7391.9</v>
      </c>
      <c r="E487" s="16">
        <v>7353.2</v>
      </c>
      <c r="F487" s="16" t="s">
        <v>890</v>
      </c>
      <c r="G487" s="61">
        <f t="shared" si="8"/>
        <v>2.1484321884093216E-3</v>
      </c>
    </row>
    <row r="488" spans="1:7" x14ac:dyDescent="0.35">
      <c r="A488" s="60">
        <v>45091</v>
      </c>
      <c r="B488" s="16">
        <v>7354.2</v>
      </c>
      <c r="C488" s="16">
        <v>7329.1</v>
      </c>
      <c r="D488" s="16">
        <v>7361.4</v>
      </c>
      <c r="E488" s="16">
        <v>7328.8</v>
      </c>
      <c r="F488" s="16" t="s">
        <v>161</v>
      </c>
      <c r="G488" s="61">
        <f t="shared" si="8"/>
        <v>3.4247042610962009E-3</v>
      </c>
    </row>
    <row r="489" spans="1:7" x14ac:dyDescent="0.35">
      <c r="A489" s="60">
        <v>45090</v>
      </c>
      <c r="B489" s="16">
        <v>7329.1</v>
      </c>
      <c r="C489" s="16">
        <v>7312.3</v>
      </c>
      <c r="D489" s="16">
        <v>7329.1</v>
      </c>
      <c r="E489" s="16">
        <v>7291.8</v>
      </c>
      <c r="F489" s="16" t="s">
        <v>297</v>
      </c>
      <c r="G489" s="61">
        <f t="shared" si="8"/>
        <v>2.2974987350081744E-3</v>
      </c>
    </row>
    <row r="490" spans="1:7" x14ac:dyDescent="0.35">
      <c r="A490" s="60">
        <v>45086</v>
      </c>
      <c r="B490" s="16">
        <v>7312.3</v>
      </c>
      <c r="C490" s="16">
        <v>7288.3</v>
      </c>
      <c r="D490" s="16">
        <v>7319.2</v>
      </c>
      <c r="E490" s="16">
        <v>7288.3</v>
      </c>
      <c r="F490" s="16" t="s">
        <v>1516</v>
      </c>
      <c r="G490" s="61">
        <f t="shared" si="8"/>
        <v>3.292948973011578E-3</v>
      </c>
    </row>
    <row r="491" spans="1:7" x14ac:dyDescent="0.35">
      <c r="A491" s="60">
        <v>45085</v>
      </c>
      <c r="B491" s="16">
        <v>7288.3</v>
      </c>
      <c r="C491" s="16">
        <v>7310.4</v>
      </c>
      <c r="D491" s="16">
        <v>7323.6</v>
      </c>
      <c r="E491" s="16">
        <v>7281.7</v>
      </c>
      <c r="F491" s="16" t="s">
        <v>365</v>
      </c>
      <c r="G491" s="61">
        <f t="shared" si="8"/>
        <v>-3.023090391770511E-3</v>
      </c>
    </row>
    <row r="492" spans="1:7" x14ac:dyDescent="0.35">
      <c r="A492" s="60">
        <v>45084</v>
      </c>
      <c r="B492" s="16">
        <v>7310.4</v>
      </c>
      <c r="C492" s="16">
        <v>7319.9</v>
      </c>
      <c r="D492" s="16">
        <v>7355.3</v>
      </c>
      <c r="E492" s="16">
        <v>7310.4</v>
      </c>
      <c r="F492" s="16" t="s">
        <v>166</v>
      </c>
      <c r="G492" s="61">
        <f t="shared" si="8"/>
        <v>-1.2978319375948066E-3</v>
      </c>
    </row>
    <row r="493" spans="1:7" x14ac:dyDescent="0.35">
      <c r="A493" s="60">
        <v>45083</v>
      </c>
      <c r="B493" s="16">
        <v>7319.9</v>
      </c>
      <c r="C493" s="16">
        <v>7401.2</v>
      </c>
      <c r="D493" s="16">
        <v>7401.2</v>
      </c>
      <c r="E493" s="16">
        <v>7316</v>
      </c>
      <c r="F493" s="16" t="s">
        <v>297</v>
      </c>
      <c r="G493" s="61">
        <f t="shared" si="8"/>
        <v>-1.0984705182943366E-2</v>
      </c>
    </row>
    <row r="494" spans="1:7" x14ac:dyDescent="0.35">
      <c r="A494" s="60">
        <v>45082</v>
      </c>
      <c r="B494" s="16">
        <v>7401.2</v>
      </c>
      <c r="C494" s="16">
        <v>7331.2</v>
      </c>
      <c r="D494" s="16">
        <v>7419.1</v>
      </c>
      <c r="E494" s="16">
        <v>7331.2</v>
      </c>
      <c r="F494" s="16" t="s">
        <v>1515</v>
      </c>
      <c r="G494" s="61">
        <f t="shared" si="8"/>
        <v>9.5482322130073793E-3</v>
      </c>
    </row>
    <row r="495" spans="1:7" x14ac:dyDescent="0.35">
      <c r="A495" s="60">
        <v>45079</v>
      </c>
      <c r="B495" s="16">
        <v>7331.2</v>
      </c>
      <c r="C495" s="16">
        <v>7290.7</v>
      </c>
      <c r="D495" s="16">
        <v>7344.4</v>
      </c>
      <c r="E495" s="16">
        <v>7290.7</v>
      </c>
      <c r="F495" s="16" t="s">
        <v>173</v>
      </c>
      <c r="G495" s="61">
        <f t="shared" si="8"/>
        <v>5.5550221515081599E-3</v>
      </c>
    </row>
    <row r="496" spans="1:7" x14ac:dyDescent="0.35">
      <c r="A496" s="60">
        <v>45078</v>
      </c>
      <c r="B496" s="16">
        <v>7290.7</v>
      </c>
      <c r="C496" s="16">
        <v>7273.5</v>
      </c>
      <c r="D496" s="16">
        <v>7309.4</v>
      </c>
      <c r="E496" s="16">
        <v>7257</v>
      </c>
      <c r="F496" s="16" t="s">
        <v>298</v>
      </c>
      <c r="G496" s="61">
        <f t="shared" si="8"/>
        <v>2.3647487454456773E-3</v>
      </c>
    </row>
    <row r="497" spans="1:7" x14ac:dyDescent="0.35">
      <c r="A497" s="60">
        <v>45077</v>
      </c>
      <c r="B497" s="16">
        <v>7273.5</v>
      </c>
      <c r="C497" s="16">
        <v>7387.3</v>
      </c>
      <c r="D497" s="16">
        <v>7387.3</v>
      </c>
      <c r="E497" s="16">
        <v>7273.5</v>
      </c>
      <c r="F497" s="16" t="s">
        <v>1514</v>
      </c>
      <c r="G497" s="61">
        <f t="shared" si="8"/>
        <v>-1.5404816374047337E-2</v>
      </c>
    </row>
    <row r="498" spans="1:7" x14ac:dyDescent="0.35">
      <c r="A498" s="60">
        <v>45076</v>
      </c>
      <c r="B498" s="16">
        <v>7387.3</v>
      </c>
      <c r="C498" s="16">
        <v>7395.1</v>
      </c>
      <c r="D498" s="16">
        <v>7403.8</v>
      </c>
      <c r="E498" s="16">
        <v>7382</v>
      </c>
      <c r="F498" s="16" t="s">
        <v>1513</v>
      </c>
      <c r="G498" s="61">
        <f t="shared" si="8"/>
        <v>-1.0547524712309908E-3</v>
      </c>
    </row>
    <row r="499" spans="1:7" x14ac:dyDescent="0.35">
      <c r="A499" s="60">
        <v>45075</v>
      </c>
      <c r="B499" s="16">
        <v>7395.1</v>
      </c>
      <c r="C499" s="16">
        <v>7334.5</v>
      </c>
      <c r="D499" s="16">
        <v>7436.4</v>
      </c>
      <c r="E499" s="16">
        <v>7334.5</v>
      </c>
      <c r="F499" s="16" t="s">
        <v>1512</v>
      </c>
      <c r="G499" s="61">
        <f t="shared" si="8"/>
        <v>8.262321903333536E-3</v>
      </c>
    </row>
    <row r="500" spans="1:7" x14ac:dyDescent="0.35">
      <c r="A500" s="60">
        <v>45072</v>
      </c>
      <c r="B500" s="16">
        <v>7334.5</v>
      </c>
      <c r="C500" s="16">
        <v>7316.7</v>
      </c>
      <c r="D500" s="16">
        <v>7335.3</v>
      </c>
      <c r="E500" s="16">
        <v>7308.4</v>
      </c>
      <c r="F500" s="16" t="s">
        <v>1511</v>
      </c>
      <c r="G500" s="61">
        <f t="shared" si="8"/>
        <v>2.4327907389942727E-3</v>
      </c>
    </row>
    <row r="501" spans="1:7" x14ac:dyDescent="0.35">
      <c r="A501" s="60">
        <v>45071</v>
      </c>
      <c r="B501" s="16">
        <v>7316.7</v>
      </c>
      <c r="C501" s="16">
        <v>7392.9</v>
      </c>
      <c r="D501" s="16">
        <v>7392.9</v>
      </c>
      <c r="E501" s="16">
        <v>7309.1</v>
      </c>
      <c r="F501" s="16" t="s">
        <v>305</v>
      </c>
      <c r="G501" s="61">
        <f t="shared" si="8"/>
        <v>-1.0307186625005071E-2</v>
      </c>
    </row>
    <row r="502" spans="1:7" x14ac:dyDescent="0.35">
      <c r="A502" s="60">
        <v>45070</v>
      </c>
      <c r="B502" s="16">
        <v>7392.9</v>
      </c>
      <c r="C502" s="16">
        <v>7447.4</v>
      </c>
      <c r="D502" s="16">
        <v>7447.4</v>
      </c>
      <c r="E502" s="16">
        <v>7388</v>
      </c>
      <c r="F502" s="16" t="s">
        <v>1510</v>
      </c>
      <c r="G502" s="61">
        <f t="shared" si="8"/>
        <v>-7.3179901710663797E-3</v>
      </c>
    </row>
    <row r="503" spans="1:7" x14ac:dyDescent="0.35">
      <c r="A503" s="60">
        <v>45069</v>
      </c>
      <c r="B503" s="16">
        <v>7447.4</v>
      </c>
      <c r="C503" s="16">
        <v>7450.7</v>
      </c>
      <c r="D503" s="16">
        <v>7476.4</v>
      </c>
      <c r="E503" s="16">
        <v>7447.4</v>
      </c>
      <c r="F503" s="16" t="s">
        <v>1509</v>
      </c>
      <c r="G503" s="61">
        <f t="shared" si="8"/>
        <v>-4.429114042976412E-4</v>
      </c>
    </row>
    <row r="504" spans="1:7" x14ac:dyDescent="0.35">
      <c r="A504" s="60">
        <v>45068</v>
      </c>
      <c r="B504" s="16">
        <v>7450.7</v>
      </c>
      <c r="C504" s="16">
        <v>7471.5</v>
      </c>
      <c r="D504" s="16">
        <v>7475.6</v>
      </c>
      <c r="E504" s="16">
        <v>7437.1</v>
      </c>
      <c r="F504" s="16" t="s">
        <v>550</v>
      </c>
      <c r="G504" s="61">
        <f t="shared" si="8"/>
        <v>-2.7839121996922067E-3</v>
      </c>
    </row>
    <row r="505" spans="1:7" x14ac:dyDescent="0.35">
      <c r="A505" s="60">
        <v>45065</v>
      </c>
      <c r="B505" s="16">
        <v>7471.5</v>
      </c>
      <c r="C505" s="16">
        <v>7427</v>
      </c>
      <c r="D505" s="16">
        <v>7482.8</v>
      </c>
      <c r="E505" s="16">
        <v>7427</v>
      </c>
      <c r="F505" s="16" t="s">
        <v>287</v>
      </c>
      <c r="G505" s="61">
        <f t="shared" si="8"/>
        <v>5.9916520802476558E-3</v>
      </c>
    </row>
    <row r="506" spans="1:7" x14ac:dyDescent="0.35">
      <c r="A506" s="60">
        <v>45064</v>
      </c>
      <c r="B506" s="16">
        <v>7427</v>
      </c>
      <c r="C506" s="16">
        <v>7389.3</v>
      </c>
      <c r="D506" s="16">
        <v>7450.2</v>
      </c>
      <c r="E506" s="16">
        <v>7389.3</v>
      </c>
      <c r="F506" s="16" t="s">
        <v>294</v>
      </c>
      <c r="G506" s="61">
        <f t="shared" si="8"/>
        <v>5.101971769991831E-3</v>
      </c>
    </row>
    <row r="507" spans="1:7" x14ac:dyDescent="0.35">
      <c r="A507" s="60">
        <v>45063</v>
      </c>
      <c r="B507" s="16">
        <v>7389.3</v>
      </c>
      <c r="C507" s="16">
        <v>7424.1</v>
      </c>
      <c r="D507" s="16">
        <v>7424.1</v>
      </c>
      <c r="E507" s="16">
        <v>7350.2</v>
      </c>
      <c r="F507" s="16" t="s">
        <v>1508</v>
      </c>
      <c r="G507" s="61">
        <f t="shared" si="8"/>
        <v>-4.6874368610336781E-3</v>
      </c>
    </row>
    <row r="508" spans="1:7" x14ac:dyDescent="0.35">
      <c r="A508" s="60">
        <v>45062</v>
      </c>
      <c r="B508" s="16">
        <v>7424.1</v>
      </c>
      <c r="C508" s="16">
        <v>7460.5</v>
      </c>
      <c r="D508" s="16">
        <v>7470.8</v>
      </c>
      <c r="E508" s="16">
        <v>7424.1</v>
      </c>
      <c r="F508" s="16" t="s">
        <v>298</v>
      </c>
      <c r="G508" s="61">
        <f t="shared" si="8"/>
        <v>-4.8790295556597751E-3</v>
      </c>
    </row>
    <row r="509" spans="1:7" x14ac:dyDescent="0.35">
      <c r="A509" s="60">
        <v>45061</v>
      </c>
      <c r="B509" s="16">
        <v>7460.5</v>
      </c>
      <c r="C509" s="16">
        <v>7453.2</v>
      </c>
      <c r="D509" s="16">
        <v>7460.5</v>
      </c>
      <c r="E509" s="16">
        <v>7429.7</v>
      </c>
      <c r="F509" s="16" t="s">
        <v>1507</v>
      </c>
      <c r="G509" s="61">
        <f t="shared" si="8"/>
        <v>9.7944507057379226E-4</v>
      </c>
    </row>
    <row r="510" spans="1:7" x14ac:dyDescent="0.35">
      <c r="A510" s="60">
        <v>45058</v>
      </c>
      <c r="B510" s="16">
        <v>7453.2</v>
      </c>
      <c r="C510" s="16">
        <v>7449.7</v>
      </c>
      <c r="D510" s="16">
        <v>7453.3</v>
      </c>
      <c r="E510" s="16">
        <v>7429.2</v>
      </c>
      <c r="F510" s="16" t="s">
        <v>295</v>
      </c>
      <c r="G510" s="61">
        <f t="shared" si="8"/>
        <v>4.6981757654673828E-4</v>
      </c>
    </row>
    <row r="511" spans="1:7" x14ac:dyDescent="0.35">
      <c r="A511" s="60">
        <v>45057</v>
      </c>
      <c r="B511" s="16">
        <v>7449.7</v>
      </c>
      <c r="C511" s="16">
        <v>7452.3</v>
      </c>
      <c r="D511" s="16">
        <v>7463.5</v>
      </c>
      <c r="E511" s="16">
        <v>7428.8</v>
      </c>
      <c r="F511" s="16" t="s">
        <v>166</v>
      </c>
      <c r="G511" s="61">
        <f t="shared" si="8"/>
        <v>-3.488855789488543E-4</v>
      </c>
    </row>
    <row r="512" spans="1:7" x14ac:dyDescent="0.35">
      <c r="A512" s="60">
        <v>45056</v>
      </c>
      <c r="B512" s="16">
        <v>7452.3</v>
      </c>
      <c r="C512" s="16">
        <v>7456.7</v>
      </c>
      <c r="D512" s="16">
        <v>7459.7</v>
      </c>
      <c r="E512" s="16">
        <v>7432.2</v>
      </c>
      <c r="F512" s="16" t="s">
        <v>1506</v>
      </c>
      <c r="G512" s="61">
        <f t="shared" si="8"/>
        <v>-5.9007335684679862E-4</v>
      </c>
    </row>
    <row r="513" spans="1:7" x14ac:dyDescent="0.35">
      <c r="A513" s="60">
        <v>45055</v>
      </c>
      <c r="B513" s="16">
        <v>7456.7</v>
      </c>
      <c r="C513" s="16">
        <v>7472.1</v>
      </c>
      <c r="D513" s="16">
        <v>7472.1</v>
      </c>
      <c r="E513" s="16">
        <v>7436.9</v>
      </c>
      <c r="F513" s="16" t="s">
        <v>298</v>
      </c>
      <c r="G513" s="61">
        <f t="shared" si="8"/>
        <v>-2.0610002542793548E-3</v>
      </c>
    </row>
    <row r="514" spans="1:7" x14ac:dyDescent="0.35">
      <c r="A514" s="60">
        <v>45054</v>
      </c>
      <c r="B514" s="16">
        <v>7472.1</v>
      </c>
      <c r="C514" s="16">
        <v>7413.3</v>
      </c>
      <c r="D514" s="16">
        <v>7487</v>
      </c>
      <c r="E514" s="16">
        <v>7413.3</v>
      </c>
      <c r="F514" s="16" t="s">
        <v>534</v>
      </c>
      <c r="G514" s="61">
        <f t="shared" si="8"/>
        <v>7.9588835979549355E-3</v>
      </c>
    </row>
    <row r="515" spans="1:7" x14ac:dyDescent="0.35">
      <c r="A515" s="60">
        <v>45051</v>
      </c>
      <c r="B515" s="16">
        <v>7413.1</v>
      </c>
      <c r="C515" s="16">
        <v>7388.2</v>
      </c>
      <c r="D515" s="16">
        <v>7413.1</v>
      </c>
      <c r="E515" s="16">
        <v>7363.5</v>
      </c>
      <c r="F515" s="16" t="s">
        <v>528</v>
      </c>
      <c r="G515" s="61">
        <f t="shared" ref="G515:G578" si="9">B515/B516-1</f>
        <v>3.3702390298042673E-3</v>
      </c>
    </row>
    <row r="516" spans="1:7" x14ac:dyDescent="0.35">
      <c r="A516" s="60">
        <v>45050</v>
      </c>
      <c r="B516" s="16">
        <v>7388.2</v>
      </c>
      <c r="C516" s="16">
        <v>7389</v>
      </c>
      <c r="D516" s="16">
        <v>7393.2</v>
      </c>
      <c r="E516" s="16">
        <v>7336.6</v>
      </c>
      <c r="F516" s="16" t="s">
        <v>173</v>
      </c>
      <c r="G516" s="61">
        <f t="shared" si="9"/>
        <v>-1.0826904858574071E-4</v>
      </c>
    </row>
    <row r="517" spans="1:7" x14ac:dyDescent="0.35">
      <c r="A517" s="60">
        <v>45049</v>
      </c>
      <c r="B517" s="16">
        <v>7389</v>
      </c>
      <c r="C517" s="16">
        <v>7459.8</v>
      </c>
      <c r="D517" s="16">
        <v>7459.8</v>
      </c>
      <c r="E517" s="16">
        <v>7350.9</v>
      </c>
      <c r="F517" s="16" t="s">
        <v>114</v>
      </c>
      <c r="G517" s="61">
        <f t="shared" si="9"/>
        <v>-9.4908710689295406E-3</v>
      </c>
    </row>
    <row r="518" spans="1:7" x14ac:dyDescent="0.35">
      <c r="A518" s="60">
        <v>45048</v>
      </c>
      <c r="B518" s="16">
        <v>7459.8</v>
      </c>
      <c r="C518" s="16">
        <v>7523.9</v>
      </c>
      <c r="D518" s="16">
        <v>7526</v>
      </c>
      <c r="E518" s="16">
        <v>7441.7</v>
      </c>
      <c r="F518" s="16" t="s">
        <v>287</v>
      </c>
      <c r="G518" s="61">
        <f t="shared" si="9"/>
        <v>-8.5590494670528816E-3</v>
      </c>
    </row>
    <row r="519" spans="1:7" x14ac:dyDescent="0.35">
      <c r="A519" s="60">
        <v>45047</v>
      </c>
      <c r="B519" s="16">
        <v>7524.2</v>
      </c>
      <c r="C519" s="16">
        <v>7501</v>
      </c>
      <c r="D519" s="16">
        <v>7559.3</v>
      </c>
      <c r="E519" s="16">
        <v>7501</v>
      </c>
      <c r="F519" s="16" t="s">
        <v>373</v>
      </c>
      <c r="G519" s="61">
        <f t="shared" si="9"/>
        <v>3.0929209438741445E-3</v>
      </c>
    </row>
    <row r="520" spans="1:7" x14ac:dyDescent="0.35">
      <c r="A520" s="60">
        <v>45044</v>
      </c>
      <c r="B520" s="16">
        <v>7501</v>
      </c>
      <c r="C520" s="16">
        <v>7482.2</v>
      </c>
      <c r="D520" s="16">
        <v>7520.1</v>
      </c>
      <c r="E520" s="16">
        <v>7482.2</v>
      </c>
      <c r="F520" s="16" t="s">
        <v>305</v>
      </c>
      <c r="G520" s="61">
        <f t="shared" si="9"/>
        <v>2.5126299751410119E-3</v>
      </c>
    </row>
    <row r="521" spans="1:7" x14ac:dyDescent="0.35">
      <c r="A521" s="60">
        <v>45043</v>
      </c>
      <c r="B521" s="16">
        <v>7482.2</v>
      </c>
      <c r="C521" s="16">
        <v>7502.8</v>
      </c>
      <c r="D521" s="16">
        <v>7510.3</v>
      </c>
      <c r="E521" s="16">
        <v>7465.1</v>
      </c>
      <c r="F521" s="16" t="s">
        <v>1505</v>
      </c>
      <c r="G521" s="61">
        <f t="shared" si="9"/>
        <v>-2.7456416271258721E-3</v>
      </c>
    </row>
    <row r="522" spans="1:7" x14ac:dyDescent="0.35">
      <c r="A522" s="60">
        <v>45042</v>
      </c>
      <c r="B522" s="16">
        <v>7502.8</v>
      </c>
      <c r="C522" s="16">
        <v>7512.2</v>
      </c>
      <c r="D522" s="16">
        <v>7512.2</v>
      </c>
      <c r="E522" s="16">
        <v>7472.6</v>
      </c>
      <c r="F522" s="16" t="s">
        <v>114</v>
      </c>
      <c r="G522" s="61">
        <f t="shared" si="9"/>
        <v>-1.2512978887675441E-3</v>
      </c>
    </row>
    <row r="523" spans="1:7" x14ac:dyDescent="0.35">
      <c r="A523" s="60">
        <v>45040</v>
      </c>
      <c r="B523" s="16">
        <v>7512.2</v>
      </c>
      <c r="C523" s="16">
        <v>7523</v>
      </c>
      <c r="D523" s="16">
        <v>7523</v>
      </c>
      <c r="E523" s="16">
        <v>7498.3</v>
      </c>
      <c r="F523" s="16" t="s">
        <v>1504</v>
      </c>
      <c r="G523" s="61">
        <f t="shared" si="9"/>
        <v>-1.4355975009969768E-3</v>
      </c>
    </row>
    <row r="524" spans="1:7" x14ac:dyDescent="0.35">
      <c r="A524" s="60">
        <v>45037</v>
      </c>
      <c r="B524" s="16">
        <v>7523</v>
      </c>
      <c r="C524" s="16">
        <v>7555.4</v>
      </c>
      <c r="D524" s="16">
        <v>7555.4</v>
      </c>
      <c r="E524" s="16">
        <v>7509.5</v>
      </c>
      <c r="F524" s="16" t="s">
        <v>298</v>
      </c>
      <c r="G524" s="61">
        <f t="shared" si="9"/>
        <v>-4.2883235831325806E-3</v>
      </c>
    </row>
    <row r="525" spans="1:7" x14ac:dyDescent="0.35">
      <c r="A525" s="60">
        <v>45036</v>
      </c>
      <c r="B525" s="16">
        <v>7555.4</v>
      </c>
      <c r="C525" s="16">
        <v>7561.3</v>
      </c>
      <c r="D525" s="16">
        <v>7569.1</v>
      </c>
      <c r="E525" s="16">
        <v>7539.6</v>
      </c>
      <c r="F525" s="16" t="s">
        <v>534</v>
      </c>
      <c r="G525" s="61">
        <f t="shared" si="9"/>
        <v>-7.8028910372562876E-4</v>
      </c>
    </row>
    <row r="526" spans="1:7" x14ac:dyDescent="0.35">
      <c r="A526" s="60">
        <v>45035</v>
      </c>
      <c r="B526" s="16">
        <v>7561.3</v>
      </c>
      <c r="C526" s="16">
        <v>7557.5</v>
      </c>
      <c r="D526" s="16">
        <v>7571.9</v>
      </c>
      <c r="E526" s="16">
        <v>7552.8</v>
      </c>
      <c r="F526" s="16" t="s">
        <v>1503</v>
      </c>
      <c r="G526" s="61">
        <f t="shared" si="9"/>
        <v>5.0281177638100694E-4</v>
      </c>
    </row>
    <row r="527" spans="1:7" x14ac:dyDescent="0.35">
      <c r="A527" s="60">
        <v>45034</v>
      </c>
      <c r="B527" s="16">
        <v>7557.5</v>
      </c>
      <c r="C527" s="16">
        <v>7578.1</v>
      </c>
      <c r="D527" s="16">
        <v>7578.1</v>
      </c>
      <c r="E527" s="16">
        <v>7536.9</v>
      </c>
      <c r="F527" s="16" t="s">
        <v>293</v>
      </c>
      <c r="G527" s="61">
        <f t="shared" si="9"/>
        <v>-2.7183594832478342E-3</v>
      </c>
    </row>
    <row r="528" spans="1:7" x14ac:dyDescent="0.35">
      <c r="A528" s="60">
        <v>45033</v>
      </c>
      <c r="B528" s="16">
        <v>7578.1</v>
      </c>
      <c r="C528" s="16">
        <v>7560.4</v>
      </c>
      <c r="D528" s="16">
        <v>7587.5</v>
      </c>
      <c r="E528" s="16">
        <v>7560.4</v>
      </c>
      <c r="F528" s="16" t="s">
        <v>165</v>
      </c>
      <c r="G528" s="61">
        <f t="shared" si="9"/>
        <v>2.3411459711126792E-3</v>
      </c>
    </row>
    <row r="529" spans="1:7" x14ac:dyDescent="0.35">
      <c r="A529" s="60">
        <v>45030</v>
      </c>
      <c r="B529" s="16">
        <v>7560.4</v>
      </c>
      <c r="C529" s="16">
        <v>7520.7</v>
      </c>
      <c r="D529" s="16">
        <v>7561.9</v>
      </c>
      <c r="E529" s="16">
        <v>7514.2</v>
      </c>
      <c r="F529" s="16" t="s">
        <v>287</v>
      </c>
      <c r="G529" s="61">
        <f t="shared" si="9"/>
        <v>5.2787639448454993E-3</v>
      </c>
    </row>
    <row r="530" spans="1:7" x14ac:dyDescent="0.35">
      <c r="A530" s="60">
        <v>45029</v>
      </c>
      <c r="B530" s="16">
        <v>7520.7</v>
      </c>
      <c r="C530" s="16">
        <v>7538.9</v>
      </c>
      <c r="D530" s="16">
        <v>7538.9</v>
      </c>
      <c r="E530" s="16">
        <v>7508.7</v>
      </c>
      <c r="F530" s="16" t="s">
        <v>248</v>
      </c>
      <c r="G530" s="61">
        <f t="shared" si="9"/>
        <v>-2.4141452997121782E-3</v>
      </c>
    </row>
    <row r="531" spans="1:7" x14ac:dyDescent="0.35">
      <c r="A531" s="60">
        <v>45028</v>
      </c>
      <c r="B531" s="16">
        <v>7538.9</v>
      </c>
      <c r="C531" s="16">
        <v>7504.2</v>
      </c>
      <c r="D531" s="16">
        <v>7562.5</v>
      </c>
      <c r="E531" s="16">
        <v>7504.2</v>
      </c>
      <c r="F531" s="16" t="s">
        <v>967</v>
      </c>
      <c r="G531" s="61">
        <f t="shared" si="9"/>
        <v>4.6240771834438199E-3</v>
      </c>
    </row>
    <row r="532" spans="1:7" x14ac:dyDescent="0.35">
      <c r="A532" s="60">
        <v>45027</v>
      </c>
      <c r="B532" s="16">
        <v>7504.2</v>
      </c>
      <c r="C532" s="16">
        <v>7412</v>
      </c>
      <c r="D532" s="16">
        <v>7516.6</v>
      </c>
      <c r="E532" s="16">
        <v>7412</v>
      </c>
      <c r="F532" s="16" t="s">
        <v>1201</v>
      </c>
      <c r="G532" s="61">
        <f t="shared" si="9"/>
        <v>1.2439287641662133E-2</v>
      </c>
    </row>
    <row r="533" spans="1:7" x14ac:dyDescent="0.35">
      <c r="A533" s="60">
        <v>45022</v>
      </c>
      <c r="B533" s="16">
        <v>7412</v>
      </c>
      <c r="C533" s="16">
        <v>7434.3</v>
      </c>
      <c r="D533" s="16">
        <v>7440.6</v>
      </c>
      <c r="E533" s="16">
        <v>7393</v>
      </c>
      <c r="F533" s="16" t="s">
        <v>186</v>
      </c>
      <c r="G533" s="61">
        <f t="shared" si="9"/>
        <v>-2.9996099161992973E-3</v>
      </c>
    </row>
    <row r="534" spans="1:7" x14ac:dyDescent="0.35">
      <c r="A534" s="60">
        <v>45021</v>
      </c>
      <c r="B534" s="16">
        <v>7434.3</v>
      </c>
      <c r="C534" s="16">
        <v>7431.5</v>
      </c>
      <c r="D534" s="16">
        <v>7455</v>
      </c>
      <c r="E534" s="16">
        <v>7416</v>
      </c>
      <c r="F534" s="16" t="s">
        <v>292</v>
      </c>
      <c r="G534" s="61">
        <f t="shared" si="9"/>
        <v>3.7677454080609074E-4</v>
      </c>
    </row>
    <row r="535" spans="1:7" x14ac:dyDescent="0.35">
      <c r="A535" s="60">
        <v>45020</v>
      </c>
      <c r="B535" s="16">
        <v>7431.5</v>
      </c>
      <c r="C535" s="16">
        <v>7416.4</v>
      </c>
      <c r="D535" s="16">
        <v>7434</v>
      </c>
      <c r="E535" s="16">
        <v>7406.1</v>
      </c>
      <c r="F535" s="16" t="s">
        <v>114</v>
      </c>
      <c r="G535" s="61">
        <f t="shared" si="9"/>
        <v>2.0360282616902481E-3</v>
      </c>
    </row>
    <row r="536" spans="1:7" x14ac:dyDescent="0.35">
      <c r="A536" s="60">
        <v>45019</v>
      </c>
      <c r="B536" s="16">
        <v>7416.4</v>
      </c>
      <c r="C536" s="16">
        <v>7373.3</v>
      </c>
      <c r="D536" s="16">
        <v>7440.6</v>
      </c>
      <c r="E536" s="16">
        <v>7373.3</v>
      </c>
      <c r="F536" s="16" t="s">
        <v>711</v>
      </c>
      <c r="G536" s="61">
        <f t="shared" si="9"/>
        <v>5.8454152143543325E-3</v>
      </c>
    </row>
    <row r="537" spans="1:7" x14ac:dyDescent="0.35">
      <c r="A537" s="60">
        <v>45016</v>
      </c>
      <c r="B537" s="16">
        <v>7373.3</v>
      </c>
      <c r="C537" s="16">
        <v>7312.4</v>
      </c>
      <c r="D537" s="16">
        <v>7375.4</v>
      </c>
      <c r="E537" s="16">
        <v>7312.4</v>
      </c>
      <c r="F537" s="16" t="s">
        <v>293</v>
      </c>
      <c r="G537" s="61">
        <f t="shared" si="9"/>
        <v>8.3283190197473989E-3</v>
      </c>
    </row>
    <row r="538" spans="1:7" x14ac:dyDescent="0.35">
      <c r="A538" s="60">
        <v>45015</v>
      </c>
      <c r="B538" s="16">
        <v>7312.4</v>
      </c>
      <c r="C538" s="16">
        <v>7236</v>
      </c>
      <c r="D538" s="16">
        <v>7315.9</v>
      </c>
      <c r="E538" s="16">
        <v>7236</v>
      </c>
      <c r="F538" s="16" t="s">
        <v>162</v>
      </c>
      <c r="G538" s="61">
        <f t="shared" si="9"/>
        <v>1.0558319513543246E-2</v>
      </c>
    </row>
    <row r="539" spans="1:7" x14ac:dyDescent="0.35">
      <c r="A539" s="60">
        <v>45014</v>
      </c>
      <c r="B539" s="16">
        <v>7236</v>
      </c>
      <c r="C539" s="16">
        <v>7219.4</v>
      </c>
      <c r="D539" s="16">
        <v>7237.5</v>
      </c>
      <c r="E539" s="16">
        <v>7198</v>
      </c>
      <c r="F539" s="16" t="s">
        <v>890</v>
      </c>
      <c r="G539" s="61">
        <f t="shared" si="9"/>
        <v>2.2993600576226569E-3</v>
      </c>
    </row>
    <row r="540" spans="1:7" x14ac:dyDescent="0.35">
      <c r="A540" s="60">
        <v>45013</v>
      </c>
      <c r="B540" s="16">
        <v>7219.4</v>
      </c>
      <c r="C540" s="16">
        <v>7143.8</v>
      </c>
      <c r="D540" s="16">
        <v>7231.7</v>
      </c>
      <c r="E540" s="16">
        <v>7143.8</v>
      </c>
      <c r="F540" s="16" t="s">
        <v>163</v>
      </c>
      <c r="G540" s="61">
        <f t="shared" si="9"/>
        <v>1.0582603096391141E-2</v>
      </c>
    </row>
    <row r="541" spans="1:7" x14ac:dyDescent="0.35">
      <c r="A541" s="60">
        <v>45012</v>
      </c>
      <c r="B541" s="16">
        <v>7143.8</v>
      </c>
      <c r="C541" s="16">
        <v>7137.6</v>
      </c>
      <c r="D541" s="16">
        <v>7172.9</v>
      </c>
      <c r="E541" s="16">
        <v>7137.6</v>
      </c>
      <c r="F541" s="16" t="s">
        <v>1502</v>
      </c>
      <c r="G541" s="61">
        <f t="shared" si="9"/>
        <v>8.6863931853842224E-4</v>
      </c>
    </row>
    <row r="542" spans="1:7" x14ac:dyDescent="0.35">
      <c r="A542" s="60">
        <v>45009</v>
      </c>
      <c r="B542" s="16">
        <v>7137.6</v>
      </c>
      <c r="C542" s="16">
        <v>7148.6</v>
      </c>
      <c r="D542" s="16">
        <v>7148.6</v>
      </c>
      <c r="E542" s="16">
        <v>7103.2</v>
      </c>
      <c r="F542" s="16" t="s">
        <v>373</v>
      </c>
      <c r="G542" s="61">
        <f t="shared" si="9"/>
        <v>-1.5387628346809068E-3</v>
      </c>
    </row>
    <row r="543" spans="1:7" x14ac:dyDescent="0.35">
      <c r="A543" s="60">
        <v>45008</v>
      </c>
      <c r="B543" s="16">
        <v>7148.6</v>
      </c>
      <c r="C543" s="16">
        <v>7200.7</v>
      </c>
      <c r="D543" s="16">
        <v>7200.7</v>
      </c>
      <c r="E543" s="16">
        <v>7131.2</v>
      </c>
      <c r="F543" s="16" t="s">
        <v>1201</v>
      </c>
      <c r="G543" s="61">
        <f t="shared" si="9"/>
        <v>-7.23540766869879E-3</v>
      </c>
    </row>
    <row r="544" spans="1:7" x14ac:dyDescent="0.35">
      <c r="A544" s="60">
        <v>45007</v>
      </c>
      <c r="B544" s="16">
        <v>7200.7</v>
      </c>
      <c r="C544" s="16">
        <v>7142.2</v>
      </c>
      <c r="D544" s="16">
        <v>7218</v>
      </c>
      <c r="E544" s="16">
        <v>7142.2</v>
      </c>
      <c r="F544" s="16" t="s">
        <v>1201</v>
      </c>
      <c r="G544" s="61">
        <f t="shared" si="9"/>
        <v>8.1907535493266348E-3</v>
      </c>
    </row>
    <row r="545" spans="1:7" x14ac:dyDescent="0.35">
      <c r="A545" s="60">
        <v>45006</v>
      </c>
      <c r="B545" s="16">
        <v>7142.2</v>
      </c>
      <c r="C545" s="16">
        <v>7085.1</v>
      </c>
      <c r="D545" s="16">
        <v>7176.9</v>
      </c>
      <c r="E545" s="16">
        <v>7085.1</v>
      </c>
      <c r="F545" s="16" t="s">
        <v>365</v>
      </c>
      <c r="G545" s="61">
        <f t="shared" si="9"/>
        <v>8.0591664196694168E-3</v>
      </c>
    </row>
    <row r="546" spans="1:7" x14ac:dyDescent="0.35">
      <c r="A546" s="60">
        <v>45005</v>
      </c>
      <c r="B546" s="16">
        <v>7085.1</v>
      </c>
      <c r="C546" s="16">
        <v>7187.7</v>
      </c>
      <c r="D546" s="16">
        <v>7187.7</v>
      </c>
      <c r="E546" s="16">
        <v>7081.5</v>
      </c>
      <c r="F546" s="16" t="s">
        <v>249</v>
      </c>
      <c r="G546" s="61">
        <f t="shared" si="9"/>
        <v>-1.4342950947385913E-2</v>
      </c>
    </row>
    <row r="547" spans="1:7" x14ac:dyDescent="0.35">
      <c r="A547" s="60">
        <v>45002</v>
      </c>
      <c r="B547" s="16">
        <v>7188.2</v>
      </c>
      <c r="C547" s="16">
        <v>7152.7</v>
      </c>
      <c r="D547" s="16">
        <v>7190.4</v>
      </c>
      <c r="E547" s="16">
        <v>7146.7</v>
      </c>
      <c r="F547" s="16" t="s">
        <v>1501</v>
      </c>
      <c r="G547" s="61">
        <f t="shared" si="9"/>
        <v>4.9631607644664566E-3</v>
      </c>
    </row>
    <row r="548" spans="1:7" x14ac:dyDescent="0.35">
      <c r="A548" s="60">
        <v>45001</v>
      </c>
      <c r="B548" s="16">
        <v>7152.7</v>
      </c>
      <c r="C548" s="16">
        <v>7263.1</v>
      </c>
      <c r="D548" s="16">
        <v>7263.1</v>
      </c>
      <c r="E548" s="16">
        <v>7100.6</v>
      </c>
      <c r="F548" s="16" t="s">
        <v>808</v>
      </c>
      <c r="G548" s="61">
        <f t="shared" si="9"/>
        <v>-1.520012116038616E-2</v>
      </c>
    </row>
    <row r="549" spans="1:7" x14ac:dyDescent="0.35">
      <c r="A549" s="60">
        <v>45000</v>
      </c>
      <c r="B549" s="16">
        <v>7263.1</v>
      </c>
      <c r="C549" s="16">
        <v>7201.1</v>
      </c>
      <c r="D549" s="16">
        <v>7263.1</v>
      </c>
      <c r="E549" s="16">
        <v>7201.1</v>
      </c>
      <c r="F549" s="16" t="s">
        <v>1201</v>
      </c>
      <c r="G549" s="61">
        <f t="shared" si="9"/>
        <v>8.6097957256530133E-3</v>
      </c>
    </row>
    <row r="550" spans="1:7" x14ac:dyDescent="0.35">
      <c r="A550" s="60">
        <v>44999</v>
      </c>
      <c r="B550" s="16">
        <v>7201.1</v>
      </c>
      <c r="C550" s="16">
        <v>7311</v>
      </c>
      <c r="D550" s="16">
        <v>7311</v>
      </c>
      <c r="E550" s="16">
        <v>7146.2</v>
      </c>
      <c r="F550" s="16" t="s">
        <v>489</v>
      </c>
      <c r="G550" s="61">
        <f t="shared" si="9"/>
        <v>-1.5032143345643512E-2</v>
      </c>
    </row>
    <row r="551" spans="1:7" x14ac:dyDescent="0.35">
      <c r="A551" s="60">
        <v>44998</v>
      </c>
      <c r="B551" s="16">
        <v>7311</v>
      </c>
      <c r="C551" s="16">
        <v>7348</v>
      </c>
      <c r="D551" s="16">
        <v>7353.9</v>
      </c>
      <c r="E551" s="16">
        <v>7270.2</v>
      </c>
      <c r="F551" s="16" t="s">
        <v>287</v>
      </c>
      <c r="G551" s="61">
        <f t="shared" si="9"/>
        <v>-5.0624642769657724E-3</v>
      </c>
    </row>
    <row r="552" spans="1:7" x14ac:dyDescent="0.35">
      <c r="A552" s="60">
        <v>44995</v>
      </c>
      <c r="B552" s="16">
        <v>7348.2</v>
      </c>
      <c r="C552" s="16">
        <v>7514.4</v>
      </c>
      <c r="D552" s="16">
        <v>7514.4</v>
      </c>
      <c r="E552" s="16">
        <v>7337.9</v>
      </c>
      <c r="F552" s="16" t="s">
        <v>561</v>
      </c>
      <c r="G552" s="61">
        <f t="shared" si="9"/>
        <v>-2.2117534334078592E-2</v>
      </c>
    </row>
    <row r="553" spans="1:7" x14ac:dyDescent="0.35">
      <c r="A553" s="60">
        <v>44994</v>
      </c>
      <c r="B553" s="16">
        <v>7514.4</v>
      </c>
      <c r="C553" s="16">
        <v>7503.9</v>
      </c>
      <c r="D553" s="16">
        <v>7530.1</v>
      </c>
      <c r="E553" s="16">
        <v>7487.6</v>
      </c>
      <c r="F553" s="16" t="s">
        <v>373</v>
      </c>
      <c r="G553" s="61">
        <f t="shared" si="9"/>
        <v>1.3992723783633476E-3</v>
      </c>
    </row>
    <row r="554" spans="1:7" x14ac:dyDescent="0.35">
      <c r="A554" s="60">
        <v>44993</v>
      </c>
      <c r="B554" s="16">
        <v>7503.9</v>
      </c>
      <c r="C554" s="16">
        <v>7562.7</v>
      </c>
      <c r="D554" s="16">
        <v>7562.7</v>
      </c>
      <c r="E554" s="16">
        <v>7483.7</v>
      </c>
      <c r="F554" s="16" t="s">
        <v>160</v>
      </c>
      <c r="G554" s="61">
        <f t="shared" si="9"/>
        <v>-7.7750009917093577E-3</v>
      </c>
    </row>
    <row r="555" spans="1:7" x14ac:dyDescent="0.35">
      <c r="A555" s="60">
        <v>44992</v>
      </c>
      <c r="B555" s="16">
        <v>7562.7</v>
      </c>
      <c r="C555" s="16">
        <v>7525.7</v>
      </c>
      <c r="D555" s="16">
        <v>7566.7</v>
      </c>
      <c r="E555" s="16">
        <v>7498.8</v>
      </c>
      <c r="F555" s="16" t="s">
        <v>248</v>
      </c>
      <c r="G555" s="61">
        <f t="shared" si="9"/>
        <v>4.9164861740436105E-3</v>
      </c>
    </row>
    <row r="556" spans="1:7" x14ac:dyDescent="0.35">
      <c r="A556" s="60">
        <v>44991</v>
      </c>
      <c r="B556" s="16">
        <v>7525.7</v>
      </c>
      <c r="C556" s="16">
        <v>7490.6</v>
      </c>
      <c r="D556" s="16">
        <v>7540.4</v>
      </c>
      <c r="E556" s="16">
        <v>7490.6</v>
      </c>
      <c r="F556" s="16" t="s">
        <v>1500</v>
      </c>
      <c r="G556" s="61">
        <f t="shared" si="9"/>
        <v>5.5718866916087961E-3</v>
      </c>
    </row>
    <row r="557" spans="1:7" x14ac:dyDescent="0.35">
      <c r="A557" s="60">
        <v>44988</v>
      </c>
      <c r="B557" s="16">
        <v>7484</v>
      </c>
      <c r="C557" s="16">
        <v>7460</v>
      </c>
      <c r="D557" s="16">
        <v>7493.3</v>
      </c>
      <c r="E557" s="16">
        <v>7460</v>
      </c>
      <c r="F557" s="16" t="s">
        <v>1499</v>
      </c>
      <c r="G557" s="61">
        <f t="shared" si="9"/>
        <v>3.2171581769437907E-3</v>
      </c>
    </row>
    <row r="558" spans="1:7" x14ac:dyDescent="0.35">
      <c r="A558" s="60">
        <v>44987</v>
      </c>
      <c r="B558" s="16">
        <v>7460</v>
      </c>
      <c r="C558" s="16">
        <v>7456.1</v>
      </c>
      <c r="D558" s="16">
        <v>7487</v>
      </c>
      <c r="E558" s="16">
        <v>7446.6</v>
      </c>
      <c r="F558" s="16" t="s">
        <v>163</v>
      </c>
      <c r="G558" s="61">
        <f t="shared" si="9"/>
        <v>5.2306165421600603E-4</v>
      </c>
    </row>
    <row r="559" spans="1:7" x14ac:dyDescent="0.35">
      <c r="A559" s="60">
        <v>44986</v>
      </c>
      <c r="B559" s="16">
        <v>7456.1</v>
      </c>
      <c r="C559" s="16">
        <v>7458</v>
      </c>
      <c r="D559" s="16">
        <v>7474.6</v>
      </c>
      <c r="E559" s="16">
        <v>7414</v>
      </c>
      <c r="F559" s="16" t="s">
        <v>1498</v>
      </c>
      <c r="G559" s="61">
        <f t="shared" si="9"/>
        <v>-2.5475998927326771E-4</v>
      </c>
    </row>
    <row r="560" spans="1:7" x14ac:dyDescent="0.35">
      <c r="A560" s="60">
        <v>44985</v>
      </c>
      <c r="B560" s="16">
        <v>7458</v>
      </c>
      <c r="C560" s="16">
        <v>7419.6</v>
      </c>
      <c r="D560" s="16">
        <v>7468.4</v>
      </c>
      <c r="E560" s="16">
        <v>7419.6</v>
      </c>
      <c r="F560" s="16" t="s">
        <v>1187</v>
      </c>
      <c r="G560" s="61">
        <f t="shared" si="9"/>
        <v>5.175481158013806E-3</v>
      </c>
    </row>
    <row r="561" spans="1:7" x14ac:dyDescent="0.35">
      <c r="A561" s="60">
        <v>44984</v>
      </c>
      <c r="B561" s="16">
        <v>7419.6</v>
      </c>
      <c r="C561" s="16">
        <v>7512.7</v>
      </c>
      <c r="D561" s="16">
        <v>7512.7</v>
      </c>
      <c r="E561" s="16">
        <v>7389.6</v>
      </c>
      <c r="F561" s="16" t="s">
        <v>297</v>
      </c>
      <c r="G561" s="61">
        <f t="shared" si="9"/>
        <v>-1.2392348955768129E-2</v>
      </c>
    </row>
    <row r="562" spans="1:7" x14ac:dyDescent="0.35">
      <c r="A562" s="60">
        <v>44981</v>
      </c>
      <c r="B562" s="16">
        <v>7512.7</v>
      </c>
      <c r="C562" s="16">
        <v>7492.5</v>
      </c>
      <c r="D562" s="16">
        <v>7521.6</v>
      </c>
      <c r="E562" s="16">
        <v>7487.7</v>
      </c>
      <c r="F562" s="16" t="s">
        <v>528</v>
      </c>
      <c r="G562" s="61">
        <f t="shared" si="9"/>
        <v>2.6960293626960841E-3</v>
      </c>
    </row>
    <row r="563" spans="1:7" x14ac:dyDescent="0.35">
      <c r="A563" s="60">
        <v>44980</v>
      </c>
      <c r="B563" s="16">
        <v>7492.5</v>
      </c>
      <c r="C563" s="16">
        <v>7517</v>
      </c>
      <c r="D563" s="16">
        <v>7517</v>
      </c>
      <c r="E563" s="16">
        <v>7486</v>
      </c>
      <c r="F563" s="16" t="s">
        <v>528</v>
      </c>
      <c r="G563" s="61">
        <f t="shared" si="9"/>
        <v>-3.2592789676733069E-3</v>
      </c>
    </row>
    <row r="564" spans="1:7" x14ac:dyDescent="0.35">
      <c r="A564" s="60">
        <v>44979</v>
      </c>
      <c r="B564" s="16">
        <v>7517</v>
      </c>
      <c r="C564" s="16">
        <v>7544.6</v>
      </c>
      <c r="D564" s="16">
        <v>7545.5</v>
      </c>
      <c r="E564" s="16">
        <v>7471</v>
      </c>
      <c r="F564" s="16" t="s">
        <v>165</v>
      </c>
      <c r="G564" s="61">
        <f t="shared" si="9"/>
        <v>-3.6582456326379464E-3</v>
      </c>
    </row>
    <row r="565" spans="1:7" x14ac:dyDescent="0.35">
      <c r="A565" s="60">
        <v>44978</v>
      </c>
      <c r="B565" s="16">
        <v>7544.6</v>
      </c>
      <c r="C565" s="16">
        <v>7552.5</v>
      </c>
      <c r="D565" s="16">
        <v>7552.5</v>
      </c>
      <c r="E565" s="16">
        <v>7506.2</v>
      </c>
      <c r="F565" s="16" t="s">
        <v>1497</v>
      </c>
      <c r="G565" s="61">
        <f t="shared" si="9"/>
        <v>-1.0460112545513933E-3</v>
      </c>
    </row>
    <row r="566" spans="1:7" x14ac:dyDescent="0.35">
      <c r="A566" s="60">
        <v>44977</v>
      </c>
      <c r="B566" s="16">
        <v>7552.5</v>
      </c>
      <c r="C566" s="16">
        <v>7552.3</v>
      </c>
      <c r="D566" s="16">
        <v>7560.1</v>
      </c>
      <c r="E566" s="16">
        <v>7532.7</v>
      </c>
      <c r="F566" s="16" t="s">
        <v>1496</v>
      </c>
      <c r="G566" s="61">
        <f t="shared" si="9"/>
        <v>3.9723524271062516E-5</v>
      </c>
    </row>
    <row r="567" spans="1:7" x14ac:dyDescent="0.35">
      <c r="A567" s="60">
        <v>44974</v>
      </c>
      <c r="B567" s="16">
        <v>7552.2</v>
      </c>
      <c r="C567" s="16">
        <v>7620.7</v>
      </c>
      <c r="D567" s="16">
        <v>7622.9</v>
      </c>
      <c r="E567" s="16">
        <v>7552.2</v>
      </c>
      <c r="F567" s="16" t="s">
        <v>165</v>
      </c>
      <c r="G567" s="61">
        <f t="shared" si="9"/>
        <v>-8.988675580983374E-3</v>
      </c>
    </row>
    <row r="568" spans="1:7" x14ac:dyDescent="0.35">
      <c r="A568" s="60">
        <v>44973</v>
      </c>
      <c r="B568" s="16">
        <v>7620.7</v>
      </c>
      <c r="C568" s="16">
        <v>7559.1</v>
      </c>
      <c r="D568" s="16">
        <v>7629.1</v>
      </c>
      <c r="E568" s="16">
        <v>7559</v>
      </c>
      <c r="F568" s="16" t="s">
        <v>967</v>
      </c>
      <c r="G568" s="61">
        <f t="shared" si="9"/>
        <v>8.1491182812767349E-3</v>
      </c>
    </row>
    <row r="569" spans="1:7" x14ac:dyDescent="0.35">
      <c r="A569" s="60">
        <v>44972</v>
      </c>
      <c r="B569" s="16">
        <v>7559.1</v>
      </c>
      <c r="C569" s="16">
        <v>7628.6</v>
      </c>
      <c r="D569" s="16">
        <v>7638</v>
      </c>
      <c r="E569" s="16">
        <v>7544.9</v>
      </c>
      <c r="F569" s="16" t="s">
        <v>479</v>
      </c>
      <c r="G569" s="61">
        <f t="shared" si="9"/>
        <v>-9.1104527698397941E-3</v>
      </c>
    </row>
    <row r="570" spans="1:7" x14ac:dyDescent="0.35">
      <c r="A570" s="60">
        <v>44971</v>
      </c>
      <c r="B570" s="16">
        <v>7628.6</v>
      </c>
      <c r="C570" s="16">
        <v>7614.5</v>
      </c>
      <c r="D570" s="16">
        <v>7672.7</v>
      </c>
      <c r="E570" s="16">
        <v>7614.5</v>
      </c>
      <c r="F570" s="16" t="s">
        <v>1495</v>
      </c>
      <c r="G570" s="61">
        <f t="shared" si="9"/>
        <v>1.8517302514939882E-3</v>
      </c>
    </row>
    <row r="571" spans="1:7" x14ac:dyDescent="0.35">
      <c r="A571" s="60">
        <v>44970</v>
      </c>
      <c r="B571" s="16">
        <v>7614.5</v>
      </c>
      <c r="C571" s="16">
        <v>7631.1</v>
      </c>
      <c r="D571" s="16">
        <v>7631.1</v>
      </c>
      <c r="E571" s="16">
        <v>7603.2</v>
      </c>
      <c r="F571" s="16" t="s">
        <v>173</v>
      </c>
      <c r="G571" s="61">
        <f t="shared" si="9"/>
        <v>-2.1753089331814079E-3</v>
      </c>
    </row>
    <row r="572" spans="1:7" x14ac:dyDescent="0.35">
      <c r="A572" s="60">
        <v>44967</v>
      </c>
      <c r="B572" s="16">
        <v>7631.1</v>
      </c>
      <c r="C572" s="16">
        <v>7695.8</v>
      </c>
      <c r="D572" s="16">
        <v>7695.8</v>
      </c>
      <c r="E572" s="16">
        <v>7627.8</v>
      </c>
      <c r="F572" s="16" t="s">
        <v>1494</v>
      </c>
      <c r="G572" s="61">
        <f t="shared" si="9"/>
        <v>-8.4071831388549123E-3</v>
      </c>
    </row>
    <row r="573" spans="1:7" x14ac:dyDescent="0.35">
      <c r="A573" s="60">
        <v>44966</v>
      </c>
      <c r="B573" s="16">
        <v>7695.8</v>
      </c>
      <c r="C573" s="16">
        <v>7740.5</v>
      </c>
      <c r="D573" s="16">
        <v>7740.5</v>
      </c>
      <c r="E573" s="16">
        <v>7688.2</v>
      </c>
      <c r="F573" s="16" t="s">
        <v>1493</v>
      </c>
      <c r="G573" s="61">
        <f t="shared" si="9"/>
        <v>-5.7748207480137204E-3</v>
      </c>
    </row>
    <row r="574" spans="1:7" x14ac:dyDescent="0.35">
      <c r="A574" s="60">
        <v>44965</v>
      </c>
      <c r="B574" s="16">
        <v>7740.5</v>
      </c>
      <c r="C574" s="16">
        <v>7713.1</v>
      </c>
      <c r="D574" s="16">
        <v>7744.2</v>
      </c>
      <c r="E574" s="16">
        <v>7713.1</v>
      </c>
      <c r="F574" s="16" t="s">
        <v>1492</v>
      </c>
      <c r="G574" s="61">
        <f t="shared" si="9"/>
        <v>3.5523978685612079E-3</v>
      </c>
    </row>
    <row r="575" spans="1:7" x14ac:dyDescent="0.35">
      <c r="A575" s="60">
        <v>44964</v>
      </c>
      <c r="B575" s="16">
        <v>7713.1</v>
      </c>
      <c r="C575" s="16">
        <v>7745.9</v>
      </c>
      <c r="D575" s="16">
        <v>7761.8</v>
      </c>
      <c r="E575" s="16">
        <v>7705</v>
      </c>
      <c r="F575" s="16" t="s">
        <v>1491</v>
      </c>
      <c r="G575" s="61">
        <f t="shared" si="9"/>
        <v>-4.2344982506873352E-3</v>
      </c>
    </row>
    <row r="576" spans="1:7" x14ac:dyDescent="0.35">
      <c r="A576" s="60">
        <v>44963</v>
      </c>
      <c r="B576" s="16">
        <v>7745.9</v>
      </c>
      <c r="C576" s="16">
        <v>7771.8</v>
      </c>
      <c r="D576" s="16">
        <v>7779.4</v>
      </c>
      <c r="E576" s="16">
        <v>7738.9</v>
      </c>
      <c r="F576" s="16" t="s">
        <v>294</v>
      </c>
      <c r="G576" s="61">
        <f t="shared" si="9"/>
        <v>-3.3325613114080221E-3</v>
      </c>
    </row>
    <row r="577" spans="1:7" x14ac:dyDescent="0.35">
      <c r="A577" s="60">
        <v>44960</v>
      </c>
      <c r="B577" s="16">
        <v>7771.8</v>
      </c>
      <c r="C577" s="16">
        <v>7728.5</v>
      </c>
      <c r="D577" s="16">
        <v>7778.3</v>
      </c>
      <c r="E577" s="16">
        <v>7714.7</v>
      </c>
      <c r="F577" s="16" t="s">
        <v>775</v>
      </c>
      <c r="G577" s="61">
        <f t="shared" si="9"/>
        <v>5.6026395807724505E-3</v>
      </c>
    </row>
    <row r="578" spans="1:7" x14ac:dyDescent="0.35">
      <c r="A578" s="60">
        <v>44959</v>
      </c>
      <c r="B578" s="16">
        <v>7728.5</v>
      </c>
      <c r="C578" s="16">
        <v>7709.7</v>
      </c>
      <c r="D578" s="16">
        <v>7761.7</v>
      </c>
      <c r="E578" s="16">
        <v>7709.7</v>
      </c>
      <c r="F578" s="16" t="s">
        <v>287</v>
      </c>
      <c r="G578" s="61">
        <f t="shared" si="9"/>
        <v>2.4384865818385393E-3</v>
      </c>
    </row>
    <row r="579" spans="1:7" x14ac:dyDescent="0.35">
      <c r="A579" s="60">
        <v>44958</v>
      </c>
      <c r="B579" s="16">
        <v>7709.7</v>
      </c>
      <c r="C579" s="16">
        <v>7686.1</v>
      </c>
      <c r="D579" s="16">
        <v>7748.9</v>
      </c>
      <c r="E579" s="16">
        <v>7686.1</v>
      </c>
      <c r="F579" s="16" t="s">
        <v>287</v>
      </c>
      <c r="G579" s="61">
        <f t="shared" ref="G579:G642" si="10">B579/B580-1</f>
        <v>3.0704778756456275E-3</v>
      </c>
    </row>
    <row r="580" spans="1:7" x14ac:dyDescent="0.35">
      <c r="A580" s="60">
        <v>44957</v>
      </c>
      <c r="B580" s="16">
        <v>7686.1</v>
      </c>
      <c r="C580" s="16">
        <v>7700.4</v>
      </c>
      <c r="D580" s="16">
        <v>7729.4</v>
      </c>
      <c r="E580" s="16">
        <v>7674</v>
      </c>
      <c r="F580" s="16" t="s">
        <v>740</v>
      </c>
      <c r="G580" s="61">
        <f t="shared" si="10"/>
        <v>-1.8570463872005227E-3</v>
      </c>
    </row>
    <row r="581" spans="1:7" x14ac:dyDescent="0.35">
      <c r="A581" s="60">
        <v>44956</v>
      </c>
      <c r="B581" s="16">
        <v>7700.4</v>
      </c>
      <c r="C581" s="16">
        <v>7709.5</v>
      </c>
      <c r="D581" s="16">
        <v>7725.5</v>
      </c>
      <c r="E581" s="16">
        <v>7695</v>
      </c>
      <c r="F581" s="16" t="s">
        <v>1490</v>
      </c>
      <c r="G581" s="61">
        <f t="shared" si="10"/>
        <v>-1.1803618911733205E-3</v>
      </c>
    </row>
    <row r="582" spans="1:7" x14ac:dyDescent="0.35">
      <c r="A582" s="60">
        <v>44953</v>
      </c>
      <c r="B582" s="16">
        <v>7709.5</v>
      </c>
      <c r="C582" s="16">
        <v>7688</v>
      </c>
      <c r="D582" s="16">
        <v>7727.8</v>
      </c>
      <c r="E582" s="16">
        <v>7688</v>
      </c>
      <c r="F582" s="16" t="s">
        <v>528</v>
      </c>
      <c r="G582" s="61">
        <f t="shared" si="10"/>
        <v>2.7965660770030709E-3</v>
      </c>
    </row>
    <row r="583" spans="1:7" x14ac:dyDescent="0.35">
      <c r="A583" s="60">
        <v>44951</v>
      </c>
      <c r="B583" s="16">
        <v>7688</v>
      </c>
      <c r="C583" s="16">
        <v>7710.5</v>
      </c>
      <c r="D583" s="16">
        <v>7725.3</v>
      </c>
      <c r="E583" s="16">
        <v>7673.5</v>
      </c>
      <c r="F583" s="16" t="s">
        <v>1489</v>
      </c>
      <c r="G583" s="61">
        <f t="shared" si="10"/>
        <v>-2.9180986965825495E-3</v>
      </c>
    </row>
    <row r="584" spans="1:7" x14ac:dyDescent="0.35">
      <c r="A584" s="60">
        <v>44950</v>
      </c>
      <c r="B584" s="16">
        <v>7710.5</v>
      </c>
      <c r="C584" s="16">
        <v>7674.2</v>
      </c>
      <c r="D584" s="16">
        <v>7717.4</v>
      </c>
      <c r="E584" s="16">
        <v>7673.8</v>
      </c>
      <c r="F584" s="16" t="s">
        <v>1488</v>
      </c>
      <c r="G584" s="61">
        <f t="shared" si="10"/>
        <v>4.7301347371713209E-3</v>
      </c>
    </row>
    <row r="585" spans="1:7" x14ac:dyDescent="0.35">
      <c r="A585" s="60">
        <v>44949</v>
      </c>
      <c r="B585" s="16">
        <v>7674.2</v>
      </c>
      <c r="C585" s="16">
        <v>7666.3</v>
      </c>
      <c r="D585" s="16">
        <v>7690.1</v>
      </c>
      <c r="E585" s="16">
        <v>7650</v>
      </c>
      <c r="F585" s="16" t="s">
        <v>1487</v>
      </c>
      <c r="G585" s="61">
        <f t="shared" si="10"/>
        <v>1.0304840666293114E-3</v>
      </c>
    </row>
    <row r="586" spans="1:7" x14ac:dyDescent="0.35">
      <c r="A586" s="60">
        <v>44946</v>
      </c>
      <c r="B586" s="16">
        <v>7666.3</v>
      </c>
      <c r="C586" s="16">
        <v>7648.4</v>
      </c>
      <c r="D586" s="16">
        <v>7671.3</v>
      </c>
      <c r="E586" s="16">
        <v>7639.9</v>
      </c>
      <c r="F586" s="16" t="s">
        <v>298</v>
      </c>
      <c r="G586" s="61">
        <f t="shared" si="10"/>
        <v>2.340358767846995E-3</v>
      </c>
    </row>
    <row r="587" spans="1:7" x14ac:dyDescent="0.35">
      <c r="A587" s="60">
        <v>44945</v>
      </c>
      <c r="B587" s="16">
        <v>7648.4</v>
      </c>
      <c r="C587" s="16">
        <v>7609.5</v>
      </c>
      <c r="D587" s="16">
        <v>7652.1</v>
      </c>
      <c r="E587" s="16">
        <v>7592.6</v>
      </c>
      <c r="F587" s="16" t="s">
        <v>1486</v>
      </c>
      <c r="G587" s="61">
        <f t="shared" si="10"/>
        <v>5.1120310138641489E-3</v>
      </c>
    </row>
    <row r="588" spans="1:7" x14ac:dyDescent="0.35">
      <c r="A588" s="60">
        <v>44944</v>
      </c>
      <c r="B588" s="16">
        <v>7609.5</v>
      </c>
      <c r="C588" s="16">
        <v>7597.6</v>
      </c>
      <c r="D588" s="16">
        <v>7626</v>
      </c>
      <c r="E588" s="16">
        <v>7589.5</v>
      </c>
      <c r="F588" s="16" t="s">
        <v>1485</v>
      </c>
      <c r="G588" s="61">
        <f t="shared" si="10"/>
        <v>1.5662840897125996E-3</v>
      </c>
    </row>
    <row r="589" spans="1:7" x14ac:dyDescent="0.35">
      <c r="A589" s="60">
        <v>44943</v>
      </c>
      <c r="B589" s="16">
        <v>7597.6</v>
      </c>
      <c r="C589" s="16">
        <v>7605</v>
      </c>
      <c r="D589" s="16">
        <v>7611.1</v>
      </c>
      <c r="E589" s="16">
        <v>7578.6</v>
      </c>
      <c r="F589" s="16" t="s">
        <v>1484</v>
      </c>
      <c r="G589" s="61">
        <f t="shared" si="10"/>
        <v>-9.7304404996712002E-4</v>
      </c>
    </row>
    <row r="590" spans="1:7" x14ac:dyDescent="0.35">
      <c r="A590" s="60">
        <v>44942</v>
      </c>
      <c r="B590" s="16">
        <v>7605</v>
      </c>
      <c r="C590" s="16">
        <v>7540.1</v>
      </c>
      <c r="D590" s="16">
        <v>7612.3</v>
      </c>
      <c r="E590" s="16">
        <v>7540.1</v>
      </c>
      <c r="F590" s="16" t="s">
        <v>1483</v>
      </c>
      <c r="G590" s="61">
        <f t="shared" si="10"/>
        <v>8.6073129003594318E-3</v>
      </c>
    </row>
    <row r="591" spans="1:7" x14ac:dyDescent="0.35">
      <c r="A591" s="60">
        <v>44939</v>
      </c>
      <c r="B591" s="16">
        <v>7540.1</v>
      </c>
      <c r="C591" s="16">
        <v>7489.9</v>
      </c>
      <c r="D591" s="16">
        <v>7567.9</v>
      </c>
      <c r="E591" s="16">
        <v>7489.9</v>
      </c>
      <c r="F591" s="16" t="s">
        <v>1482</v>
      </c>
      <c r="G591" s="61">
        <f t="shared" si="10"/>
        <v>6.7023591770252189E-3</v>
      </c>
    </row>
    <row r="592" spans="1:7" x14ac:dyDescent="0.35">
      <c r="A592" s="60">
        <v>44938</v>
      </c>
      <c r="B592" s="16">
        <v>7489.9</v>
      </c>
      <c r="C592" s="16">
        <v>7406.4</v>
      </c>
      <c r="D592" s="16">
        <v>7497.9</v>
      </c>
      <c r="E592" s="16">
        <v>7406.4</v>
      </c>
      <c r="F592" s="16" t="s">
        <v>1481</v>
      </c>
      <c r="G592" s="61">
        <f t="shared" si="10"/>
        <v>1.1274033268524608E-2</v>
      </c>
    </row>
    <row r="593" spans="1:7" x14ac:dyDescent="0.35">
      <c r="A593" s="60">
        <v>44937</v>
      </c>
      <c r="B593" s="16">
        <v>7406.4</v>
      </c>
      <c r="C593" s="16">
        <v>7336.6</v>
      </c>
      <c r="D593" s="16">
        <v>7412.1</v>
      </c>
      <c r="E593" s="16">
        <v>7336.6</v>
      </c>
      <c r="F593" s="16" t="s">
        <v>1480</v>
      </c>
      <c r="G593" s="61">
        <f t="shared" si="10"/>
        <v>9.5139437886757605E-3</v>
      </c>
    </row>
    <row r="594" spans="1:7" x14ac:dyDescent="0.35">
      <c r="A594" s="60">
        <v>44936</v>
      </c>
      <c r="B594" s="16">
        <v>7336.6</v>
      </c>
      <c r="C594" s="16">
        <v>7355.8</v>
      </c>
      <c r="D594" s="16">
        <v>7356</v>
      </c>
      <c r="E594" s="16">
        <v>7329.9</v>
      </c>
      <c r="F594" s="16" t="s">
        <v>1479</v>
      </c>
      <c r="G594" s="61">
        <f t="shared" si="10"/>
        <v>-2.6101851600097703E-3</v>
      </c>
    </row>
    <row r="595" spans="1:7" x14ac:dyDescent="0.35">
      <c r="A595" s="60">
        <v>44935</v>
      </c>
      <c r="B595" s="16">
        <v>7355.8</v>
      </c>
      <c r="C595" s="16">
        <v>7308.8</v>
      </c>
      <c r="D595" s="16">
        <v>7388.1</v>
      </c>
      <c r="E595" s="16">
        <v>7308.8</v>
      </c>
      <c r="F595" s="16" t="s">
        <v>1478</v>
      </c>
      <c r="G595" s="61">
        <f t="shared" si="10"/>
        <v>6.4306042031523347E-3</v>
      </c>
    </row>
    <row r="596" spans="1:7" x14ac:dyDescent="0.35">
      <c r="A596" s="60">
        <v>44932</v>
      </c>
      <c r="B596" s="16">
        <v>7308.8</v>
      </c>
      <c r="C596" s="16">
        <v>7259.3</v>
      </c>
      <c r="D596" s="16">
        <v>7315.5</v>
      </c>
      <c r="E596" s="16">
        <v>7256.8</v>
      </c>
      <c r="F596" s="16" t="s">
        <v>1477</v>
      </c>
      <c r="G596" s="61">
        <f t="shared" si="10"/>
        <v>6.8188392820245358E-3</v>
      </c>
    </row>
    <row r="597" spans="1:7" x14ac:dyDescent="0.35">
      <c r="A597" s="60">
        <v>44931</v>
      </c>
      <c r="B597" s="16">
        <v>7259.3</v>
      </c>
      <c r="C597" s="16">
        <v>7249.1</v>
      </c>
      <c r="D597" s="16">
        <v>7290.4</v>
      </c>
      <c r="E597" s="16">
        <v>7248.5</v>
      </c>
      <c r="F597" s="16" t="s">
        <v>1476</v>
      </c>
      <c r="G597" s="61">
        <f t="shared" si="10"/>
        <v>1.4070712226346149E-3</v>
      </c>
    </row>
    <row r="598" spans="1:7" x14ac:dyDescent="0.35">
      <c r="A598" s="60">
        <v>44930</v>
      </c>
      <c r="B598" s="16">
        <v>7249.1</v>
      </c>
      <c r="C598" s="16">
        <v>7131.1</v>
      </c>
      <c r="D598" s="16">
        <v>7249.1</v>
      </c>
      <c r="E598" s="16">
        <v>7131.1</v>
      </c>
      <c r="F598" s="16" t="s">
        <v>1475</v>
      </c>
      <c r="G598" s="61">
        <f t="shared" si="10"/>
        <v>1.6547236751693228E-2</v>
      </c>
    </row>
    <row r="599" spans="1:7" x14ac:dyDescent="0.35">
      <c r="A599" s="60">
        <v>44929</v>
      </c>
      <c r="B599" s="16">
        <v>7131.1</v>
      </c>
      <c r="C599" s="16">
        <v>7221.7</v>
      </c>
      <c r="D599" s="16">
        <v>7255.4</v>
      </c>
      <c r="E599" s="16">
        <v>7087.8</v>
      </c>
      <c r="F599" s="16" t="s">
        <v>1474</v>
      </c>
      <c r="G599" s="61">
        <f t="shared" si="10"/>
        <v>-1.2545522522397712E-2</v>
      </c>
    </row>
    <row r="600" spans="1:7" x14ac:dyDescent="0.35">
      <c r="A600" s="60">
        <v>44925</v>
      </c>
      <c r="B600" s="16">
        <v>7221.7</v>
      </c>
      <c r="C600" s="16">
        <v>7199.8</v>
      </c>
      <c r="D600" s="16">
        <v>7252.2</v>
      </c>
      <c r="E600" s="16">
        <v>7199.8</v>
      </c>
      <c r="F600" s="16" t="s">
        <v>1473</v>
      </c>
      <c r="G600" s="61">
        <f t="shared" si="10"/>
        <v>3.3901601989634322E-3</v>
      </c>
    </row>
    <row r="601" spans="1:7" x14ac:dyDescent="0.35">
      <c r="A601" s="60">
        <v>44924</v>
      </c>
      <c r="B601" s="16">
        <v>7197.3</v>
      </c>
      <c r="C601" s="16">
        <v>7262.2</v>
      </c>
      <c r="D601" s="16">
        <v>7262.2</v>
      </c>
      <c r="E601" s="16">
        <v>7170.8</v>
      </c>
      <c r="F601" s="16" t="s">
        <v>1472</v>
      </c>
      <c r="G601" s="61">
        <f t="shared" si="10"/>
        <v>-8.9366858527718529E-3</v>
      </c>
    </row>
    <row r="602" spans="1:7" x14ac:dyDescent="0.35">
      <c r="A602" s="60">
        <v>44923</v>
      </c>
      <c r="B602" s="16">
        <v>7262.2</v>
      </c>
      <c r="C602" s="16">
        <v>7287.8</v>
      </c>
      <c r="D602" s="16">
        <v>7299.5</v>
      </c>
      <c r="E602" s="16">
        <v>7243.8</v>
      </c>
      <c r="F602" s="16" t="s">
        <v>1471</v>
      </c>
      <c r="G602" s="61">
        <f t="shared" si="10"/>
        <v>-3.5127198880321453E-3</v>
      </c>
    </row>
    <row r="603" spans="1:7" x14ac:dyDescent="0.35">
      <c r="A603" s="60">
        <v>44918</v>
      </c>
      <c r="B603" s="16">
        <v>7287.8</v>
      </c>
      <c r="C603" s="16">
        <v>7335.2</v>
      </c>
      <c r="D603" s="16">
        <v>7335.2</v>
      </c>
      <c r="E603" s="16">
        <v>7241.6</v>
      </c>
      <c r="F603" s="16" t="s">
        <v>1470</v>
      </c>
      <c r="G603" s="61">
        <f t="shared" si="10"/>
        <v>-6.4619914930744704E-3</v>
      </c>
    </row>
    <row r="604" spans="1:7" x14ac:dyDescent="0.35">
      <c r="A604" s="60">
        <v>44917</v>
      </c>
      <c r="B604" s="16">
        <v>7335.2</v>
      </c>
      <c r="C604" s="16">
        <v>7293</v>
      </c>
      <c r="D604" s="16">
        <v>7348.6</v>
      </c>
      <c r="E604" s="16">
        <v>7293</v>
      </c>
      <c r="F604" s="16" t="s">
        <v>1469</v>
      </c>
      <c r="G604" s="61">
        <f t="shared" si="10"/>
        <v>5.7863704922527237E-3</v>
      </c>
    </row>
    <row r="605" spans="1:7" x14ac:dyDescent="0.35">
      <c r="A605" s="60">
        <v>44916</v>
      </c>
      <c r="B605" s="16">
        <v>7293</v>
      </c>
      <c r="C605" s="16">
        <v>7199.6</v>
      </c>
      <c r="D605" s="16">
        <v>7315.6</v>
      </c>
      <c r="E605" s="16">
        <v>7199.6</v>
      </c>
      <c r="F605" s="16" t="s">
        <v>373</v>
      </c>
      <c r="G605" s="61">
        <f t="shared" si="10"/>
        <v>1.2972942941274379E-2</v>
      </c>
    </row>
    <row r="606" spans="1:7" x14ac:dyDescent="0.35">
      <c r="A606" s="60">
        <v>44915</v>
      </c>
      <c r="B606" s="16">
        <v>7199.6</v>
      </c>
      <c r="C606" s="16">
        <v>7321</v>
      </c>
      <c r="D606" s="16">
        <v>7321</v>
      </c>
      <c r="E606" s="16">
        <v>7196.4</v>
      </c>
      <c r="F606" s="16" t="s">
        <v>173</v>
      </c>
      <c r="G606" s="61">
        <f t="shared" si="10"/>
        <v>-1.6582434093702969E-2</v>
      </c>
    </row>
    <row r="607" spans="1:7" x14ac:dyDescent="0.35">
      <c r="A607" s="60">
        <v>44914</v>
      </c>
      <c r="B607" s="16">
        <v>7321</v>
      </c>
      <c r="C607" s="16">
        <v>7336.5</v>
      </c>
      <c r="D607" s="16">
        <v>7340.8</v>
      </c>
      <c r="E607" s="16">
        <v>7312.3</v>
      </c>
      <c r="F607" s="16" t="s">
        <v>1468</v>
      </c>
      <c r="G607" s="61">
        <f t="shared" si="10"/>
        <v>-2.1127240509779543E-3</v>
      </c>
    </row>
    <row r="608" spans="1:7" x14ac:dyDescent="0.35">
      <c r="A608" s="60">
        <v>44911</v>
      </c>
      <c r="B608" s="16">
        <v>7336.5</v>
      </c>
      <c r="C608" s="16">
        <v>7390.3</v>
      </c>
      <c r="D608" s="16">
        <v>7390.3</v>
      </c>
      <c r="E608" s="16">
        <v>7301.5</v>
      </c>
      <c r="F608" s="16" t="s">
        <v>1467</v>
      </c>
      <c r="G608" s="61">
        <f t="shared" si="10"/>
        <v>-7.2798127274941171E-3</v>
      </c>
    </row>
    <row r="609" spans="1:7" x14ac:dyDescent="0.35">
      <c r="A609" s="60">
        <v>44910</v>
      </c>
      <c r="B609" s="16">
        <v>7390.3</v>
      </c>
      <c r="C609" s="16">
        <v>7438.7</v>
      </c>
      <c r="D609" s="16">
        <v>7438.7</v>
      </c>
      <c r="E609" s="16">
        <v>7389.2</v>
      </c>
      <c r="F609" s="16" t="s">
        <v>371</v>
      </c>
      <c r="G609" s="61">
        <f t="shared" si="10"/>
        <v>-6.5065132348394172E-3</v>
      </c>
    </row>
    <row r="610" spans="1:7" x14ac:dyDescent="0.35">
      <c r="A610" s="60">
        <v>44909</v>
      </c>
      <c r="B610" s="16">
        <v>7438.7</v>
      </c>
      <c r="C610" s="16">
        <v>7389.2</v>
      </c>
      <c r="D610" s="16">
        <v>7441.1</v>
      </c>
      <c r="E610" s="16">
        <v>7389.2</v>
      </c>
      <c r="F610" s="16" t="s">
        <v>165</v>
      </c>
      <c r="G610" s="61">
        <f t="shared" si="10"/>
        <v>6.698966058571898E-3</v>
      </c>
    </row>
    <row r="611" spans="1:7" x14ac:dyDescent="0.35">
      <c r="A611" s="60">
        <v>44908</v>
      </c>
      <c r="B611" s="16">
        <v>7389.2</v>
      </c>
      <c r="C611" s="16">
        <v>7370.6</v>
      </c>
      <c r="D611" s="16">
        <v>7413.6</v>
      </c>
      <c r="E611" s="16">
        <v>7370.6</v>
      </c>
      <c r="F611" s="16" t="s">
        <v>1466</v>
      </c>
      <c r="G611" s="61">
        <f t="shared" si="10"/>
        <v>2.5235394676144107E-3</v>
      </c>
    </row>
    <row r="612" spans="1:7" x14ac:dyDescent="0.35">
      <c r="A612" s="60">
        <v>44907</v>
      </c>
      <c r="B612" s="16">
        <v>7370.6</v>
      </c>
      <c r="C612" s="16">
        <v>7406.3</v>
      </c>
      <c r="D612" s="16">
        <v>7406.3</v>
      </c>
      <c r="E612" s="16">
        <v>7346.4</v>
      </c>
      <c r="F612" s="16" t="s">
        <v>1465</v>
      </c>
      <c r="G612" s="61">
        <f t="shared" si="10"/>
        <v>-4.8202206229831512E-3</v>
      </c>
    </row>
    <row r="613" spans="1:7" x14ac:dyDescent="0.35">
      <c r="A613" s="60">
        <v>44904</v>
      </c>
      <c r="B613" s="16">
        <v>7406.3</v>
      </c>
      <c r="C613" s="16">
        <v>7369.4</v>
      </c>
      <c r="D613" s="16">
        <v>7410.1</v>
      </c>
      <c r="E613" s="16">
        <v>7369.4</v>
      </c>
      <c r="F613" s="16" t="s">
        <v>298</v>
      </c>
      <c r="G613" s="61">
        <f t="shared" si="10"/>
        <v>5.0071919016474453E-3</v>
      </c>
    </row>
    <row r="614" spans="1:7" x14ac:dyDescent="0.35">
      <c r="A614" s="60">
        <v>44903</v>
      </c>
      <c r="B614" s="16">
        <v>7369.4</v>
      </c>
      <c r="C614" s="16">
        <v>7423.2</v>
      </c>
      <c r="D614" s="16">
        <v>7423.2</v>
      </c>
      <c r="E614" s="16">
        <v>7362.9</v>
      </c>
      <c r="F614" s="16" t="s">
        <v>160</v>
      </c>
      <c r="G614" s="61">
        <f t="shared" si="10"/>
        <v>-7.2475482271796565E-3</v>
      </c>
    </row>
    <row r="615" spans="1:7" x14ac:dyDescent="0.35">
      <c r="A615" s="60">
        <v>44902</v>
      </c>
      <c r="B615" s="16">
        <v>7423.2</v>
      </c>
      <c r="C615" s="16">
        <v>7487.7</v>
      </c>
      <c r="D615" s="16">
        <v>7487.7</v>
      </c>
      <c r="E615" s="16">
        <v>7412.9</v>
      </c>
      <c r="F615" s="16" t="s">
        <v>294</v>
      </c>
      <c r="G615" s="61">
        <f t="shared" si="10"/>
        <v>-8.6141271685564735E-3</v>
      </c>
    </row>
    <row r="616" spans="1:7" x14ac:dyDescent="0.35">
      <c r="A616" s="60">
        <v>44901</v>
      </c>
      <c r="B616" s="16">
        <v>7487.7</v>
      </c>
      <c r="C616" s="16">
        <v>7527.8</v>
      </c>
      <c r="D616" s="16">
        <v>7527.8</v>
      </c>
      <c r="E616" s="16">
        <v>7480.9</v>
      </c>
      <c r="F616" s="16" t="s">
        <v>298</v>
      </c>
      <c r="G616" s="61">
        <f t="shared" si="10"/>
        <v>-5.3269215441430484E-3</v>
      </c>
    </row>
    <row r="617" spans="1:7" x14ac:dyDescent="0.35">
      <c r="A617" s="60">
        <v>44900</v>
      </c>
      <c r="B617" s="16">
        <v>7527.8</v>
      </c>
      <c r="C617" s="16">
        <v>7503.5</v>
      </c>
      <c r="D617" s="16">
        <v>7551.4</v>
      </c>
      <c r="E617" s="16">
        <v>7503.5</v>
      </c>
      <c r="F617" s="16" t="s">
        <v>295</v>
      </c>
      <c r="G617" s="61">
        <f t="shared" si="10"/>
        <v>3.2384887052709921E-3</v>
      </c>
    </row>
    <row r="618" spans="1:7" x14ac:dyDescent="0.35">
      <c r="A618" s="60">
        <v>44897</v>
      </c>
      <c r="B618" s="16">
        <v>7503.5</v>
      </c>
      <c r="C618" s="16">
        <v>7554</v>
      </c>
      <c r="D618" s="16">
        <v>7554</v>
      </c>
      <c r="E618" s="16">
        <v>7495.9</v>
      </c>
      <c r="F618" s="16" t="s">
        <v>298</v>
      </c>
      <c r="G618" s="61">
        <f t="shared" si="10"/>
        <v>-6.6851998940958834E-3</v>
      </c>
    </row>
    <row r="619" spans="1:7" x14ac:dyDescent="0.35">
      <c r="A619" s="60">
        <v>44896</v>
      </c>
      <c r="B619" s="16">
        <v>7554</v>
      </c>
      <c r="C619" s="16">
        <v>7480.7</v>
      </c>
      <c r="D619" s="16">
        <v>7573.5</v>
      </c>
      <c r="E619" s="16">
        <v>7480.7</v>
      </c>
      <c r="F619" s="16" t="s">
        <v>295</v>
      </c>
      <c r="G619" s="61">
        <f t="shared" si="10"/>
        <v>9.7985482641997912E-3</v>
      </c>
    </row>
    <row r="620" spans="1:7" x14ac:dyDescent="0.35">
      <c r="A620" s="60">
        <v>44895</v>
      </c>
      <c r="B620" s="16">
        <v>7480.7</v>
      </c>
      <c r="C620" s="16">
        <v>7442</v>
      </c>
      <c r="D620" s="16">
        <v>7487.6</v>
      </c>
      <c r="E620" s="16">
        <v>7412.4</v>
      </c>
      <c r="F620" s="16" t="s">
        <v>1177</v>
      </c>
      <c r="G620" s="61">
        <f t="shared" si="10"/>
        <v>5.2002149959688992E-3</v>
      </c>
    </row>
    <row r="621" spans="1:7" x14ac:dyDescent="0.35">
      <c r="A621" s="60">
        <v>44894</v>
      </c>
      <c r="B621" s="16">
        <v>7442</v>
      </c>
      <c r="C621" s="16">
        <v>7418.6</v>
      </c>
      <c r="D621" s="16">
        <v>7442</v>
      </c>
      <c r="E621" s="16">
        <v>7389.7</v>
      </c>
      <c r="F621" s="16" t="s">
        <v>122</v>
      </c>
      <c r="G621" s="61">
        <f t="shared" si="10"/>
        <v>3.1542339524976981E-3</v>
      </c>
    </row>
    <row r="622" spans="1:7" x14ac:dyDescent="0.35">
      <c r="A622" s="60">
        <v>44893</v>
      </c>
      <c r="B622" s="16">
        <v>7418.6</v>
      </c>
      <c r="C622" s="16">
        <v>7447.6</v>
      </c>
      <c r="D622" s="16">
        <v>7447.6</v>
      </c>
      <c r="E622" s="16">
        <v>7405.3</v>
      </c>
      <c r="F622" s="16" t="s">
        <v>114</v>
      </c>
      <c r="G622" s="61">
        <f t="shared" si="10"/>
        <v>-3.8938718513346071E-3</v>
      </c>
    </row>
    <row r="623" spans="1:7" x14ac:dyDescent="0.35">
      <c r="A623" s="60">
        <v>44890</v>
      </c>
      <c r="B623" s="16">
        <v>7447.6</v>
      </c>
      <c r="C623" s="16">
        <v>7432.2</v>
      </c>
      <c r="D623" s="16">
        <v>7457.7</v>
      </c>
      <c r="E623" s="16">
        <v>7430.3</v>
      </c>
      <c r="F623" s="16" t="s">
        <v>1464</v>
      </c>
      <c r="G623" s="61">
        <f t="shared" si="10"/>
        <v>2.072064799117479E-3</v>
      </c>
    </row>
    <row r="624" spans="1:7" x14ac:dyDescent="0.35">
      <c r="A624" s="60">
        <v>44889</v>
      </c>
      <c r="B624" s="16">
        <v>7432.2</v>
      </c>
      <c r="C624" s="16">
        <v>7422.4</v>
      </c>
      <c r="D624" s="16">
        <v>7454.6</v>
      </c>
      <c r="E624" s="16">
        <v>7422.4</v>
      </c>
      <c r="F624" s="16" t="s">
        <v>1463</v>
      </c>
      <c r="G624" s="61">
        <f t="shared" si="10"/>
        <v>1.3203276568225508E-3</v>
      </c>
    </row>
    <row r="625" spans="1:7" x14ac:dyDescent="0.35">
      <c r="A625" s="60">
        <v>44888</v>
      </c>
      <c r="B625" s="16">
        <v>7422.4</v>
      </c>
      <c r="C625" s="16">
        <v>7376.4</v>
      </c>
      <c r="D625" s="16">
        <v>7438.3</v>
      </c>
      <c r="E625" s="16">
        <v>7376.4</v>
      </c>
      <c r="F625" s="16" t="s">
        <v>373</v>
      </c>
      <c r="G625" s="61">
        <f t="shared" si="10"/>
        <v>6.2361043327368026E-3</v>
      </c>
    </row>
    <row r="626" spans="1:7" x14ac:dyDescent="0.35">
      <c r="A626" s="60">
        <v>44887</v>
      </c>
      <c r="B626" s="16">
        <v>7376.4</v>
      </c>
      <c r="C626" s="16">
        <v>7335.1</v>
      </c>
      <c r="D626" s="16">
        <v>7390.2</v>
      </c>
      <c r="E626" s="16">
        <v>7335.1</v>
      </c>
      <c r="F626" s="16" t="s">
        <v>1462</v>
      </c>
      <c r="G626" s="61">
        <f t="shared" si="10"/>
        <v>5.6304617523958989E-3</v>
      </c>
    </row>
    <row r="627" spans="1:7" x14ac:dyDescent="0.35">
      <c r="A627" s="60">
        <v>44886</v>
      </c>
      <c r="B627" s="16">
        <v>7335.1</v>
      </c>
      <c r="C627" s="16">
        <v>7354.7</v>
      </c>
      <c r="D627" s="16">
        <v>7375.7</v>
      </c>
      <c r="E627" s="16">
        <v>7328</v>
      </c>
      <c r="F627" s="16" t="s">
        <v>1461</v>
      </c>
      <c r="G627" s="61">
        <f t="shared" si="10"/>
        <v>-2.6649625409601585E-3</v>
      </c>
    </row>
    <row r="628" spans="1:7" x14ac:dyDescent="0.35">
      <c r="A628" s="60">
        <v>44883</v>
      </c>
      <c r="B628" s="16">
        <v>7354.7</v>
      </c>
      <c r="C628" s="16">
        <v>7339</v>
      </c>
      <c r="D628" s="16">
        <v>7368.4</v>
      </c>
      <c r="E628" s="16">
        <v>7339</v>
      </c>
      <c r="F628" s="16" t="s">
        <v>122</v>
      </c>
      <c r="G628" s="61">
        <f t="shared" si="10"/>
        <v>2.1392560294317686E-3</v>
      </c>
    </row>
    <row r="629" spans="1:7" x14ac:dyDescent="0.35">
      <c r="A629" s="60">
        <v>44882</v>
      </c>
      <c r="B629" s="16">
        <v>7339</v>
      </c>
      <c r="C629" s="16">
        <v>7327.4</v>
      </c>
      <c r="D629" s="16">
        <v>7352.1</v>
      </c>
      <c r="E629" s="16">
        <v>7313.2</v>
      </c>
      <c r="F629" s="16" t="s">
        <v>168</v>
      </c>
      <c r="G629" s="61">
        <f t="shared" si="10"/>
        <v>1.5830990528700184E-3</v>
      </c>
    </row>
    <row r="630" spans="1:7" x14ac:dyDescent="0.35">
      <c r="A630" s="60">
        <v>44881</v>
      </c>
      <c r="B630" s="16">
        <v>7327.4</v>
      </c>
      <c r="C630" s="16">
        <v>7345.4</v>
      </c>
      <c r="D630" s="16">
        <v>7346.1</v>
      </c>
      <c r="E630" s="16">
        <v>7309.8</v>
      </c>
      <c r="F630" s="16" t="s">
        <v>166</v>
      </c>
      <c r="G630" s="61">
        <f t="shared" si="10"/>
        <v>-2.4505132463854551E-3</v>
      </c>
    </row>
    <row r="631" spans="1:7" x14ac:dyDescent="0.35">
      <c r="A631" s="60">
        <v>44880</v>
      </c>
      <c r="B631" s="16">
        <v>7345.4</v>
      </c>
      <c r="C631" s="16">
        <v>7350.2</v>
      </c>
      <c r="D631" s="16">
        <v>7350.2</v>
      </c>
      <c r="E631" s="16">
        <v>7316.4</v>
      </c>
      <c r="F631" s="16" t="s">
        <v>651</v>
      </c>
      <c r="G631" s="61">
        <f t="shared" si="10"/>
        <v>-6.5304345459993307E-4</v>
      </c>
    </row>
    <row r="632" spans="1:7" x14ac:dyDescent="0.35">
      <c r="A632" s="60">
        <v>44879</v>
      </c>
      <c r="B632" s="16">
        <v>7350.2</v>
      </c>
      <c r="C632" s="16">
        <v>7350.1</v>
      </c>
      <c r="D632" s="16">
        <v>7395.2</v>
      </c>
      <c r="E632" s="16">
        <v>7350.1</v>
      </c>
      <c r="F632" s="16" t="s">
        <v>1166</v>
      </c>
      <c r="G632" s="61">
        <f t="shared" si="10"/>
        <v>1.3605257071169774E-5</v>
      </c>
    </row>
    <row r="633" spans="1:7" x14ac:dyDescent="0.35">
      <c r="A633" s="60">
        <v>44876</v>
      </c>
      <c r="B633" s="16">
        <v>7350.1</v>
      </c>
      <c r="C633" s="16">
        <v>7145.7</v>
      </c>
      <c r="D633" s="16">
        <v>7364.3</v>
      </c>
      <c r="E633" s="16">
        <v>7145.7</v>
      </c>
      <c r="F633" s="16" t="s">
        <v>1438</v>
      </c>
      <c r="G633" s="61">
        <f t="shared" si="10"/>
        <v>2.8604615363085673E-2</v>
      </c>
    </row>
    <row r="634" spans="1:7" x14ac:dyDescent="0.35">
      <c r="A634" s="60">
        <v>44875</v>
      </c>
      <c r="B634" s="16">
        <v>7145.7</v>
      </c>
      <c r="C634" s="16">
        <v>7187.4</v>
      </c>
      <c r="D634" s="16">
        <v>7187.4</v>
      </c>
      <c r="E634" s="16">
        <v>7134.8</v>
      </c>
      <c r="F634" s="16" t="s">
        <v>740</v>
      </c>
      <c r="G634" s="61">
        <f t="shared" si="10"/>
        <v>-5.8018198514065977E-3</v>
      </c>
    </row>
    <row r="635" spans="1:7" x14ac:dyDescent="0.35">
      <c r="A635" s="60">
        <v>44874</v>
      </c>
      <c r="B635" s="16">
        <v>7187.4</v>
      </c>
      <c r="C635" s="16">
        <v>7150.1</v>
      </c>
      <c r="D635" s="16">
        <v>7198.3</v>
      </c>
      <c r="E635" s="16">
        <v>7150.1</v>
      </c>
      <c r="F635" s="16" t="s">
        <v>114</v>
      </c>
      <c r="G635" s="61">
        <f t="shared" si="10"/>
        <v>5.2167102558005052E-3</v>
      </c>
    </row>
    <row r="636" spans="1:7" x14ac:dyDescent="0.35">
      <c r="A636" s="60">
        <v>44873</v>
      </c>
      <c r="B636" s="16">
        <v>7150.1</v>
      </c>
      <c r="C636" s="16">
        <v>7129.2</v>
      </c>
      <c r="D636" s="16">
        <v>7160.9</v>
      </c>
      <c r="E636" s="16">
        <v>7129.2</v>
      </c>
      <c r="F636" s="16" t="s">
        <v>298</v>
      </c>
      <c r="G636" s="61">
        <f t="shared" si="10"/>
        <v>2.9316052291983308E-3</v>
      </c>
    </row>
    <row r="637" spans="1:7" x14ac:dyDescent="0.35">
      <c r="A637" s="60">
        <v>44872</v>
      </c>
      <c r="B637" s="16">
        <v>7129.2</v>
      </c>
      <c r="C637" s="16">
        <v>7089.3</v>
      </c>
      <c r="D637" s="16">
        <v>7143</v>
      </c>
      <c r="E637" s="16">
        <v>7089.3</v>
      </c>
      <c r="F637" s="16" t="s">
        <v>1460</v>
      </c>
      <c r="G637" s="61">
        <f t="shared" si="10"/>
        <v>5.6282002454401958E-3</v>
      </c>
    </row>
    <row r="638" spans="1:7" x14ac:dyDescent="0.35">
      <c r="A638" s="60">
        <v>44869</v>
      </c>
      <c r="B638" s="16">
        <v>7089.3</v>
      </c>
      <c r="C638" s="16">
        <v>7050.6</v>
      </c>
      <c r="D638" s="16">
        <v>7091</v>
      </c>
      <c r="E638" s="16">
        <v>7022.8</v>
      </c>
      <c r="F638" s="16" t="s">
        <v>1459</v>
      </c>
      <c r="G638" s="61">
        <f t="shared" si="10"/>
        <v>5.4888945621649476E-3</v>
      </c>
    </row>
    <row r="639" spans="1:7" x14ac:dyDescent="0.35">
      <c r="A639" s="60">
        <v>44868</v>
      </c>
      <c r="B639" s="16">
        <v>7050.6</v>
      </c>
      <c r="C639" s="16">
        <v>7177.8</v>
      </c>
      <c r="D639" s="16">
        <v>7177.8</v>
      </c>
      <c r="E639" s="16">
        <v>7011.4</v>
      </c>
      <c r="F639" s="16" t="s">
        <v>173</v>
      </c>
      <c r="G639" s="61">
        <f t="shared" si="10"/>
        <v>-1.7721307364373495E-2</v>
      </c>
    </row>
    <row r="640" spans="1:7" x14ac:dyDescent="0.35">
      <c r="A640" s="60">
        <v>44867</v>
      </c>
      <c r="B640" s="16">
        <v>7177.8</v>
      </c>
      <c r="C640" s="16">
        <v>7169.6</v>
      </c>
      <c r="D640" s="16">
        <v>7201.8</v>
      </c>
      <c r="E640" s="16">
        <v>7169.6</v>
      </c>
      <c r="F640" s="16" t="s">
        <v>248</v>
      </c>
      <c r="G640" s="61">
        <f t="shared" si="10"/>
        <v>1.1437179201070347E-3</v>
      </c>
    </row>
    <row r="641" spans="1:7" x14ac:dyDescent="0.35">
      <c r="A641" s="60">
        <v>44866</v>
      </c>
      <c r="B641" s="16">
        <v>7169.6</v>
      </c>
      <c r="C641" s="16">
        <v>7054.8</v>
      </c>
      <c r="D641" s="16">
        <v>7169.6</v>
      </c>
      <c r="E641" s="16">
        <v>7051.3</v>
      </c>
      <c r="F641" s="16" t="s">
        <v>373</v>
      </c>
      <c r="G641" s="61">
        <f t="shared" si="10"/>
        <v>1.6272608720304005E-2</v>
      </c>
    </row>
    <row r="642" spans="1:7" x14ac:dyDescent="0.35">
      <c r="A642" s="60">
        <v>44865</v>
      </c>
      <c r="B642" s="16">
        <v>7054.8</v>
      </c>
      <c r="C642" s="16">
        <v>6973.5</v>
      </c>
      <c r="D642" s="16">
        <v>7061.9</v>
      </c>
      <c r="E642" s="16">
        <v>6973.5</v>
      </c>
      <c r="F642" s="16" t="s">
        <v>1164</v>
      </c>
      <c r="G642" s="61">
        <f t="shared" si="10"/>
        <v>1.1658421165842148E-2</v>
      </c>
    </row>
    <row r="643" spans="1:7" x14ac:dyDescent="0.35">
      <c r="A643" s="60">
        <v>44862</v>
      </c>
      <c r="B643" s="16">
        <v>6973.5</v>
      </c>
      <c r="C643" s="16">
        <v>7042.3</v>
      </c>
      <c r="D643" s="16">
        <v>7042.3</v>
      </c>
      <c r="E643" s="16">
        <v>6964.1</v>
      </c>
      <c r="F643" s="16" t="s">
        <v>528</v>
      </c>
      <c r="G643" s="61">
        <f t="shared" ref="G643:G706" si="11">B643/B644-1</f>
        <v>-9.7695355210656309E-3</v>
      </c>
    </row>
    <row r="644" spans="1:7" x14ac:dyDescent="0.35">
      <c r="A644" s="60">
        <v>44861</v>
      </c>
      <c r="B644" s="16">
        <v>7042.3</v>
      </c>
      <c r="C644" s="16">
        <v>7005.1</v>
      </c>
      <c r="D644" s="16">
        <v>7071</v>
      </c>
      <c r="E644" s="16">
        <v>7005.1</v>
      </c>
      <c r="F644" s="16" t="s">
        <v>298</v>
      </c>
      <c r="G644" s="61">
        <f t="shared" si="11"/>
        <v>5.3104166964068611E-3</v>
      </c>
    </row>
    <row r="645" spans="1:7" x14ac:dyDescent="0.35">
      <c r="A645" s="60">
        <v>44860</v>
      </c>
      <c r="B645" s="16">
        <v>7005.1</v>
      </c>
      <c r="C645" s="16">
        <v>6993.7</v>
      </c>
      <c r="D645" s="16">
        <v>7038.7</v>
      </c>
      <c r="E645" s="16">
        <v>6993.7</v>
      </c>
      <c r="F645" s="16" t="s">
        <v>248</v>
      </c>
      <c r="G645" s="61">
        <f t="shared" si="11"/>
        <v>1.6300384631884324E-3</v>
      </c>
    </row>
    <row r="646" spans="1:7" x14ac:dyDescent="0.35">
      <c r="A646" s="60">
        <v>44859</v>
      </c>
      <c r="B646" s="16">
        <v>6993.7</v>
      </c>
      <c r="C646" s="16">
        <v>6978.4</v>
      </c>
      <c r="D646" s="16">
        <v>7028.2</v>
      </c>
      <c r="E646" s="16">
        <v>6978.4</v>
      </c>
      <c r="F646" s="16" t="s">
        <v>122</v>
      </c>
      <c r="G646" s="61">
        <f t="shared" si="11"/>
        <v>2.1924796514960487E-3</v>
      </c>
    </row>
    <row r="647" spans="1:7" x14ac:dyDescent="0.35">
      <c r="A647" s="60">
        <v>44858</v>
      </c>
      <c r="B647" s="16">
        <v>6978.4</v>
      </c>
      <c r="C647" s="16">
        <v>6869.9</v>
      </c>
      <c r="D647" s="16">
        <v>7022</v>
      </c>
      <c r="E647" s="16">
        <v>6869.9</v>
      </c>
      <c r="F647" s="16" t="s">
        <v>1458</v>
      </c>
      <c r="G647" s="61">
        <f t="shared" si="11"/>
        <v>1.5793534112578111E-2</v>
      </c>
    </row>
    <row r="648" spans="1:7" x14ac:dyDescent="0.35">
      <c r="A648" s="60">
        <v>44855</v>
      </c>
      <c r="B648" s="16">
        <v>6869.9</v>
      </c>
      <c r="C648" s="16">
        <v>6918.7</v>
      </c>
      <c r="D648" s="16">
        <v>6918.7</v>
      </c>
      <c r="E648" s="16">
        <v>6859.6</v>
      </c>
      <c r="F648" s="16" t="s">
        <v>528</v>
      </c>
      <c r="G648" s="61">
        <f t="shared" si="11"/>
        <v>-7.0533481723444869E-3</v>
      </c>
    </row>
    <row r="649" spans="1:7" x14ac:dyDescent="0.35">
      <c r="A649" s="60">
        <v>44854</v>
      </c>
      <c r="B649" s="16">
        <v>6918.7</v>
      </c>
      <c r="C649" s="16">
        <v>6999.8</v>
      </c>
      <c r="D649" s="16">
        <v>6999.8</v>
      </c>
      <c r="E649" s="16">
        <v>6891.1</v>
      </c>
      <c r="F649" s="16" t="s">
        <v>186</v>
      </c>
      <c r="G649" s="61">
        <f t="shared" si="11"/>
        <v>-1.1586045315580495E-2</v>
      </c>
    </row>
    <row r="650" spans="1:7" x14ac:dyDescent="0.35">
      <c r="A650" s="60">
        <v>44853</v>
      </c>
      <c r="B650" s="16">
        <v>6999.8</v>
      </c>
      <c r="C650" s="16">
        <v>6976.2</v>
      </c>
      <c r="D650" s="16">
        <v>7020.8</v>
      </c>
      <c r="E650" s="16">
        <v>6974.8</v>
      </c>
      <c r="F650" s="16" t="s">
        <v>168</v>
      </c>
      <c r="G650" s="61">
        <f t="shared" si="11"/>
        <v>3.3829305352484074E-3</v>
      </c>
    </row>
    <row r="651" spans="1:7" x14ac:dyDescent="0.35">
      <c r="A651" s="60">
        <v>44852</v>
      </c>
      <c r="B651" s="16">
        <v>6976.2</v>
      </c>
      <c r="C651" s="16">
        <v>6854.3</v>
      </c>
      <c r="D651" s="16">
        <v>6986.7</v>
      </c>
      <c r="E651" s="16">
        <v>6854.3</v>
      </c>
      <c r="F651" s="16" t="s">
        <v>114</v>
      </c>
      <c r="G651" s="61">
        <f t="shared" si="11"/>
        <v>1.7784456472579313E-2</v>
      </c>
    </row>
    <row r="652" spans="1:7" x14ac:dyDescent="0.35">
      <c r="A652" s="60">
        <v>44851</v>
      </c>
      <c r="B652" s="16">
        <v>6854.3</v>
      </c>
      <c r="C652" s="16">
        <v>6948.6</v>
      </c>
      <c r="D652" s="16">
        <v>6948.6</v>
      </c>
      <c r="E652" s="16">
        <v>6832.6</v>
      </c>
      <c r="F652" s="16" t="s">
        <v>1457</v>
      </c>
      <c r="G652" s="61">
        <f t="shared" si="11"/>
        <v>-1.357107906628674E-2</v>
      </c>
    </row>
    <row r="653" spans="1:7" x14ac:dyDescent="0.35">
      <c r="A653" s="60">
        <v>44848</v>
      </c>
      <c r="B653" s="16">
        <v>6948.6</v>
      </c>
      <c r="C653" s="16">
        <v>6834.5</v>
      </c>
      <c r="D653" s="16">
        <v>6962.4</v>
      </c>
      <c r="E653" s="16">
        <v>6834.5</v>
      </c>
      <c r="F653" s="16" t="s">
        <v>1456</v>
      </c>
      <c r="G653" s="61">
        <f t="shared" si="11"/>
        <v>1.6694710659155731E-2</v>
      </c>
    </row>
    <row r="654" spans="1:7" x14ac:dyDescent="0.35">
      <c r="A654" s="60">
        <v>44847</v>
      </c>
      <c r="B654" s="16">
        <v>6834.5</v>
      </c>
      <c r="C654" s="16">
        <v>6842.3</v>
      </c>
      <c r="D654" s="16">
        <v>6876.5</v>
      </c>
      <c r="E654" s="16">
        <v>6833.8</v>
      </c>
      <c r="F654" s="16" t="s">
        <v>1455</v>
      </c>
      <c r="G654" s="61">
        <f t="shared" si="11"/>
        <v>-1.1399675547696386E-3</v>
      </c>
    </row>
    <row r="655" spans="1:7" x14ac:dyDescent="0.35">
      <c r="A655" s="60">
        <v>44846</v>
      </c>
      <c r="B655" s="16">
        <v>6842.3</v>
      </c>
      <c r="C655" s="16">
        <v>6844.3</v>
      </c>
      <c r="D655" s="16">
        <v>6866.4</v>
      </c>
      <c r="E655" s="16">
        <v>6828.6</v>
      </c>
      <c r="F655" s="16" t="s">
        <v>173</v>
      </c>
      <c r="G655" s="61">
        <f t="shared" si="11"/>
        <v>-2.9221395906087189E-4</v>
      </c>
    </row>
    <row r="656" spans="1:7" x14ac:dyDescent="0.35">
      <c r="A656" s="60">
        <v>44845</v>
      </c>
      <c r="B656" s="16">
        <v>6844.3</v>
      </c>
      <c r="C656" s="16">
        <v>6872</v>
      </c>
      <c r="D656" s="16">
        <v>6916.3</v>
      </c>
      <c r="E656" s="16">
        <v>6844.3</v>
      </c>
      <c r="F656" s="16" t="s">
        <v>122</v>
      </c>
      <c r="G656" s="61">
        <f t="shared" si="11"/>
        <v>-4.0308498253782687E-3</v>
      </c>
    </row>
    <row r="657" spans="1:7" x14ac:dyDescent="0.35">
      <c r="A657" s="60">
        <v>44844</v>
      </c>
      <c r="B657" s="16">
        <v>6872</v>
      </c>
      <c r="C657" s="16">
        <v>6975.4</v>
      </c>
      <c r="D657" s="16">
        <v>6975.4</v>
      </c>
      <c r="E657" s="16">
        <v>6854.1</v>
      </c>
      <c r="F657" s="16" t="s">
        <v>1454</v>
      </c>
      <c r="G657" s="61">
        <f t="shared" si="11"/>
        <v>-1.4922377832886635E-2</v>
      </c>
    </row>
    <row r="658" spans="1:7" x14ac:dyDescent="0.35">
      <c r="A658" s="60">
        <v>44841</v>
      </c>
      <c r="B658" s="16">
        <v>6976.1</v>
      </c>
      <c r="C658" s="16">
        <v>7033.5</v>
      </c>
      <c r="D658" s="16">
        <v>7033.5</v>
      </c>
      <c r="E658" s="16">
        <v>6976.1</v>
      </c>
      <c r="F658" s="16" t="s">
        <v>1453</v>
      </c>
      <c r="G658" s="61">
        <f t="shared" si="11"/>
        <v>-8.1609440534583522E-3</v>
      </c>
    </row>
    <row r="659" spans="1:7" x14ac:dyDescent="0.35">
      <c r="A659" s="60">
        <v>44840</v>
      </c>
      <c r="B659" s="16">
        <v>7033.5</v>
      </c>
      <c r="C659" s="16">
        <v>7030.6</v>
      </c>
      <c r="D659" s="16">
        <v>7041.2</v>
      </c>
      <c r="E659" s="16">
        <v>7001.6</v>
      </c>
      <c r="F659" s="16" t="s">
        <v>295</v>
      </c>
      <c r="G659" s="61">
        <f t="shared" si="11"/>
        <v>3.697961854101095E-4</v>
      </c>
    </row>
    <row r="660" spans="1:7" x14ac:dyDescent="0.35">
      <c r="A660" s="60">
        <v>44839</v>
      </c>
      <c r="B660" s="16">
        <v>7030.9</v>
      </c>
      <c r="C660" s="16">
        <v>6905.3</v>
      </c>
      <c r="D660" s="16">
        <v>7031.9</v>
      </c>
      <c r="E660" s="16">
        <v>6905.3</v>
      </c>
      <c r="F660" s="16" t="s">
        <v>371</v>
      </c>
      <c r="G660" s="61">
        <f t="shared" si="11"/>
        <v>1.8188927345661909E-2</v>
      </c>
    </row>
    <row r="661" spans="1:7" x14ac:dyDescent="0.35">
      <c r="A661" s="60">
        <v>44838</v>
      </c>
      <c r="B661" s="16">
        <v>6905.3</v>
      </c>
      <c r="C661" s="16">
        <v>6656.4</v>
      </c>
      <c r="D661" s="16">
        <v>6905.3</v>
      </c>
      <c r="E661" s="16">
        <v>6656.4</v>
      </c>
      <c r="F661" s="16" t="s">
        <v>775</v>
      </c>
      <c r="G661" s="61">
        <f t="shared" si="11"/>
        <v>3.7392584580253629E-2</v>
      </c>
    </row>
    <row r="662" spans="1:7" x14ac:dyDescent="0.35">
      <c r="A662" s="60">
        <v>44837</v>
      </c>
      <c r="B662" s="16">
        <v>6656.4</v>
      </c>
      <c r="C662" s="16">
        <v>6678.7</v>
      </c>
      <c r="D662" s="16">
        <v>6704.7</v>
      </c>
      <c r="E662" s="16">
        <v>6609.8</v>
      </c>
      <c r="F662" s="16" t="s">
        <v>1452</v>
      </c>
      <c r="G662" s="61">
        <f t="shared" si="11"/>
        <v>-3.3389731534579914E-3</v>
      </c>
    </row>
    <row r="663" spans="1:7" x14ac:dyDescent="0.35">
      <c r="A663" s="60">
        <v>44834</v>
      </c>
      <c r="B663" s="16">
        <v>6678.7</v>
      </c>
      <c r="C663" s="16">
        <v>6760.6</v>
      </c>
      <c r="D663" s="16">
        <v>6767.2</v>
      </c>
      <c r="E663" s="16">
        <v>6663.2</v>
      </c>
      <c r="F663" s="16" t="s">
        <v>651</v>
      </c>
      <c r="G663" s="61">
        <f t="shared" si="11"/>
        <v>-1.2114309380824251E-2</v>
      </c>
    </row>
    <row r="664" spans="1:7" x14ac:dyDescent="0.35">
      <c r="A664" s="60">
        <v>44833</v>
      </c>
      <c r="B664" s="16">
        <v>6760.6</v>
      </c>
      <c r="C664" s="16">
        <v>6659.8</v>
      </c>
      <c r="D664" s="16">
        <v>6798</v>
      </c>
      <c r="E664" s="16">
        <v>6659.8</v>
      </c>
      <c r="F664" s="16" t="s">
        <v>248</v>
      </c>
      <c r="G664" s="61">
        <f t="shared" si="11"/>
        <v>1.5135589657347071E-2</v>
      </c>
    </row>
    <row r="665" spans="1:7" x14ac:dyDescent="0.35">
      <c r="A665" s="60">
        <v>44832</v>
      </c>
      <c r="B665" s="16">
        <v>6659.8</v>
      </c>
      <c r="C665" s="16">
        <v>6696.5</v>
      </c>
      <c r="D665" s="16">
        <v>6717.9</v>
      </c>
      <c r="E665" s="16">
        <v>6630</v>
      </c>
      <c r="F665" s="16" t="s">
        <v>711</v>
      </c>
      <c r="G665" s="61">
        <f t="shared" si="11"/>
        <v>-5.4804748749346377E-3</v>
      </c>
    </row>
    <row r="666" spans="1:7" x14ac:dyDescent="0.35">
      <c r="A666" s="60">
        <v>44831</v>
      </c>
      <c r="B666" s="16">
        <v>6696.5</v>
      </c>
      <c r="C666" s="16">
        <v>6667.5</v>
      </c>
      <c r="D666" s="16">
        <v>6710.3</v>
      </c>
      <c r="E666" s="16">
        <v>6667.5</v>
      </c>
      <c r="F666" s="16" t="s">
        <v>1056</v>
      </c>
      <c r="G666" s="61">
        <f t="shared" si="11"/>
        <v>4.349456317960243E-3</v>
      </c>
    </row>
    <row r="667" spans="1:7" x14ac:dyDescent="0.35">
      <c r="A667" s="60">
        <v>44830</v>
      </c>
      <c r="B667" s="16">
        <v>6667.5</v>
      </c>
      <c r="C667" s="16">
        <v>6788.7</v>
      </c>
      <c r="D667" s="16">
        <v>6788.7</v>
      </c>
      <c r="E667" s="16">
        <v>6636.8</v>
      </c>
      <c r="F667" s="16" t="s">
        <v>429</v>
      </c>
      <c r="G667" s="61">
        <f t="shared" si="11"/>
        <v>-1.7853197224800055E-2</v>
      </c>
    </row>
    <row r="668" spans="1:7" x14ac:dyDescent="0.35">
      <c r="A668" s="60">
        <v>44827</v>
      </c>
      <c r="B668" s="16">
        <v>6788.7</v>
      </c>
      <c r="C668" s="16">
        <v>6921.4</v>
      </c>
      <c r="D668" s="16">
        <v>6929.2</v>
      </c>
      <c r="E668" s="16">
        <v>6756.6</v>
      </c>
      <c r="F668" s="16" t="s">
        <v>163</v>
      </c>
      <c r="G668" s="61">
        <f t="shared" si="11"/>
        <v>-1.9172421764382941E-2</v>
      </c>
    </row>
    <row r="669" spans="1:7" x14ac:dyDescent="0.35">
      <c r="A669" s="60">
        <v>44825</v>
      </c>
      <c r="B669" s="16">
        <v>6921.4</v>
      </c>
      <c r="C669" s="16">
        <v>7030</v>
      </c>
      <c r="D669" s="16">
        <v>7030</v>
      </c>
      <c r="E669" s="16">
        <v>6916.7</v>
      </c>
      <c r="F669" s="16" t="s">
        <v>295</v>
      </c>
      <c r="G669" s="61">
        <f t="shared" si="11"/>
        <v>-1.5448079658606062E-2</v>
      </c>
    </row>
    <row r="670" spans="1:7" x14ac:dyDescent="0.35">
      <c r="A670" s="60">
        <v>44824</v>
      </c>
      <c r="B670" s="16">
        <v>7030</v>
      </c>
      <c r="C670" s="16">
        <v>6948.6</v>
      </c>
      <c r="D670" s="16">
        <v>7035.9</v>
      </c>
      <c r="E670" s="16">
        <v>6948.6</v>
      </c>
      <c r="F670" s="16" t="s">
        <v>1451</v>
      </c>
      <c r="G670" s="61">
        <f t="shared" si="11"/>
        <v>1.1714589989350266E-2</v>
      </c>
    </row>
    <row r="671" spans="1:7" x14ac:dyDescent="0.35">
      <c r="A671" s="60">
        <v>44823</v>
      </c>
      <c r="B671" s="16">
        <v>6948.6</v>
      </c>
      <c r="C671" s="16">
        <v>6975.2</v>
      </c>
      <c r="D671" s="16">
        <v>6988.1</v>
      </c>
      <c r="E671" s="16">
        <v>6945.4</v>
      </c>
      <c r="F671" s="16" t="s">
        <v>298</v>
      </c>
      <c r="G671" s="61">
        <f t="shared" si="11"/>
        <v>-3.8135107237067256E-3</v>
      </c>
    </row>
    <row r="672" spans="1:7" x14ac:dyDescent="0.35">
      <c r="A672" s="60">
        <v>44820</v>
      </c>
      <c r="B672" s="16">
        <v>6975.2</v>
      </c>
      <c r="C672" s="16">
        <v>7082.5</v>
      </c>
      <c r="D672" s="16">
        <v>7082.5</v>
      </c>
      <c r="E672" s="16">
        <v>6972</v>
      </c>
      <c r="F672" s="16" t="s">
        <v>1378</v>
      </c>
      <c r="G672" s="61">
        <f t="shared" si="11"/>
        <v>-1.5150017649135261E-2</v>
      </c>
    </row>
    <row r="673" spans="1:7" x14ac:dyDescent="0.35">
      <c r="A673" s="60">
        <v>44819</v>
      </c>
      <c r="B673" s="16">
        <v>7082.5</v>
      </c>
      <c r="C673" s="16">
        <v>7071.8</v>
      </c>
      <c r="D673" s="16">
        <v>7120.6</v>
      </c>
      <c r="E673" s="16">
        <v>7071.8</v>
      </c>
      <c r="F673" s="16" t="s">
        <v>115</v>
      </c>
      <c r="G673" s="61">
        <f t="shared" si="11"/>
        <v>1.513051839701296E-3</v>
      </c>
    </row>
    <row r="674" spans="1:7" x14ac:dyDescent="0.35">
      <c r="A674" s="60">
        <v>44818</v>
      </c>
      <c r="B674" s="16">
        <v>7071.8</v>
      </c>
      <c r="C674" s="16">
        <v>7253.7</v>
      </c>
      <c r="D674" s="16">
        <v>7253.7</v>
      </c>
      <c r="E674" s="16">
        <v>7045</v>
      </c>
      <c r="F674" s="16" t="s">
        <v>872</v>
      </c>
      <c r="G674" s="61">
        <f t="shared" si="11"/>
        <v>-2.5076857327984259E-2</v>
      </c>
    </row>
    <row r="675" spans="1:7" x14ac:dyDescent="0.35">
      <c r="A675" s="60">
        <v>44817</v>
      </c>
      <c r="B675" s="16">
        <v>7253.7</v>
      </c>
      <c r="C675" s="16">
        <v>7208.2</v>
      </c>
      <c r="D675" s="16">
        <v>7258</v>
      </c>
      <c r="E675" s="16">
        <v>7208.2</v>
      </c>
      <c r="F675" s="16" t="s">
        <v>740</v>
      </c>
      <c r="G675" s="61">
        <f t="shared" si="11"/>
        <v>6.3122554868066949E-3</v>
      </c>
    </row>
    <row r="676" spans="1:7" x14ac:dyDescent="0.35">
      <c r="A676" s="60">
        <v>44816</v>
      </c>
      <c r="B676" s="16">
        <v>7208.2</v>
      </c>
      <c r="C676" s="16">
        <v>7139</v>
      </c>
      <c r="D676" s="16">
        <v>7218.7</v>
      </c>
      <c r="E676" s="16">
        <v>7139</v>
      </c>
      <c r="F676" s="16" t="s">
        <v>248</v>
      </c>
      <c r="G676" s="61">
        <f t="shared" si="11"/>
        <v>9.6932343465470083E-3</v>
      </c>
    </row>
    <row r="677" spans="1:7" x14ac:dyDescent="0.35">
      <c r="A677" s="60">
        <v>44813</v>
      </c>
      <c r="B677" s="16">
        <v>7139</v>
      </c>
      <c r="C677" s="16">
        <v>7085.3</v>
      </c>
      <c r="D677" s="16">
        <v>7142.2</v>
      </c>
      <c r="E677" s="16">
        <v>7085.3</v>
      </c>
      <c r="F677" s="16" t="s">
        <v>292</v>
      </c>
      <c r="G677" s="61">
        <f t="shared" si="11"/>
        <v>7.5790721634934055E-3</v>
      </c>
    </row>
    <row r="678" spans="1:7" x14ac:dyDescent="0.35">
      <c r="A678" s="60">
        <v>44812</v>
      </c>
      <c r="B678" s="16">
        <v>7085.3</v>
      </c>
      <c r="C678" s="16">
        <v>6959.3</v>
      </c>
      <c r="D678" s="16">
        <v>7085.3</v>
      </c>
      <c r="E678" s="16">
        <v>6959.3</v>
      </c>
      <c r="F678" s="16" t="s">
        <v>1056</v>
      </c>
      <c r="G678" s="61">
        <f t="shared" si="11"/>
        <v>1.8105269208110064E-2</v>
      </c>
    </row>
    <row r="679" spans="1:7" x14ac:dyDescent="0.35">
      <c r="A679" s="60">
        <v>44811</v>
      </c>
      <c r="B679" s="16">
        <v>6959.3</v>
      </c>
      <c r="C679" s="16">
        <v>7055.9</v>
      </c>
      <c r="D679" s="16">
        <v>7055.9</v>
      </c>
      <c r="E679" s="16">
        <v>6947.1</v>
      </c>
      <c r="F679" s="16" t="s">
        <v>292</v>
      </c>
      <c r="G679" s="61">
        <f t="shared" si="11"/>
        <v>-1.3690670219249079E-2</v>
      </c>
    </row>
    <row r="680" spans="1:7" x14ac:dyDescent="0.35">
      <c r="A680" s="60">
        <v>44810</v>
      </c>
      <c r="B680" s="16">
        <v>7055.9</v>
      </c>
      <c r="C680" s="16">
        <v>7074.5</v>
      </c>
      <c r="D680" s="16">
        <v>7118.9</v>
      </c>
      <c r="E680" s="16">
        <v>7055.5</v>
      </c>
      <c r="F680" s="16" t="s">
        <v>122</v>
      </c>
      <c r="G680" s="61">
        <f t="shared" si="11"/>
        <v>-2.6291610714538338E-3</v>
      </c>
    </row>
    <row r="681" spans="1:7" x14ac:dyDescent="0.35">
      <c r="A681" s="60">
        <v>44809</v>
      </c>
      <c r="B681" s="16">
        <v>7074.5</v>
      </c>
      <c r="C681" s="16">
        <v>7056.3</v>
      </c>
      <c r="D681" s="16">
        <v>7082.2</v>
      </c>
      <c r="E681" s="16">
        <v>7044.9</v>
      </c>
      <c r="F681" s="16" t="s">
        <v>298</v>
      </c>
      <c r="G681" s="61">
        <f t="shared" si="11"/>
        <v>2.5792554171448767E-3</v>
      </c>
    </row>
    <row r="682" spans="1:7" x14ac:dyDescent="0.35">
      <c r="A682" s="60">
        <v>44806</v>
      </c>
      <c r="B682" s="16">
        <v>7056.3</v>
      </c>
      <c r="C682" s="16">
        <v>7079.9</v>
      </c>
      <c r="D682" s="16">
        <v>7086.2</v>
      </c>
      <c r="E682" s="16">
        <v>7048.3</v>
      </c>
      <c r="F682" s="16" t="s">
        <v>287</v>
      </c>
      <c r="G682" s="61">
        <f t="shared" si="11"/>
        <v>-3.3333804149775492E-3</v>
      </c>
    </row>
    <row r="683" spans="1:7" x14ac:dyDescent="0.35">
      <c r="A683" s="60">
        <v>44805</v>
      </c>
      <c r="B683" s="16">
        <v>7079.9</v>
      </c>
      <c r="C683" s="16">
        <v>7226.1</v>
      </c>
      <c r="D683" s="16">
        <v>7226.1</v>
      </c>
      <c r="E683" s="16">
        <v>7075.7</v>
      </c>
      <c r="F683" s="16" t="s">
        <v>651</v>
      </c>
      <c r="G683" s="61">
        <f t="shared" si="11"/>
        <v>-2.0232213780601027E-2</v>
      </c>
    </row>
    <row r="684" spans="1:7" x14ac:dyDescent="0.35">
      <c r="A684" s="60">
        <v>44804</v>
      </c>
      <c r="B684" s="16">
        <v>7226.1</v>
      </c>
      <c r="C684" s="16">
        <v>7230.4</v>
      </c>
      <c r="D684" s="16">
        <v>7232</v>
      </c>
      <c r="E684" s="16">
        <v>7169.4</v>
      </c>
      <c r="F684" s="16" t="s">
        <v>1189</v>
      </c>
      <c r="G684" s="61">
        <f t="shared" si="11"/>
        <v>-5.9471121929621784E-4</v>
      </c>
    </row>
    <row r="685" spans="1:7" x14ac:dyDescent="0.35">
      <c r="A685" s="60">
        <v>44803</v>
      </c>
      <c r="B685" s="16">
        <v>7230.4</v>
      </c>
      <c r="C685" s="16">
        <v>7193.4</v>
      </c>
      <c r="D685" s="16">
        <v>7251.5</v>
      </c>
      <c r="E685" s="16">
        <v>7193.4</v>
      </c>
      <c r="F685" s="16" t="s">
        <v>561</v>
      </c>
      <c r="G685" s="61">
        <f t="shared" si="11"/>
        <v>5.1436038590930711E-3</v>
      </c>
    </row>
    <row r="686" spans="1:7" x14ac:dyDescent="0.35">
      <c r="A686" s="60">
        <v>44802</v>
      </c>
      <c r="B686" s="16">
        <v>7193.4</v>
      </c>
      <c r="C686" s="16">
        <v>7345.8</v>
      </c>
      <c r="D686" s="16">
        <v>7345.8</v>
      </c>
      <c r="E686" s="16">
        <v>7171.5</v>
      </c>
      <c r="F686" s="16" t="s">
        <v>174</v>
      </c>
      <c r="G686" s="61">
        <f t="shared" si="11"/>
        <v>-2.0746549048435869E-2</v>
      </c>
    </row>
    <row r="687" spans="1:7" x14ac:dyDescent="0.35">
      <c r="A687" s="60">
        <v>44799</v>
      </c>
      <c r="B687" s="16">
        <v>7345.8</v>
      </c>
      <c r="C687" s="16">
        <v>7291.9</v>
      </c>
      <c r="D687" s="16">
        <v>7368.9</v>
      </c>
      <c r="E687" s="16">
        <v>7291.9</v>
      </c>
      <c r="F687" s="16" t="s">
        <v>294</v>
      </c>
      <c r="G687" s="61">
        <f t="shared" si="11"/>
        <v>7.3917634635691787E-3</v>
      </c>
    </row>
    <row r="688" spans="1:7" x14ac:dyDescent="0.35">
      <c r="A688" s="60">
        <v>44798</v>
      </c>
      <c r="B688" s="16">
        <v>7291.9</v>
      </c>
      <c r="C688" s="16">
        <v>7242.3</v>
      </c>
      <c r="D688" s="16">
        <v>7303.6</v>
      </c>
      <c r="E688" s="16">
        <v>7238.1</v>
      </c>
      <c r="F688" s="16" t="s">
        <v>186</v>
      </c>
      <c r="G688" s="61">
        <f t="shared" si="11"/>
        <v>6.8486530522071654E-3</v>
      </c>
    </row>
    <row r="689" spans="1:7" x14ac:dyDescent="0.35">
      <c r="A689" s="60">
        <v>44797</v>
      </c>
      <c r="B689" s="16">
        <v>7242.3</v>
      </c>
      <c r="C689" s="16">
        <v>7199.2</v>
      </c>
      <c r="D689" s="16">
        <v>7255.6</v>
      </c>
      <c r="E689" s="16">
        <v>7199.2</v>
      </c>
      <c r="F689" s="16" t="s">
        <v>890</v>
      </c>
      <c r="G689" s="61">
        <f t="shared" si="11"/>
        <v>5.9867763084788805E-3</v>
      </c>
    </row>
    <row r="690" spans="1:7" x14ac:dyDescent="0.35">
      <c r="A690" s="60">
        <v>44796</v>
      </c>
      <c r="B690" s="16">
        <v>7199.2</v>
      </c>
      <c r="C690" s="16">
        <v>7287.2</v>
      </c>
      <c r="D690" s="16">
        <v>7288.1</v>
      </c>
      <c r="E690" s="16">
        <v>7199.2</v>
      </c>
      <c r="F690" s="16" t="s">
        <v>1056</v>
      </c>
      <c r="G690" s="61">
        <f t="shared" si="11"/>
        <v>-1.2075968822044092E-2</v>
      </c>
    </row>
    <row r="691" spans="1:7" x14ac:dyDescent="0.35">
      <c r="A691" s="60">
        <v>44795</v>
      </c>
      <c r="B691" s="16">
        <v>7287.2</v>
      </c>
      <c r="C691" s="16">
        <v>7358.7</v>
      </c>
      <c r="D691" s="16">
        <v>7358.7</v>
      </c>
      <c r="E691" s="16">
        <v>7269.9</v>
      </c>
      <c r="F691" s="16" t="s">
        <v>295</v>
      </c>
      <c r="G691" s="61">
        <f t="shared" si="11"/>
        <v>-9.7163901232554251E-3</v>
      </c>
    </row>
    <row r="692" spans="1:7" x14ac:dyDescent="0.35">
      <c r="A692" s="60">
        <v>44792</v>
      </c>
      <c r="B692" s="16">
        <v>7358.7</v>
      </c>
      <c r="C692" s="16">
        <v>7357.7</v>
      </c>
      <c r="D692" s="16">
        <v>7384.1</v>
      </c>
      <c r="E692" s="16">
        <v>7355.3</v>
      </c>
      <c r="F692" s="16" t="s">
        <v>165</v>
      </c>
      <c r="G692" s="61">
        <f t="shared" si="11"/>
        <v>1.3591203772911342E-4</v>
      </c>
    </row>
    <row r="693" spans="1:7" x14ac:dyDescent="0.35">
      <c r="A693" s="60">
        <v>44791</v>
      </c>
      <c r="B693" s="16">
        <v>7357.7</v>
      </c>
      <c r="C693" s="16">
        <v>7381.1</v>
      </c>
      <c r="D693" s="16">
        <v>7381.1</v>
      </c>
      <c r="E693" s="16">
        <v>7327.8</v>
      </c>
      <c r="F693" s="16" t="s">
        <v>967</v>
      </c>
      <c r="G693" s="61">
        <f t="shared" si="11"/>
        <v>-3.1702591754617648E-3</v>
      </c>
    </row>
    <row r="694" spans="1:7" x14ac:dyDescent="0.35">
      <c r="A694" s="60">
        <v>44790</v>
      </c>
      <c r="B694" s="16">
        <v>7381.1</v>
      </c>
      <c r="C694" s="16">
        <v>7361.9</v>
      </c>
      <c r="D694" s="16">
        <v>7383.8</v>
      </c>
      <c r="E694" s="16">
        <v>7333.5</v>
      </c>
      <c r="F694" s="16" t="s">
        <v>775</v>
      </c>
      <c r="G694" s="61">
        <f t="shared" si="11"/>
        <v>2.6080223855255991E-3</v>
      </c>
    </row>
    <row r="695" spans="1:7" x14ac:dyDescent="0.35">
      <c r="A695" s="60">
        <v>44789</v>
      </c>
      <c r="B695" s="16">
        <v>7361.9</v>
      </c>
      <c r="C695" s="16">
        <v>7324.9</v>
      </c>
      <c r="D695" s="16">
        <v>7386.4</v>
      </c>
      <c r="E695" s="16">
        <v>7324.9</v>
      </c>
      <c r="F695" s="16" t="s">
        <v>166</v>
      </c>
      <c r="G695" s="61">
        <f t="shared" si="11"/>
        <v>5.0512634984778426E-3</v>
      </c>
    </row>
    <row r="696" spans="1:7" x14ac:dyDescent="0.35">
      <c r="A696" s="60">
        <v>44788</v>
      </c>
      <c r="B696" s="16">
        <v>7324.9</v>
      </c>
      <c r="C696" s="16">
        <v>7288.8</v>
      </c>
      <c r="D696" s="16">
        <v>7336.8</v>
      </c>
      <c r="E696" s="16">
        <v>7288.8</v>
      </c>
      <c r="F696" s="16" t="s">
        <v>1450</v>
      </c>
      <c r="G696" s="61">
        <f t="shared" si="11"/>
        <v>4.9528043024913426E-3</v>
      </c>
    </row>
    <row r="697" spans="1:7" x14ac:dyDescent="0.35">
      <c r="A697" s="60">
        <v>44785</v>
      </c>
      <c r="B697" s="16">
        <v>7288.8</v>
      </c>
      <c r="C697" s="16">
        <v>7325.4</v>
      </c>
      <c r="D697" s="16">
        <v>7325.4</v>
      </c>
      <c r="E697" s="16">
        <v>7268.9</v>
      </c>
      <c r="F697" s="16" t="s">
        <v>1201</v>
      </c>
      <c r="G697" s="61">
        <f t="shared" si="11"/>
        <v>-4.9963141944466827E-3</v>
      </c>
    </row>
    <row r="698" spans="1:7" x14ac:dyDescent="0.35">
      <c r="A698" s="60">
        <v>44784</v>
      </c>
      <c r="B698" s="16">
        <v>7325.4</v>
      </c>
      <c r="C698" s="16">
        <v>7238.7</v>
      </c>
      <c r="D698" s="16">
        <v>7331</v>
      </c>
      <c r="E698" s="16">
        <v>7238.7</v>
      </c>
      <c r="F698" s="16" t="s">
        <v>651</v>
      </c>
      <c r="G698" s="61">
        <f t="shared" si="11"/>
        <v>1.1977288739690728E-2</v>
      </c>
    </row>
    <row r="699" spans="1:7" x14ac:dyDescent="0.35">
      <c r="A699" s="60">
        <v>44783</v>
      </c>
      <c r="B699" s="16">
        <v>7238.7</v>
      </c>
      <c r="C699" s="16">
        <v>7278.6</v>
      </c>
      <c r="D699" s="16">
        <v>7278.6</v>
      </c>
      <c r="E699" s="16">
        <v>7229.7</v>
      </c>
      <c r="F699" s="16" t="s">
        <v>166</v>
      </c>
      <c r="G699" s="61">
        <f t="shared" si="11"/>
        <v>-5.4818234275822997E-3</v>
      </c>
    </row>
    <row r="700" spans="1:7" x14ac:dyDescent="0.35">
      <c r="A700" s="60">
        <v>44782</v>
      </c>
      <c r="B700" s="16">
        <v>7278.6</v>
      </c>
      <c r="C700" s="16">
        <v>7259.5</v>
      </c>
      <c r="D700" s="16">
        <v>7283.8</v>
      </c>
      <c r="E700" s="16">
        <v>7252.6</v>
      </c>
      <c r="F700" s="16" t="s">
        <v>1056</v>
      </c>
      <c r="G700" s="61">
        <f t="shared" si="11"/>
        <v>2.6310351952614219E-3</v>
      </c>
    </row>
    <row r="701" spans="1:7" x14ac:dyDescent="0.35">
      <c r="A701" s="60">
        <v>44781</v>
      </c>
      <c r="B701" s="16">
        <v>7259.5</v>
      </c>
      <c r="C701" s="16">
        <v>7250.3</v>
      </c>
      <c r="D701" s="16">
        <v>7263.8</v>
      </c>
      <c r="E701" s="16">
        <v>7221.8</v>
      </c>
      <c r="F701" s="16" t="s">
        <v>479</v>
      </c>
      <c r="G701" s="61">
        <f t="shared" si="11"/>
        <v>1.2689130104961421E-3</v>
      </c>
    </row>
    <row r="702" spans="1:7" x14ac:dyDescent="0.35">
      <c r="A702" s="60">
        <v>44778</v>
      </c>
      <c r="B702" s="16">
        <v>7250.3</v>
      </c>
      <c r="C702" s="16">
        <v>7207.5</v>
      </c>
      <c r="D702" s="16">
        <v>7251</v>
      </c>
      <c r="E702" s="16">
        <v>7203.4</v>
      </c>
      <c r="F702" s="16" t="s">
        <v>287</v>
      </c>
      <c r="G702" s="61">
        <f t="shared" si="11"/>
        <v>5.9382587582379465E-3</v>
      </c>
    </row>
    <row r="703" spans="1:7" x14ac:dyDescent="0.35">
      <c r="A703" s="60">
        <v>44777</v>
      </c>
      <c r="B703" s="16">
        <v>7207.5</v>
      </c>
      <c r="C703" s="16">
        <v>7202.9</v>
      </c>
      <c r="D703" s="16">
        <v>7253</v>
      </c>
      <c r="E703" s="16">
        <v>7202.9</v>
      </c>
      <c r="F703" s="16" t="s">
        <v>534</v>
      </c>
      <c r="G703" s="61">
        <f t="shared" si="11"/>
        <v>6.3863166224709111E-4</v>
      </c>
    </row>
    <row r="704" spans="1:7" x14ac:dyDescent="0.35">
      <c r="A704" s="60">
        <v>44776</v>
      </c>
      <c r="B704" s="16">
        <v>7202.9</v>
      </c>
      <c r="C704" s="16">
        <v>7216.4</v>
      </c>
      <c r="D704" s="16">
        <v>7216.4</v>
      </c>
      <c r="E704" s="16">
        <v>7134.9</v>
      </c>
      <c r="F704" s="16" t="s">
        <v>173</v>
      </c>
      <c r="G704" s="61">
        <f t="shared" si="11"/>
        <v>-1.8707388725680563E-3</v>
      </c>
    </row>
    <row r="705" spans="1:7" x14ac:dyDescent="0.35">
      <c r="A705" s="60">
        <v>44775</v>
      </c>
      <c r="B705" s="16">
        <v>7216.4</v>
      </c>
      <c r="C705" s="16">
        <v>7213</v>
      </c>
      <c r="D705" s="16">
        <v>7221.8</v>
      </c>
      <c r="E705" s="16">
        <v>7163.8</v>
      </c>
      <c r="F705" s="16" t="s">
        <v>373</v>
      </c>
      <c r="G705" s="61">
        <f t="shared" si="11"/>
        <v>4.7137113544981624E-4</v>
      </c>
    </row>
    <row r="706" spans="1:7" x14ac:dyDescent="0.35">
      <c r="A706" s="60">
        <v>44774</v>
      </c>
      <c r="B706" s="16">
        <v>7213</v>
      </c>
      <c r="C706" s="16">
        <v>7173.8</v>
      </c>
      <c r="D706" s="16">
        <v>7216</v>
      </c>
      <c r="E706" s="16">
        <v>7173.8</v>
      </c>
      <c r="F706" s="16" t="s">
        <v>165</v>
      </c>
      <c r="G706" s="61">
        <f t="shared" si="11"/>
        <v>5.4643285288131782E-3</v>
      </c>
    </row>
    <row r="707" spans="1:7" x14ac:dyDescent="0.35">
      <c r="A707" s="60">
        <v>44771</v>
      </c>
      <c r="B707" s="16">
        <v>7173.8</v>
      </c>
      <c r="C707" s="16">
        <v>7115.9</v>
      </c>
      <c r="D707" s="16">
        <v>7201.7</v>
      </c>
      <c r="E707" s="16">
        <v>7115.9</v>
      </c>
      <c r="F707" s="16" t="s">
        <v>1166</v>
      </c>
      <c r="G707" s="61">
        <f t="shared" ref="G707:G770" si="12">B707/B708-1</f>
        <v>8.1367079357494987E-3</v>
      </c>
    </row>
    <row r="708" spans="1:7" x14ac:dyDescent="0.35">
      <c r="A708" s="60">
        <v>44770</v>
      </c>
      <c r="B708" s="16">
        <v>7115.9</v>
      </c>
      <c r="C708" s="16">
        <v>7038.1</v>
      </c>
      <c r="D708" s="16">
        <v>7117</v>
      </c>
      <c r="E708" s="16">
        <v>7038.1</v>
      </c>
      <c r="F708" s="16" t="s">
        <v>160</v>
      </c>
      <c r="G708" s="61">
        <f t="shared" si="12"/>
        <v>1.1054119719810629E-2</v>
      </c>
    </row>
    <row r="709" spans="1:7" x14ac:dyDescent="0.35">
      <c r="A709" s="60">
        <v>44769</v>
      </c>
      <c r="B709" s="16">
        <v>7038.1</v>
      </c>
      <c r="C709" s="16">
        <v>7025.2</v>
      </c>
      <c r="D709" s="16">
        <v>7047.4</v>
      </c>
      <c r="E709" s="16">
        <v>6991.7</v>
      </c>
      <c r="F709" s="16" t="s">
        <v>305</v>
      </c>
      <c r="G709" s="61">
        <f t="shared" si="12"/>
        <v>1.8362466548995648E-3</v>
      </c>
    </row>
    <row r="710" spans="1:7" x14ac:dyDescent="0.35">
      <c r="A710" s="60">
        <v>44768</v>
      </c>
      <c r="B710" s="16">
        <v>7025.2</v>
      </c>
      <c r="C710" s="16">
        <v>7006.4</v>
      </c>
      <c r="D710" s="16">
        <v>7032.3</v>
      </c>
      <c r="E710" s="16">
        <v>6998.1</v>
      </c>
      <c r="F710" s="16" t="s">
        <v>295</v>
      </c>
      <c r="G710" s="61">
        <f t="shared" si="12"/>
        <v>2.6832610184974737E-3</v>
      </c>
    </row>
    <row r="711" spans="1:7" x14ac:dyDescent="0.35">
      <c r="A711" s="60">
        <v>44767</v>
      </c>
      <c r="B711" s="16">
        <v>7006.4</v>
      </c>
      <c r="C711" s="16">
        <v>7011.8</v>
      </c>
      <c r="D711" s="16">
        <v>7021.8</v>
      </c>
      <c r="E711" s="16">
        <v>6993</v>
      </c>
      <c r="F711" s="16" t="s">
        <v>1449</v>
      </c>
      <c r="G711" s="61">
        <f t="shared" si="12"/>
        <v>-7.7013035169293254E-4</v>
      </c>
    </row>
    <row r="712" spans="1:7" x14ac:dyDescent="0.35">
      <c r="A712" s="60">
        <v>44764</v>
      </c>
      <c r="B712" s="16">
        <v>7011.8</v>
      </c>
      <c r="C712" s="16">
        <v>7018.4</v>
      </c>
      <c r="D712" s="16">
        <v>7037.6</v>
      </c>
      <c r="E712" s="16">
        <v>6982.6</v>
      </c>
      <c r="F712" s="16" t="s">
        <v>967</v>
      </c>
      <c r="G712" s="61">
        <f t="shared" si="12"/>
        <v>-9.4038527299666885E-4</v>
      </c>
    </row>
    <row r="713" spans="1:7" x14ac:dyDescent="0.35">
      <c r="A713" s="60">
        <v>44763</v>
      </c>
      <c r="B713" s="16">
        <v>7018.4</v>
      </c>
      <c r="C713" s="16">
        <v>6975.2</v>
      </c>
      <c r="D713" s="16">
        <v>7018.4</v>
      </c>
      <c r="E713" s="16">
        <v>6968.3</v>
      </c>
      <c r="F713" s="16" t="s">
        <v>967</v>
      </c>
      <c r="G713" s="61">
        <f t="shared" si="12"/>
        <v>6.1933707994035192E-3</v>
      </c>
    </row>
    <row r="714" spans="1:7" x14ac:dyDescent="0.35">
      <c r="A714" s="60">
        <v>44762</v>
      </c>
      <c r="B714" s="16">
        <v>6975.2</v>
      </c>
      <c r="C714" s="16">
        <v>6853</v>
      </c>
      <c r="D714" s="16">
        <v>6988.8</v>
      </c>
      <c r="E714" s="16">
        <v>6853</v>
      </c>
      <c r="F714" s="16" t="s">
        <v>166</v>
      </c>
      <c r="G714" s="61">
        <f t="shared" si="12"/>
        <v>1.7831606595651417E-2</v>
      </c>
    </row>
    <row r="715" spans="1:7" x14ac:dyDescent="0.35">
      <c r="A715" s="60">
        <v>44761</v>
      </c>
      <c r="B715" s="16">
        <v>6853</v>
      </c>
      <c r="C715" s="16">
        <v>6888</v>
      </c>
      <c r="D715" s="16">
        <v>6895.1</v>
      </c>
      <c r="E715" s="16">
        <v>6843</v>
      </c>
      <c r="F715" s="16" t="s">
        <v>1448</v>
      </c>
      <c r="G715" s="61">
        <f t="shared" si="12"/>
        <v>-5.0813008130081716E-3</v>
      </c>
    </row>
    <row r="716" spans="1:7" x14ac:dyDescent="0.35">
      <c r="A716" s="60">
        <v>44760</v>
      </c>
      <c r="B716" s="16">
        <v>6888</v>
      </c>
      <c r="C716" s="16">
        <v>6798</v>
      </c>
      <c r="D716" s="16">
        <v>6888</v>
      </c>
      <c r="E716" s="16">
        <v>6798</v>
      </c>
      <c r="F716" s="16" t="s">
        <v>1447</v>
      </c>
      <c r="G716" s="61">
        <f t="shared" si="12"/>
        <v>1.3239187996469504E-2</v>
      </c>
    </row>
    <row r="717" spans="1:7" x14ac:dyDescent="0.35">
      <c r="A717" s="60">
        <v>44757</v>
      </c>
      <c r="B717" s="16">
        <v>6798</v>
      </c>
      <c r="C717" s="16">
        <v>6848.6</v>
      </c>
      <c r="D717" s="16">
        <v>6848.6</v>
      </c>
      <c r="E717" s="16">
        <v>6733.8</v>
      </c>
      <c r="F717" s="16" t="s">
        <v>1446</v>
      </c>
      <c r="G717" s="61">
        <f t="shared" si="12"/>
        <v>-7.3883713459685918E-3</v>
      </c>
    </row>
    <row r="718" spans="1:7" x14ac:dyDescent="0.35">
      <c r="A718" s="60">
        <v>44756</v>
      </c>
      <c r="B718" s="16">
        <v>6848.6</v>
      </c>
      <c r="C718" s="16">
        <v>6807.8</v>
      </c>
      <c r="D718" s="16">
        <v>6855.2</v>
      </c>
      <c r="E718" s="16">
        <v>6800.1</v>
      </c>
      <c r="F718" s="16" t="s">
        <v>967</v>
      </c>
      <c r="G718" s="61">
        <f t="shared" si="12"/>
        <v>5.9931255324774391E-3</v>
      </c>
    </row>
    <row r="719" spans="1:7" x14ac:dyDescent="0.35">
      <c r="A719" s="60">
        <v>44755</v>
      </c>
      <c r="B719" s="16">
        <v>6807.8</v>
      </c>
      <c r="C719" s="16">
        <v>6786.8</v>
      </c>
      <c r="D719" s="16">
        <v>6807.8</v>
      </c>
      <c r="E719" s="16">
        <v>6767.7</v>
      </c>
      <c r="F719" s="16" t="s">
        <v>165</v>
      </c>
      <c r="G719" s="61">
        <f t="shared" si="12"/>
        <v>3.0942417634232111E-3</v>
      </c>
    </row>
    <row r="720" spans="1:7" x14ac:dyDescent="0.35">
      <c r="A720" s="60">
        <v>44754</v>
      </c>
      <c r="B720" s="16">
        <v>6786.8</v>
      </c>
      <c r="C720" s="16">
        <v>6792.6</v>
      </c>
      <c r="D720" s="16">
        <v>6834.1</v>
      </c>
      <c r="E720" s="16">
        <v>6782.9</v>
      </c>
      <c r="F720" s="16" t="s">
        <v>1445</v>
      </c>
      <c r="G720" s="61">
        <f t="shared" si="12"/>
        <v>-8.538703883638199E-4</v>
      </c>
    </row>
    <row r="721" spans="1:7" x14ac:dyDescent="0.35">
      <c r="A721" s="60">
        <v>44753</v>
      </c>
      <c r="B721" s="16">
        <v>6792.6</v>
      </c>
      <c r="C721" s="16">
        <v>6877</v>
      </c>
      <c r="D721" s="16">
        <v>6877</v>
      </c>
      <c r="E721" s="16">
        <v>6792.6</v>
      </c>
      <c r="F721" s="16" t="s">
        <v>1444</v>
      </c>
      <c r="G721" s="61">
        <f t="shared" si="12"/>
        <v>-1.2272793369201618E-2</v>
      </c>
    </row>
    <row r="722" spans="1:7" x14ac:dyDescent="0.35">
      <c r="A722" s="60">
        <v>44750</v>
      </c>
      <c r="B722" s="16">
        <v>6877</v>
      </c>
      <c r="C722" s="16">
        <v>6836.9</v>
      </c>
      <c r="D722" s="16">
        <v>6913.7</v>
      </c>
      <c r="E722" s="16">
        <v>6836.9</v>
      </c>
      <c r="F722" s="16" t="s">
        <v>1443</v>
      </c>
      <c r="G722" s="61">
        <f t="shared" si="12"/>
        <v>5.8652313182876448E-3</v>
      </c>
    </row>
    <row r="723" spans="1:7" x14ac:dyDescent="0.35">
      <c r="A723" s="60">
        <v>44749</v>
      </c>
      <c r="B723" s="16">
        <v>6836.9</v>
      </c>
      <c r="C723" s="16">
        <v>6784.3</v>
      </c>
      <c r="D723" s="16">
        <v>6836.9</v>
      </c>
      <c r="E723" s="16">
        <v>6780.7</v>
      </c>
      <c r="F723" s="16" t="s">
        <v>165</v>
      </c>
      <c r="G723" s="61">
        <f t="shared" si="12"/>
        <v>7.7531948764058001E-3</v>
      </c>
    </row>
    <row r="724" spans="1:7" x14ac:dyDescent="0.35">
      <c r="A724" s="60">
        <v>44748</v>
      </c>
      <c r="B724" s="16">
        <v>6784.3</v>
      </c>
      <c r="C724" s="16">
        <v>6818.1</v>
      </c>
      <c r="D724" s="16">
        <v>6844</v>
      </c>
      <c r="E724" s="16">
        <v>6779.8</v>
      </c>
      <c r="F724" s="16" t="s">
        <v>186</v>
      </c>
      <c r="G724" s="61">
        <f t="shared" si="12"/>
        <v>-4.957392822047213E-3</v>
      </c>
    </row>
    <row r="725" spans="1:7" x14ac:dyDescent="0.35">
      <c r="A725" s="60">
        <v>44747</v>
      </c>
      <c r="B725" s="16">
        <v>6818.1</v>
      </c>
      <c r="C725" s="16">
        <v>6796.9</v>
      </c>
      <c r="D725" s="16">
        <v>6844.4</v>
      </c>
      <c r="E725" s="16">
        <v>6784.7</v>
      </c>
      <c r="F725" s="16" t="s">
        <v>1442</v>
      </c>
      <c r="G725" s="61">
        <f t="shared" si="12"/>
        <v>3.1190689873326072E-3</v>
      </c>
    </row>
    <row r="726" spans="1:7" x14ac:dyDescent="0.35">
      <c r="A726" s="60">
        <v>44746</v>
      </c>
      <c r="B726" s="16">
        <v>6796.9</v>
      </c>
      <c r="C726" s="16">
        <v>6720.4</v>
      </c>
      <c r="D726" s="16">
        <v>6843.7</v>
      </c>
      <c r="E726" s="16">
        <v>6720.4</v>
      </c>
      <c r="F726" s="16" t="s">
        <v>1441</v>
      </c>
      <c r="G726" s="61">
        <f t="shared" si="12"/>
        <v>1.1383250996964467E-2</v>
      </c>
    </row>
    <row r="727" spans="1:7" x14ac:dyDescent="0.35">
      <c r="A727" s="60">
        <v>44743</v>
      </c>
      <c r="B727" s="16">
        <v>6720.4</v>
      </c>
      <c r="C727" s="16">
        <v>6746.5</v>
      </c>
      <c r="D727" s="16">
        <v>6807.7</v>
      </c>
      <c r="E727" s="16">
        <v>6720.4</v>
      </c>
      <c r="F727" s="16" t="s">
        <v>1440</v>
      </c>
      <c r="G727" s="61">
        <f t="shared" si="12"/>
        <v>-3.8686726450752884E-3</v>
      </c>
    </row>
    <row r="728" spans="1:7" x14ac:dyDescent="0.35">
      <c r="A728" s="60">
        <v>44742</v>
      </c>
      <c r="B728" s="16">
        <v>6746.5</v>
      </c>
      <c r="C728" s="16">
        <v>6877.9</v>
      </c>
      <c r="D728" s="16">
        <v>6877.9</v>
      </c>
      <c r="E728" s="16">
        <v>6746.5</v>
      </c>
      <c r="F728" s="16" t="s">
        <v>562</v>
      </c>
      <c r="G728" s="61">
        <f t="shared" si="12"/>
        <v>-1.9104668576164219E-2</v>
      </c>
    </row>
    <row r="729" spans="1:7" x14ac:dyDescent="0.35">
      <c r="A729" s="60">
        <v>44741</v>
      </c>
      <c r="B729" s="16">
        <v>6877.9</v>
      </c>
      <c r="C729" s="16">
        <v>6953.4</v>
      </c>
      <c r="D729" s="16">
        <v>6953.4</v>
      </c>
      <c r="E729" s="16">
        <v>6845.7</v>
      </c>
      <c r="F729" s="16" t="s">
        <v>1056</v>
      </c>
      <c r="G729" s="61">
        <f t="shared" si="12"/>
        <v>-1.085799752638994E-2</v>
      </c>
    </row>
    <row r="730" spans="1:7" x14ac:dyDescent="0.35">
      <c r="A730" s="60">
        <v>44740</v>
      </c>
      <c r="B730" s="16">
        <v>6953.4</v>
      </c>
      <c r="C730" s="16">
        <v>6893.6</v>
      </c>
      <c r="D730" s="16">
        <v>6953.4</v>
      </c>
      <c r="E730" s="16">
        <v>6893.6</v>
      </c>
      <c r="F730" s="16" t="s">
        <v>292</v>
      </c>
      <c r="G730" s="61">
        <f t="shared" si="12"/>
        <v>8.6747127770685495E-3</v>
      </c>
    </row>
    <row r="731" spans="1:7" x14ac:dyDescent="0.35">
      <c r="A731" s="60">
        <v>44739</v>
      </c>
      <c r="B731" s="16">
        <v>6893.6</v>
      </c>
      <c r="C731" s="16">
        <v>6762.4</v>
      </c>
      <c r="D731" s="16">
        <v>6904.1</v>
      </c>
      <c r="E731" s="16">
        <v>6762.4</v>
      </c>
      <c r="F731" s="16" t="s">
        <v>1182</v>
      </c>
      <c r="G731" s="61">
        <f t="shared" si="12"/>
        <v>1.9401395954099288E-2</v>
      </c>
    </row>
    <row r="732" spans="1:7" x14ac:dyDescent="0.35">
      <c r="A732" s="60">
        <v>44736</v>
      </c>
      <c r="B732" s="16">
        <v>6762.4</v>
      </c>
      <c r="C732" s="16">
        <v>6691.4</v>
      </c>
      <c r="D732" s="16">
        <v>6768.4</v>
      </c>
      <c r="E732" s="16">
        <v>6674.3</v>
      </c>
      <c r="F732" s="16" t="s">
        <v>562</v>
      </c>
      <c r="G732" s="61">
        <f t="shared" si="12"/>
        <v>1.0610634545834996E-2</v>
      </c>
    </row>
    <row r="733" spans="1:7" x14ac:dyDescent="0.35">
      <c r="A733" s="60">
        <v>44735</v>
      </c>
      <c r="B733" s="16">
        <v>6691.4</v>
      </c>
      <c r="C733" s="16">
        <v>6682.3</v>
      </c>
      <c r="D733" s="16">
        <v>6719.5</v>
      </c>
      <c r="E733" s="16">
        <v>6670.2</v>
      </c>
      <c r="F733" s="16" t="s">
        <v>1438</v>
      </c>
      <c r="G733" s="61">
        <f t="shared" si="12"/>
        <v>1.3618065636082921E-3</v>
      </c>
    </row>
    <row r="734" spans="1:7" x14ac:dyDescent="0.35">
      <c r="A734" s="60">
        <v>44734</v>
      </c>
      <c r="B734" s="16">
        <v>6682.3</v>
      </c>
      <c r="C734" s="16">
        <v>6700.8</v>
      </c>
      <c r="D734" s="16">
        <v>6736.1</v>
      </c>
      <c r="E734" s="16">
        <v>6667.6</v>
      </c>
      <c r="F734" s="16" t="s">
        <v>250</v>
      </c>
      <c r="G734" s="61">
        <f t="shared" si="12"/>
        <v>-2.7608643744030381E-3</v>
      </c>
    </row>
    <row r="735" spans="1:7" x14ac:dyDescent="0.35">
      <c r="A735" s="60">
        <v>44733</v>
      </c>
      <c r="B735" s="16">
        <v>6700.8</v>
      </c>
      <c r="C735" s="16">
        <v>6609.5</v>
      </c>
      <c r="D735" s="16">
        <v>6718.1</v>
      </c>
      <c r="E735" s="16">
        <v>6609.5</v>
      </c>
      <c r="F735" s="16" t="s">
        <v>250</v>
      </c>
      <c r="G735" s="61">
        <f t="shared" si="12"/>
        <v>1.3813450336636723E-2</v>
      </c>
    </row>
    <row r="736" spans="1:7" x14ac:dyDescent="0.35">
      <c r="A736" s="60">
        <v>44732</v>
      </c>
      <c r="B736" s="16">
        <v>6609.5</v>
      </c>
      <c r="C736" s="16">
        <v>6663.3</v>
      </c>
      <c r="D736" s="16">
        <v>6675.6</v>
      </c>
      <c r="E736" s="16">
        <v>6581.6</v>
      </c>
      <c r="F736" s="16" t="s">
        <v>163</v>
      </c>
      <c r="G736" s="61">
        <f t="shared" si="12"/>
        <v>-8.0740774090916068E-3</v>
      </c>
    </row>
    <row r="737" spans="1:7" x14ac:dyDescent="0.35">
      <c r="A737" s="60">
        <v>44729</v>
      </c>
      <c r="B737" s="16">
        <v>6663.3</v>
      </c>
      <c r="C737" s="16">
        <v>6783.7</v>
      </c>
      <c r="D737" s="16">
        <v>6783.7</v>
      </c>
      <c r="E737" s="16">
        <v>6595.9</v>
      </c>
      <c r="F737" s="16" t="s">
        <v>1439</v>
      </c>
      <c r="G737" s="61">
        <f t="shared" si="12"/>
        <v>-1.7748426374987081E-2</v>
      </c>
    </row>
    <row r="738" spans="1:7" x14ac:dyDescent="0.35">
      <c r="A738" s="60">
        <v>44728</v>
      </c>
      <c r="B738" s="16">
        <v>6783.7</v>
      </c>
      <c r="C738" s="16">
        <v>6785.8</v>
      </c>
      <c r="D738" s="16">
        <v>6866.3</v>
      </c>
      <c r="E738" s="16">
        <v>6776.3</v>
      </c>
      <c r="F738" s="16" t="s">
        <v>927</v>
      </c>
      <c r="G738" s="61">
        <f t="shared" si="12"/>
        <v>-3.0946977511869811E-4</v>
      </c>
    </row>
    <row r="739" spans="1:7" x14ac:dyDescent="0.35">
      <c r="A739" s="60">
        <v>44727</v>
      </c>
      <c r="B739" s="16">
        <v>6785.8</v>
      </c>
      <c r="C739" s="16">
        <v>6881.2</v>
      </c>
      <c r="D739" s="16">
        <v>6881.2</v>
      </c>
      <c r="E739" s="16">
        <v>6775.4</v>
      </c>
      <c r="F739" s="16" t="s">
        <v>1438</v>
      </c>
      <c r="G739" s="61">
        <f t="shared" si="12"/>
        <v>-1.3863860954484664E-2</v>
      </c>
    </row>
    <row r="740" spans="1:7" x14ac:dyDescent="0.35">
      <c r="A740" s="60">
        <v>44726</v>
      </c>
      <c r="B740" s="16">
        <v>6881.2</v>
      </c>
      <c r="C740" s="16">
        <v>7145.2</v>
      </c>
      <c r="D740" s="16">
        <v>7145.2</v>
      </c>
      <c r="E740" s="16">
        <v>6760.2</v>
      </c>
      <c r="F740" s="16" t="s">
        <v>1437</v>
      </c>
      <c r="G740" s="61">
        <f t="shared" si="12"/>
        <v>-3.6947881095000801E-2</v>
      </c>
    </row>
    <row r="741" spans="1:7" x14ac:dyDescent="0.35">
      <c r="A741" s="60">
        <v>44722</v>
      </c>
      <c r="B741" s="16">
        <v>7145.2</v>
      </c>
      <c r="C741" s="16">
        <v>7240.4</v>
      </c>
      <c r="D741" s="16">
        <v>7240.4</v>
      </c>
      <c r="E741" s="16">
        <v>7137</v>
      </c>
      <c r="F741" s="16" t="s">
        <v>775</v>
      </c>
      <c r="G741" s="61">
        <f t="shared" si="12"/>
        <v>-1.314844483730182E-2</v>
      </c>
    </row>
    <row r="742" spans="1:7" x14ac:dyDescent="0.35">
      <c r="A742" s="60">
        <v>44721</v>
      </c>
      <c r="B742" s="16">
        <v>7240.4</v>
      </c>
      <c r="C742" s="16">
        <v>7347</v>
      </c>
      <c r="D742" s="16">
        <v>7347</v>
      </c>
      <c r="E742" s="16">
        <v>7240.4</v>
      </c>
      <c r="F742" s="16" t="s">
        <v>967</v>
      </c>
      <c r="G742" s="61">
        <f t="shared" si="12"/>
        <v>-1.4509323533415053E-2</v>
      </c>
    </row>
    <row r="743" spans="1:7" x14ac:dyDescent="0.35">
      <c r="A743" s="60">
        <v>44720</v>
      </c>
      <c r="B743" s="16">
        <v>7347</v>
      </c>
      <c r="C743" s="16">
        <v>7318.6</v>
      </c>
      <c r="D743" s="16">
        <v>7389</v>
      </c>
      <c r="E743" s="16">
        <v>7318.6</v>
      </c>
      <c r="F743" s="16" t="s">
        <v>366</v>
      </c>
      <c r="G743" s="61">
        <f t="shared" si="12"/>
        <v>3.8805235974093133E-3</v>
      </c>
    </row>
    <row r="744" spans="1:7" x14ac:dyDescent="0.35">
      <c r="A744" s="60">
        <v>44719</v>
      </c>
      <c r="B744" s="16">
        <v>7318.6</v>
      </c>
      <c r="C744" s="16">
        <v>7433.1</v>
      </c>
      <c r="D744" s="16">
        <v>7435.6</v>
      </c>
      <c r="E744" s="16">
        <v>7304.2</v>
      </c>
      <c r="F744" s="16" t="s">
        <v>174</v>
      </c>
      <c r="G744" s="61">
        <f t="shared" si="12"/>
        <v>-1.5404070979806561E-2</v>
      </c>
    </row>
    <row r="745" spans="1:7" x14ac:dyDescent="0.35">
      <c r="A745" s="60">
        <v>44718</v>
      </c>
      <c r="B745" s="16">
        <v>7433.1</v>
      </c>
      <c r="C745" s="16">
        <v>7472.4</v>
      </c>
      <c r="D745" s="16">
        <v>7472.4</v>
      </c>
      <c r="E745" s="16">
        <v>7423.8</v>
      </c>
      <c r="F745" s="16" t="s">
        <v>1436</v>
      </c>
      <c r="G745" s="61">
        <f t="shared" si="12"/>
        <v>-5.2593544242812706E-3</v>
      </c>
    </row>
    <row r="746" spans="1:7" x14ac:dyDescent="0.35">
      <c r="A746" s="60">
        <v>44715</v>
      </c>
      <c r="B746" s="16">
        <v>7472.4</v>
      </c>
      <c r="C746" s="16">
        <v>7400.8</v>
      </c>
      <c r="D746" s="16">
        <v>7488.8</v>
      </c>
      <c r="E746" s="16">
        <v>7400.8</v>
      </c>
      <c r="F746" s="16" t="s">
        <v>561</v>
      </c>
      <c r="G746" s="61">
        <f t="shared" si="12"/>
        <v>9.674629769754528E-3</v>
      </c>
    </row>
    <row r="747" spans="1:7" x14ac:dyDescent="0.35">
      <c r="A747" s="60">
        <v>44714</v>
      </c>
      <c r="B747" s="16">
        <v>7400.8</v>
      </c>
      <c r="C747" s="16">
        <v>7462.9</v>
      </c>
      <c r="D747" s="16">
        <v>7462.9</v>
      </c>
      <c r="E747" s="16">
        <v>7376.7</v>
      </c>
      <c r="F747" s="16" t="s">
        <v>775</v>
      </c>
      <c r="G747" s="61">
        <f t="shared" si="12"/>
        <v>-8.3211620147662924E-3</v>
      </c>
    </row>
    <row r="748" spans="1:7" x14ac:dyDescent="0.35">
      <c r="A748" s="60">
        <v>44713</v>
      </c>
      <c r="B748" s="16">
        <v>7462.9</v>
      </c>
      <c r="C748" s="16">
        <v>7455.2</v>
      </c>
      <c r="D748" s="16">
        <v>7475.5</v>
      </c>
      <c r="E748" s="16">
        <v>7434.9</v>
      </c>
      <c r="F748" s="16" t="s">
        <v>1198</v>
      </c>
      <c r="G748" s="61">
        <f t="shared" si="12"/>
        <v>1.032836141216853E-3</v>
      </c>
    </row>
    <row r="749" spans="1:7" x14ac:dyDescent="0.35">
      <c r="A749" s="60">
        <v>44712</v>
      </c>
      <c r="B749" s="16">
        <v>7455.2</v>
      </c>
      <c r="C749" s="16">
        <v>7522.6</v>
      </c>
      <c r="D749" s="16">
        <v>7524.5</v>
      </c>
      <c r="E749" s="16">
        <v>7455.2</v>
      </c>
      <c r="F749" s="16" t="s">
        <v>1435</v>
      </c>
      <c r="G749" s="61">
        <f t="shared" si="12"/>
        <v>-8.959668199824633E-3</v>
      </c>
    </row>
    <row r="750" spans="1:7" x14ac:dyDescent="0.35">
      <c r="A750" s="60">
        <v>44711</v>
      </c>
      <c r="B750" s="16">
        <v>7522.6</v>
      </c>
      <c r="C750" s="16">
        <v>7413.1</v>
      </c>
      <c r="D750" s="16">
        <v>7522.6</v>
      </c>
      <c r="E750" s="16">
        <v>7413.1</v>
      </c>
      <c r="F750" s="16" t="s">
        <v>967</v>
      </c>
      <c r="G750" s="61">
        <f t="shared" si="12"/>
        <v>1.4771148372475729E-2</v>
      </c>
    </row>
    <row r="751" spans="1:7" x14ac:dyDescent="0.35">
      <c r="A751" s="60">
        <v>44708</v>
      </c>
      <c r="B751" s="16">
        <v>7413.1</v>
      </c>
      <c r="C751" s="16">
        <v>7339.3</v>
      </c>
      <c r="D751" s="16">
        <v>7430.5</v>
      </c>
      <c r="E751" s="16">
        <v>7339.3</v>
      </c>
      <c r="F751" s="16" t="s">
        <v>1201</v>
      </c>
      <c r="G751" s="61">
        <f t="shared" si="12"/>
        <v>1.0055454879893233E-2</v>
      </c>
    </row>
    <row r="752" spans="1:7" x14ac:dyDescent="0.35">
      <c r="A752" s="60">
        <v>44707</v>
      </c>
      <c r="B752" s="16">
        <v>7339.3</v>
      </c>
      <c r="C752" s="16">
        <v>7391.7</v>
      </c>
      <c r="D752" s="16">
        <v>7420.4</v>
      </c>
      <c r="E752" s="16">
        <v>7339.3</v>
      </c>
      <c r="F752" s="16" t="s">
        <v>1434</v>
      </c>
      <c r="G752" s="61">
        <f t="shared" si="12"/>
        <v>-7.0890322929771932E-3</v>
      </c>
    </row>
    <row r="753" spans="1:7" x14ac:dyDescent="0.35">
      <c r="A753" s="60">
        <v>44706</v>
      </c>
      <c r="B753" s="16">
        <v>7391.7</v>
      </c>
      <c r="C753" s="16">
        <v>7453</v>
      </c>
      <c r="D753" s="16">
        <v>7453</v>
      </c>
      <c r="E753" s="16">
        <v>7378.5</v>
      </c>
      <c r="F753" s="16" t="s">
        <v>165</v>
      </c>
      <c r="G753" s="61">
        <f t="shared" si="12"/>
        <v>2.5090869635979729E-3</v>
      </c>
    </row>
    <row r="754" spans="1:7" x14ac:dyDescent="0.35">
      <c r="A754" s="60">
        <v>44705</v>
      </c>
      <c r="B754" s="16">
        <v>7373.2</v>
      </c>
      <c r="C754" s="16">
        <v>7398.9</v>
      </c>
      <c r="D754" s="16">
        <v>7415.2</v>
      </c>
      <c r="E754" s="16">
        <v>7367</v>
      </c>
      <c r="F754" s="16" t="s">
        <v>1166</v>
      </c>
      <c r="G754" s="61">
        <f t="shared" si="12"/>
        <v>-3.473489302463828E-3</v>
      </c>
    </row>
    <row r="755" spans="1:7" x14ac:dyDescent="0.35">
      <c r="A755" s="60">
        <v>44704</v>
      </c>
      <c r="B755" s="16">
        <v>7398.9</v>
      </c>
      <c r="C755" s="16">
        <v>7391</v>
      </c>
      <c r="D755" s="16">
        <v>7449.5</v>
      </c>
      <c r="E755" s="16">
        <v>7386.5</v>
      </c>
      <c r="F755" s="16" t="s">
        <v>528</v>
      </c>
      <c r="G755" s="61">
        <f t="shared" si="12"/>
        <v>1.0688675416046234E-3</v>
      </c>
    </row>
    <row r="756" spans="1:7" x14ac:dyDescent="0.35">
      <c r="A756" s="60">
        <v>44701</v>
      </c>
      <c r="B756" s="16">
        <v>7391</v>
      </c>
      <c r="C756" s="16">
        <v>7303.3</v>
      </c>
      <c r="D756" s="16">
        <v>7397.3</v>
      </c>
      <c r="E756" s="16">
        <v>7303.3</v>
      </c>
      <c r="F756" s="16" t="s">
        <v>114</v>
      </c>
      <c r="G756" s="61">
        <f t="shared" si="12"/>
        <v>1.2008270234003859E-2</v>
      </c>
    </row>
    <row r="757" spans="1:7" x14ac:dyDescent="0.35">
      <c r="A757" s="60">
        <v>44700</v>
      </c>
      <c r="B757" s="16">
        <v>7303.3</v>
      </c>
      <c r="C757" s="16">
        <v>7426.6</v>
      </c>
      <c r="D757" s="16">
        <v>7426.6</v>
      </c>
      <c r="E757" s="16">
        <v>7276</v>
      </c>
      <c r="F757" s="16" t="s">
        <v>967</v>
      </c>
      <c r="G757" s="61">
        <f t="shared" si="12"/>
        <v>-1.6602482966633469E-2</v>
      </c>
    </row>
    <row r="758" spans="1:7" x14ac:dyDescent="0.35">
      <c r="A758" s="60">
        <v>44699</v>
      </c>
      <c r="B758" s="16">
        <v>7426.6</v>
      </c>
      <c r="C758" s="16">
        <v>7350.6</v>
      </c>
      <c r="D758" s="16">
        <v>7442.9</v>
      </c>
      <c r="E758" s="16">
        <v>7350.6</v>
      </c>
      <c r="F758" s="16" t="s">
        <v>294</v>
      </c>
      <c r="G758" s="61">
        <f t="shared" si="12"/>
        <v>1.0339292030582481E-2</v>
      </c>
    </row>
    <row r="759" spans="1:7" x14ac:dyDescent="0.35">
      <c r="A759" s="60">
        <v>44698</v>
      </c>
      <c r="B759" s="16">
        <v>7350.6</v>
      </c>
      <c r="C759" s="16">
        <v>7326.2</v>
      </c>
      <c r="D759" s="16">
        <v>7366.4</v>
      </c>
      <c r="E759" s="16">
        <v>7326.2</v>
      </c>
      <c r="F759" s="16" t="s">
        <v>528</v>
      </c>
      <c r="G759" s="61">
        <f t="shared" si="12"/>
        <v>3.3305124075238002E-3</v>
      </c>
    </row>
    <row r="760" spans="1:7" x14ac:dyDescent="0.35">
      <c r="A760" s="60">
        <v>44697</v>
      </c>
      <c r="B760" s="16">
        <v>7326.2</v>
      </c>
      <c r="C760" s="16">
        <v>7307.7</v>
      </c>
      <c r="D760" s="16">
        <v>7392.6</v>
      </c>
      <c r="E760" s="16">
        <v>7307.7</v>
      </c>
      <c r="F760" s="16" t="s">
        <v>534</v>
      </c>
      <c r="G760" s="61">
        <f t="shared" si="12"/>
        <v>2.5315762825512955E-3</v>
      </c>
    </row>
    <row r="761" spans="1:7" x14ac:dyDescent="0.35">
      <c r="A761" s="60">
        <v>44694</v>
      </c>
      <c r="B761" s="16">
        <v>7307.7</v>
      </c>
      <c r="C761" s="16">
        <v>7166.6</v>
      </c>
      <c r="D761" s="16">
        <v>7307.7</v>
      </c>
      <c r="E761" s="16">
        <v>7166.6</v>
      </c>
      <c r="F761" s="16" t="s">
        <v>479</v>
      </c>
      <c r="G761" s="61">
        <f t="shared" si="12"/>
        <v>1.9688555242374228E-2</v>
      </c>
    </row>
    <row r="762" spans="1:7" x14ac:dyDescent="0.35">
      <c r="A762" s="60">
        <v>44693</v>
      </c>
      <c r="B762" s="16">
        <v>7166.6</v>
      </c>
      <c r="C762" s="16">
        <v>7304.4</v>
      </c>
      <c r="D762" s="16">
        <v>7304.4</v>
      </c>
      <c r="E762" s="16">
        <v>7157.2</v>
      </c>
      <c r="F762" s="16" t="s">
        <v>371</v>
      </c>
      <c r="G762" s="61">
        <f t="shared" si="12"/>
        <v>-1.8865341438037198E-2</v>
      </c>
    </row>
    <row r="763" spans="1:7" x14ac:dyDescent="0.35">
      <c r="A763" s="60">
        <v>44692</v>
      </c>
      <c r="B763" s="16">
        <v>7304.4</v>
      </c>
      <c r="C763" s="16">
        <v>7285.2</v>
      </c>
      <c r="D763" s="16">
        <v>7304.4</v>
      </c>
      <c r="E763" s="16">
        <v>7221.7</v>
      </c>
      <c r="F763" s="16" t="s">
        <v>711</v>
      </c>
      <c r="G763" s="61">
        <f t="shared" si="12"/>
        <v>2.6354801515400261E-3</v>
      </c>
    </row>
    <row r="764" spans="1:7" x14ac:dyDescent="0.35">
      <c r="A764" s="60">
        <v>44691</v>
      </c>
      <c r="B764" s="16">
        <v>7285.2</v>
      </c>
      <c r="C764" s="16">
        <v>7357.9</v>
      </c>
      <c r="D764" s="16">
        <v>7357.9</v>
      </c>
      <c r="E764" s="16">
        <v>7158</v>
      </c>
      <c r="F764" s="16" t="s">
        <v>1433</v>
      </c>
      <c r="G764" s="61">
        <f t="shared" si="12"/>
        <v>-9.8805365661397415E-3</v>
      </c>
    </row>
    <row r="765" spans="1:7" x14ac:dyDescent="0.35">
      <c r="A765" s="60">
        <v>44690</v>
      </c>
      <c r="B765" s="16">
        <v>7357.9</v>
      </c>
      <c r="C765" s="16">
        <v>7467.6</v>
      </c>
      <c r="D765" s="16">
        <v>7467.6</v>
      </c>
      <c r="E765" s="16">
        <v>7331.1</v>
      </c>
      <c r="F765" s="16" t="s">
        <v>250</v>
      </c>
      <c r="G765" s="61">
        <f t="shared" si="12"/>
        <v>-1.4690128019711923E-2</v>
      </c>
    </row>
    <row r="766" spans="1:7" x14ac:dyDescent="0.35">
      <c r="A766" s="60">
        <v>44687</v>
      </c>
      <c r="B766" s="16">
        <v>7467.6</v>
      </c>
      <c r="C766" s="16">
        <v>7639.2</v>
      </c>
      <c r="D766" s="16">
        <v>7639.2</v>
      </c>
      <c r="E766" s="16">
        <v>7420.2</v>
      </c>
      <c r="F766" s="16" t="s">
        <v>868</v>
      </c>
      <c r="G766" s="61">
        <f t="shared" si="12"/>
        <v>-2.2463085139805106E-2</v>
      </c>
    </row>
    <row r="767" spans="1:7" x14ac:dyDescent="0.35">
      <c r="A767" s="60">
        <v>44686</v>
      </c>
      <c r="B767" s="16">
        <v>7639.2</v>
      </c>
      <c r="C767" s="16">
        <v>7564.8</v>
      </c>
      <c r="D767" s="16">
        <v>7643.5</v>
      </c>
      <c r="E767" s="16">
        <v>7564.8</v>
      </c>
      <c r="F767" s="16" t="s">
        <v>366</v>
      </c>
      <c r="G767" s="61">
        <f t="shared" si="12"/>
        <v>9.8350253807106824E-3</v>
      </c>
    </row>
    <row r="768" spans="1:7" x14ac:dyDescent="0.35">
      <c r="A768" s="60">
        <v>44685</v>
      </c>
      <c r="B768" s="16">
        <v>7564.8</v>
      </c>
      <c r="C768" s="16">
        <v>7587.6</v>
      </c>
      <c r="D768" s="16">
        <v>7638.5</v>
      </c>
      <c r="E768" s="16">
        <v>7559.1</v>
      </c>
      <c r="F768" s="16" t="s">
        <v>250</v>
      </c>
      <c r="G768" s="61">
        <f t="shared" si="12"/>
        <v>-3.0049027360430358E-3</v>
      </c>
    </row>
    <row r="769" spans="1:7" x14ac:dyDescent="0.35">
      <c r="A769" s="60">
        <v>44684</v>
      </c>
      <c r="B769" s="16">
        <v>7587.6</v>
      </c>
      <c r="C769" s="16">
        <v>7623.6</v>
      </c>
      <c r="D769" s="16">
        <v>7631.5</v>
      </c>
      <c r="E769" s="16">
        <v>7571.8</v>
      </c>
      <c r="F769" s="16" t="s">
        <v>122</v>
      </c>
      <c r="G769" s="61">
        <f t="shared" si="12"/>
        <v>-4.7221784983472181E-3</v>
      </c>
    </row>
    <row r="770" spans="1:7" x14ac:dyDescent="0.35">
      <c r="A770" s="60">
        <v>44683</v>
      </c>
      <c r="B770" s="16">
        <v>7623.6</v>
      </c>
      <c r="C770" s="16">
        <v>7724.8</v>
      </c>
      <c r="D770" s="16">
        <v>7724.8</v>
      </c>
      <c r="E770" s="16">
        <v>7579.9</v>
      </c>
      <c r="F770" s="16" t="s">
        <v>168</v>
      </c>
      <c r="G770" s="61">
        <f t="shared" si="12"/>
        <v>-1.3100662800331397E-2</v>
      </c>
    </row>
    <row r="771" spans="1:7" x14ac:dyDescent="0.35">
      <c r="A771" s="60">
        <v>44680</v>
      </c>
      <c r="B771" s="16">
        <v>7724.8</v>
      </c>
      <c r="C771" s="16">
        <v>7642.4</v>
      </c>
      <c r="D771" s="16">
        <v>7724.8</v>
      </c>
      <c r="E771" s="16">
        <v>7642.4</v>
      </c>
      <c r="F771" s="16" t="s">
        <v>160</v>
      </c>
      <c r="G771" s="61">
        <f t="shared" ref="G771:G834" si="13">B771/B772-1</f>
        <v>1.0781953313095505E-2</v>
      </c>
    </row>
    <row r="772" spans="1:7" x14ac:dyDescent="0.35">
      <c r="A772" s="60">
        <v>44679</v>
      </c>
      <c r="B772" s="16">
        <v>7642.4</v>
      </c>
      <c r="C772" s="16">
        <v>7547</v>
      </c>
      <c r="D772" s="16">
        <v>7642.4</v>
      </c>
      <c r="E772" s="16">
        <v>7547</v>
      </c>
      <c r="F772" s="16" t="s">
        <v>561</v>
      </c>
      <c r="G772" s="61">
        <f t="shared" si="13"/>
        <v>1.2640784417649265E-2</v>
      </c>
    </row>
    <row r="773" spans="1:7" x14ac:dyDescent="0.35">
      <c r="A773" s="60">
        <v>44678</v>
      </c>
      <c r="B773" s="16">
        <v>7547</v>
      </c>
      <c r="C773" s="16">
        <v>7604</v>
      </c>
      <c r="D773" s="16">
        <v>7604</v>
      </c>
      <c r="E773" s="16">
        <v>7514.5</v>
      </c>
      <c r="F773" s="16" t="s">
        <v>1181</v>
      </c>
      <c r="G773" s="61">
        <f t="shared" si="13"/>
        <v>-7.4960547080483719E-3</v>
      </c>
    </row>
    <row r="774" spans="1:7" x14ac:dyDescent="0.35">
      <c r="A774" s="60">
        <v>44677</v>
      </c>
      <c r="B774" s="16">
        <v>7604</v>
      </c>
      <c r="C774" s="16">
        <v>7768.2</v>
      </c>
      <c r="D774" s="16">
        <v>7768.2</v>
      </c>
      <c r="E774" s="16">
        <v>7576</v>
      </c>
      <c r="F774" s="16" t="s">
        <v>1196</v>
      </c>
      <c r="G774" s="61">
        <f t="shared" si="13"/>
        <v>-2.1137457840941232E-2</v>
      </c>
    </row>
    <row r="775" spans="1:7" x14ac:dyDescent="0.35">
      <c r="A775" s="60">
        <v>44673</v>
      </c>
      <c r="B775" s="16">
        <v>7768.2</v>
      </c>
      <c r="C775" s="16">
        <v>7887.1</v>
      </c>
      <c r="D775" s="16">
        <v>7887.1</v>
      </c>
      <c r="E775" s="16">
        <v>7746.7</v>
      </c>
      <c r="F775" s="16" t="s">
        <v>1056</v>
      </c>
      <c r="G775" s="61">
        <f t="shared" si="13"/>
        <v>-1.5075249457975781E-2</v>
      </c>
    </row>
    <row r="776" spans="1:7" x14ac:dyDescent="0.35">
      <c r="A776" s="60">
        <v>44672</v>
      </c>
      <c r="B776" s="16">
        <v>7887.1</v>
      </c>
      <c r="C776" s="16">
        <v>7869.6</v>
      </c>
      <c r="D776" s="16">
        <v>7898.2</v>
      </c>
      <c r="E776" s="16">
        <v>7863.5</v>
      </c>
      <c r="F776" s="16" t="s">
        <v>165</v>
      </c>
      <c r="G776" s="61">
        <f t="shared" si="13"/>
        <v>2.2237470773609491E-3</v>
      </c>
    </row>
    <row r="777" spans="1:7" x14ac:dyDescent="0.35">
      <c r="A777" s="60">
        <v>44671</v>
      </c>
      <c r="B777" s="16">
        <v>7869.6</v>
      </c>
      <c r="C777" s="16">
        <v>7867.9</v>
      </c>
      <c r="D777" s="16">
        <v>7923.4</v>
      </c>
      <c r="E777" s="16">
        <v>7867.2</v>
      </c>
      <c r="F777" s="16" t="s">
        <v>248</v>
      </c>
      <c r="G777" s="61">
        <f t="shared" si="13"/>
        <v>2.1606781987570933E-4</v>
      </c>
    </row>
    <row r="778" spans="1:7" x14ac:dyDescent="0.35">
      <c r="A778" s="60">
        <v>44670</v>
      </c>
      <c r="B778" s="16">
        <v>7867.9</v>
      </c>
      <c r="C778" s="16">
        <v>7822.2</v>
      </c>
      <c r="D778" s="16">
        <v>7886.2</v>
      </c>
      <c r="E778" s="16">
        <v>7822.2</v>
      </c>
      <c r="F778" s="16" t="s">
        <v>232</v>
      </c>
      <c r="G778" s="61">
        <f t="shared" si="13"/>
        <v>5.8423461430288093E-3</v>
      </c>
    </row>
    <row r="779" spans="1:7" x14ac:dyDescent="0.35">
      <c r="A779" s="60">
        <v>44665</v>
      </c>
      <c r="B779" s="16">
        <v>7822.2</v>
      </c>
      <c r="C779" s="16">
        <v>7772</v>
      </c>
      <c r="D779" s="16">
        <v>7826.8</v>
      </c>
      <c r="E779" s="16">
        <v>7772</v>
      </c>
      <c r="F779" s="16" t="s">
        <v>651</v>
      </c>
      <c r="G779" s="61">
        <f t="shared" si="13"/>
        <v>6.4590838908904491E-3</v>
      </c>
    </row>
    <row r="780" spans="1:7" x14ac:dyDescent="0.35">
      <c r="A780" s="60">
        <v>44664</v>
      </c>
      <c r="B780" s="16">
        <v>7772</v>
      </c>
      <c r="C780" s="16">
        <v>7735.5</v>
      </c>
      <c r="D780" s="16">
        <v>7781.4</v>
      </c>
      <c r="E780" s="16">
        <v>7735.5</v>
      </c>
      <c r="F780" s="16" t="s">
        <v>305</v>
      </c>
      <c r="G780" s="61">
        <f t="shared" si="13"/>
        <v>4.7185055911058704E-3</v>
      </c>
    </row>
    <row r="781" spans="1:7" x14ac:dyDescent="0.35">
      <c r="A781" s="60">
        <v>44663</v>
      </c>
      <c r="B781" s="16">
        <v>7735.5</v>
      </c>
      <c r="C781" s="16">
        <v>7773.2</v>
      </c>
      <c r="D781" s="16">
        <v>7773.2</v>
      </c>
      <c r="E781" s="16">
        <v>7713.5</v>
      </c>
      <c r="F781" s="16" t="s">
        <v>294</v>
      </c>
      <c r="G781" s="61">
        <f t="shared" si="13"/>
        <v>-4.8499974270570512E-3</v>
      </c>
    </row>
    <row r="782" spans="1:7" x14ac:dyDescent="0.35">
      <c r="A782" s="60">
        <v>44662</v>
      </c>
      <c r="B782" s="16">
        <v>7773.2</v>
      </c>
      <c r="C782" s="16">
        <v>7772</v>
      </c>
      <c r="D782" s="16">
        <v>7818.1</v>
      </c>
      <c r="E782" s="16">
        <v>7761</v>
      </c>
      <c r="F782" s="16" t="s">
        <v>561</v>
      </c>
      <c r="G782" s="61">
        <f t="shared" si="13"/>
        <v>1.5440041173442332E-4</v>
      </c>
    </row>
    <row r="783" spans="1:7" x14ac:dyDescent="0.35">
      <c r="A783" s="60">
        <v>44659</v>
      </c>
      <c r="B783" s="16">
        <v>7772</v>
      </c>
      <c r="C783" s="16">
        <v>7734.8</v>
      </c>
      <c r="D783" s="16">
        <v>7787.8</v>
      </c>
      <c r="E783" s="16">
        <v>7734.8</v>
      </c>
      <c r="F783" s="16" t="s">
        <v>163</v>
      </c>
      <c r="G783" s="61">
        <f t="shared" si="13"/>
        <v>4.8094326937995202E-3</v>
      </c>
    </row>
    <row r="784" spans="1:7" x14ac:dyDescent="0.35">
      <c r="A784" s="60">
        <v>44658</v>
      </c>
      <c r="B784" s="16">
        <v>7734.8</v>
      </c>
      <c r="C784" s="16">
        <v>7788.3</v>
      </c>
      <c r="D784" s="16">
        <v>7788.3</v>
      </c>
      <c r="E784" s="16">
        <v>7730.5</v>
      </c>
      <c r="F784" s="16" t="s">
        <v>293</v>
      </c>
      <c r="G784" s="61">
        <f t="shared" si="13"/>
        <v>-6.8692782763889459E-3</v>
      </c>
    </row>
    <row r="785" spans="1:7" x14ac:dyDescent="0.35">
      <c r="A785" s="60">
        <v>44657</v>
      </c>
      <c r="B785" s="16">
        <v>7788.3</v>
      </c>
      <c r="C785" s="16">
        <v>7833.2</v>
      </c>
      <c r="D785" s="16">
        <v>7833.2</v>
      </c>
      <c r="E785" s="16">
        <v>7738.8</v>
      </c>
      <c r="F785" s="16" t="s">
        <v>1431</v>
      </c>
      <c r="G785" s="61">
        <f t="shared" si="13"/>
        <v>-5.7320124597864952E-3</v>
      </c>
    </row>
    <row r="786" spans="1:7" x14ac:dyDescent="0.35">
      <c r="A786" s="60">
        <v>44656</v>
      </c>
      <c r="B786" s="16">
        <v>7833.2</v>
      </c>
      <c r="C786" s="16">
        <v>7818.9</v>
      </c>
      <c r="D786" s="16">
        <v>7880.1</v>
      </c>
      <c r="E786" s="16">
        <v>7816</v>
      </c>
      <c r="F786" s="16" t="s">
        <v>1185</v>
      </c>
      <c r="G786" s="61">
        <f t="shared" si="13"/>
        <v>1.8289017636752281E-3</v>
      </c>
    </row>
    <row r="787" spans="1:7" x14ac:dyDescent="0.35">
      <c r="A787" s="60">
        <v>44655</v>
      </c>
      <c r="B787" s="16">
        <v>7818.9</v>
      </c>
      <c r="C787" s="16">
        <v>7785.9</v>
      </c>
      <c r="D787" s="16">
        <v>7834.7</v>
      </c>
      <c r="E787" s="16">
        <v>7785.9</v>
      </c>
      <c r="F787" s="16" t="s">
        <v>250</v>
      </c>
      <c r="G787" s="61">
        <f t="shared" si="13"/>
        <v>4.2384310099026212E-3</v>
      </c>
    </row>
    <row r="788" spans="1:7" x14ac:dyDescent="0.35">
      <c r="A788" s="60">
        <v>44652</v>
      </c>
      <c r="B788" s="16">
        <v>7785.9</v>
      </c>
      <c r="C788" s="16">
        <v>7789.6</v>
      </c>
      <c r="D788" s="16">
        <v>7804.1</v>
      </c>
      <c r="E788" s="16">
        <v>7768.5</v>
      </c>
      <c r="F788" s="16" t="s">
        <v>1193</v>
      </c>
      <c r="G788" s="61">
        <f t="shared" si="13"/>
        <v>-4.7499229742231641E-4</v>
      </c>
    </row>
    <row r="789" spans="1:7" x14ac:dyDescent="0.35">
      <c r="A789" s="60">
        <v>44651</v>
      </c>
      <c r="B789" s="16">
        <v>7789.6</v>
      </c>
      <c r="C789" s="16">
        <v>7799.9</v>
      </c>
      <c r="D789" s="16">
        <v>7839.9</v>
      </c>
      <c r="E789" s="16">
        <v>7789.6</v>
      </c>
      <c r="F789" s="16" t="s">
        <v>592</v>
      </c>
      <c r="G789" s="61">
        <f t="shared" si="13"/>
        <v>-1.3205297503813274E-3</v>
      </c>
    </row>
    <row r="790" spans="1:7" x14ac:dyDescent="0.35">
      <c r="A790" s="60">
        <v>44650</v>
      </c>
      <c r="B790" s="16">
        <v>7799.9</v>
      </c>
      <c r="C790" s="16">
        <v>7747</v>
      </c>
      <c r="D790" s="16">
        <v>7817.6</v>
      </c>
      <c r="E790" s="16">
        <v>7747</v>
      </c>
      <c r="F790" s="16" t="s">
        <v>1432</v>
      </c>
      <c r="G790" s="61">
        <f t="shared" si="13"/>
        <v>6.8284497224730956E-3</v>
      </c>
    </row>
    <row r="791" spans="1:7" x14ac:dyDescent="0.35">
      <c r="A791" s="60">
        <v>44649</v>
      </c>
      <c r="B791" s="16">
        <v>7747</v>
      </c>
      <c r="C791" s="16">
        <v>7689.3</v>
      </c>
      <c r="D791" s="16">
        <v>7761.2</v>
      </c>
      <c r="E791" s="16">
        <v>7687.6</v>
      </c>
      <c r="F791" s="16" t="s">
        <v>479</v>
      </c>
      <c r="G791" s="61">
        <f t="shared" si="13"/>
        <v>7.5039340382088149E-3</v>
      </c>
    </row>
    <row r="792" spans="1:7" x14ac:dyDescent="0.35">
      <c r="A792" s="60">
        <v>44648</v>
      </c>
      <c r="B792" s="16">
        <v>7689.3</v>
      </c>
      <c r="C792" s="16">
        <v>7689.9</v>
      </c>
      <c r="D792" s="16">
        <v>7725.4</v>
      </c>
      <c r="E792" s="16">
        <v>7689.3</v>
      </c>
      <c r="F792" s="16" t="s">
        <v>1201</v>
      </c>
      <c r="G792" s="61">
        <f t="shared" si="13"/>
        <v>-7.8024421643951847E-5</v>
      </c>
    </row>
    <row r="793" spans="1:7" x14ac:dyDescent="0.35">
      <c r="A793" s="60">
        <v>44645</v>
      </c>
      <c r="B793" s="16">
        <v>7689.9</v>
      </c>
      <c r="C793" s="16">
        <v>7669</v>
      </c>
      <c r="D793" s="16">
        <v>7714.5</v>
      </c>
      <c r="E793" s="16">
        <v>7669</v>
      </c>
      <c r="F793" s="16" t="s">
        <v>292</v>
      </c>
      <c r="G793" s="61">
        <f t="shared" si="13"/>
        <v>2.7252575303167159E-3</v>
      </c>
    </row>
    <row r="794" spans="1:7" x14ac:dyDescent="0.35">
      <c r="A794" s="60">
        <v>44644</v>
      </c>
      <c r="B794" s="16">
        <v>7669</v>
      </c>
      <c r="C794" s="16">
        <v>7665</v>
      </c>
      <c r="D794" s="16">
        <v>7681.9</v>
      </c>
      <c r="E794" s="16">
        <v>7640.8</v>
      </c>
      <c r="F794" s="16" t="s">
        <v>868</v>
      </c>
      <c r="G794" s="61">
        <f t="shared" si="13"/>
        <v>5.2185257664705276E-4</v>
      </c>
    </row>
    <row r="795" spans="1:7" x14ac:dyDescent="0.35">
      <c r="A795" s="60">
        <v>44643</v>
      </c>
      <c r="B795" s="16">
        <v>7665</v>
      </c>
      <c r="C795" s="16">
        <v>7620.7</v>
      </c>
      <c r="D795" s="16">
        <v>7672.1</v>
      </c>
      <c r="E795" s="16">
        <v>7611.6</v>
      </c>
      <c r="F795" s="16" t="s">
        <v>1431</v>
      </c>
      <c r="G795" s="61">
        <f t="shared" si="13"/>
        <v>5.8131142808404146E-3</v>
      </c>
    </row>
    <row r="796" spans="1:7" x14ac:dyDescent="0.35">
      <c r="A796" s="60">
        <v>44642</v>
      </c>
      <c r="B796" s="16">
        <v>7620.7</v>
      </c>
      <c r="C796" s="16">
        <v>7558.9</v>
      </c>
      <c r="D796" s="16">
        <v>7655.3</v>
      </c>
      <c r="E796" s="16">
        <v>7558.9</v>
      </c>
      <c r="F796" s="16" t="s">
        <v>651</v>
      </c>
      <c r="G796" s="61">
        <f t="shared" si="13"/>
        <v>8.17579277408087E-3</v>
      </c>
    </row>
    <row r="797" spans="1:7" x14ac:dyDescent="0.35">
      <c r="A797" s="60">
        <v>44641</v>
      </c>
      <c r="B797" s="16">
        <v>7558.9</v>
      </c>
      <c r="C797" s="16">
        <v>7571.2</v>
      </c>
      <c r="D797" s="16">
        <v>7634.2</v>
      </c>
      <c r="E797" s="16">
        <v>7558.9</v>
      </c>
      <c r="F797" s="16" t="s">
        <v>305</v>
      </c>
      <c r="G797" s="61">
        <f t="shared" si="13"/>
        <v>-1.6245773457311818E-3</v>
      </c>
    </row>
    <row r="798" spans="1:7" x14ac:dyDescent="0.35">
      <c r="A798" s="60">
        <v>44638</v>
      </c>
      <c r="B798" s="16">
        <v>7571.2</v>
      </c>
      <c r="C798" s="16">
        <v>7521.6</v>
      </c>
      <c r="D798" s="16">
        <v>7571.2</v>
      </c>
      <c r="E798" s="16">
        <v>7519.8</v>
      </c>
      <c r="F798" s="16" t="s">
        <v>1430</v>
      </c>
      <c r="G798" s="61">
        <f t="shared" si="13"/>
        <v>6.5943416294405033E-3</v>
      </c>
    </row>
    <row r="799" spans="1:7" x14ac:dyDescent="0.35">
      <c r="A799" s="60">
        <v>44637</v>
      </c>
      <c r="B799" s="16">
        <v>7521.6</v>
      </c>
      <c r="C799" s="16">
        <v>7435.8</v>
      </c>
      <c r="D799" s="16">
        <v>7567.8</v>
      </c>
      <c r="E799" s="16">
        <v>7435.8</v>
      </c>
      <c r="F799" s="16" t="s">
        <v>740</v>
      </c>
      <c r="G799" s="61">
        <f t="shared" si="13"/>
        <v>1.1538771887355859E-2</v>
      </c>
    </row>
    <row r="800" spans="1:7" x14ac:dyDescent="0.35">
      <c r="A800" s="60">
        <v>44636</v>
      </c>
      <c r="B800" s="16">
        <v>7435.8</v>
      </c>
      <c r="C800" s="16">
        <v>7356.1</v>
      </c>
      <c r="D800" s="16">
        <v>7441.6</v>
      </c>
      <c r="E800" s="16">
        <v>7356.1</v>
      </c>
      <c r="F800" s="16" t="s">
        <v>122</v>
      </c>
      <c r="G800" s="61">
        <f t="shared" si="13"/>
        <v>1.0834545479261992E-2</v>
      </c>
    </row>
    <row r="801" spans="1:7" x14ac:dyDescent="0.35">
      <c r="A801" s="60">
        <v>44635</v>
      </c>
      <c r="B801" s="16">
        <v>7356.1</v>
      </c>
      <c r="C801" s="16">
        <v>7422.2</v>
      </c>
      <c r="D801" s="16">
        <v>7422.2</v>
      </c>
      <c r="E801" s="16">
        <v>7339.9</v>
      </c>
      <c r="F801" s="16" t="s">
        <v>297</v>
      </c>
      <c r="G801" s="61">
        <f t="shared" si="13"/>
        <v>-8.9057152865726907E-3</v>
      </c>
    </row>
    <row r="802" spans="1:7" x14ac:dyDescent="0.35">
      <c r="A802" s="60">
        <v>44634</v>
      </c>
      <c r="B802" s="16">
        <v>7422.2</v>
      </c>
      <c r="C802" s="16">
        <v>7339.3</v>
      </c>
      <c r="D802" s="16">
        <v>7423.2</v>
      </c>
      <c r="E802" s="16">
        <v>7339.3</v>
      </c>
      <c r="F802" s="16" t="s">
        <v>1429</v>
      </c>
      <c r="G802" s="61">
        <f t="shared" si="13"/>
        <v>1.1295355142860952E-2</v>
      </c>
    </row>
    <row r="803" spans="1:7" x14ac:dyDescent="0.35">
      <c r="A803" s="60">
        <v>44631</v>
      </c>
      <c r="B803" s="16">
        <v>7339.3</v>
      </c>
      <c r="C803" s="16">
        <v>7410.9</v>
      </c>
      <c r="D803" s="16">
        <v>7429.7</v>
      </c>
      <c r="E803" s="16">
        <v>7327</v>
      </c>
      <c r="F803" s="16" t="s">
        <v>740</v>
      </c>
      <c r="G803" s="61">
        <f t="shared" si="13"/>
        <v>-9.6614446288574296E-3</v>
      </c>
    </row>
    <row r="804" spans="1:7" x14ac:dyDescent="0.35">
      <c r="A804" s="60">
        <v>44630</v>
      </c>
      <c r="B804" s="16">
        <v>7410.9</v>
      </c>
      <c r="C804" s="16">
        <v>7331.8</v>
      </c>
      <c r="D804" s="16">
        <v>7443.5</v>
      </c>
      <c r="E804" s="16">
        <v>7320.7</v>
      </c>
      <c r="F804" s="16" t="s">
        <v>1198</v>
      </c>
      <c r="G804" s="61">
        <f t="shared" si="13"/>
        <v>1.0788619438609759E-2</v>
      </c>
    </row>
    <row r="805" spans="1:7" x14ac:dyDescent="0.35">
      <c r="A805" s="60">
        <v>44629</v>
      </c>
      <c r="B805" s="16">
        <v>7331.8</v>
      </c>
      <c r="C805" s="16">
        <v>7252.9</v>
      </c>
      <c r="D805" s="16">
        <v>7350.1</v>
      </c>
      <c r="E805" s="16">
        <v>7242.8</v>
      </c>
      <c r="F805" s="16" t="s">
        <v>1183</v>
      </c>
      <c r="G805" s="61">
        <f t="shared" si="13"/>
        <v>1.0878407257786549E-2</v>
      </c>
    </row>
    <row r="806" spans="1:7" x14ac:dyDescent="0.35">
      <c r="A806" s="60">
        <v>44628</v>
      </c>
      <c r="B806" s="16">
        <v>7252.9</v>
      </c>
      <c r="C806" s="16">
        <v>7321.2</v>
      </c>
      <c r="D806" s="16">
        <v>7331.1</v>
      </c>
      <c r="E806" s="16">
        <v>7252.9</v>
      </c>
      <c r="F806" s="16" t="s">
        <v>1165</v>
      </c>
      <c r="G806" s="61">
        <f t="shared" si="13"/>
        <v>-9.3290717368738063E-3</v>
      </c>
    </row>
    <row r="807" spans="1:7" x14ac:dyDescent="0.35">
      <c r="A807" s="60">
        <v>44627</v>
      </c>
      <c r="B807" s="16">
        <v>7321.2</v>
      </c>
      <c r="C807" s="16">
        <v>7395.3</v>
      </c>
      <c r="D807" s="16">
        <v>7421.7</v>
      </c>
      <c r="E807" s="16">
        <v>7293.1</v>
      </c>
      <c r="F807" s="16" t="s">
        <v>489</v>
      </c>
      <c r="G807" s="61">
        <f t="shared" si="13"/>
        <v>-1.0019877489757079E-2</v>
      </c>
    </row>
    <row r="808" spans="1:7" x14ac:dyDescent="0.35">
      <c r="A808" s="60">
        <v>44624</v>
      </c>
      <c r="B808" s="16">
        <v>7395.3</v>
      </c>
      <c r="C808" s="16">
        <v>7446.8</v>
      </c>
      <c r="D808" s="16">
        <v>7446.8</v>
      </c>
      <c r="E808" s="16">
        <v>7308.6</v>
      </c>
      <c r="F808" s="16" t="s">
        <v>250</v>
      </c>
      <c r="G808" s="61">
        <f t="shared" si="13"/>
        <v>-6.9157221893967336E-3</v>
      </c>
    </row>
    <row r="809" spans="1:7" x14ac:dyDescent="0.35">
      <c r="A809" s="60">
        <v>44623</v>
      </c>
      <c r="B809" s="16">
        <v>7446.8</v>
      </c>
      <c r="C809" s="16">
        <v>7406.3</v>
      </c>
      <c r="D809" s="16">
        <v>7491.3</v>
      </c>
      <c r="E809" s="16">
        <v>7406.3</v>
      </c>
      <c r="F809" s="16" t="s">
        <v>479</v>
      </c>
      <c r="G809" s="61">
        <f t="shared" si="13"/>
        <v>5.4683175134682127E-3</v>
      </c>
    </row>
    <row r="810" spans="1:7" x14ac:dyDescent="0.35">
      <c r="A810" s="60">
        <v>44622</v>
      </c>
      <c r="B810" s="16">
        <v>7406.3</v>
      </c>
      <c r="C810" s="16">
        <v>7385.3</v>
      </c>
      <c r="D810" s="16">
        <v>7409.3</v>
      </c>
      <c r="E810" s="16">
        <v>7328.6</v>
      </c>
      <c r="F810" s="16" t="s">
        <v>1056</v>
      </c>
      <c r="G810" s="61">
        <f t="shared" si="13"/>
        <v>2.8434863851163339E-3</v>
      </c>
    </row>
    <row r="811" spans="1:7" x14ac:dyDescent="0.35">
      <c r="A811" s="60">
        <v>44621</v>
      </c>
      <c r="B811" s="16">
        <v>7385.3</v>
      </c>
      <c r="C811" s="16">
        <v>7323.2</v>
      </c>
      <c r="D811" s="16">
        <v>7442.8</v>
      </c>
      <c r="E811" s="16">
        <v>7323.2</v>
      </c>
      <c r="F811" s="16" t="s">
        <v>711</v>
      </c>
      <c r="G811" s="61">
        <f t="shared" si="13"/>
        <v>8.4798994974875086E-3</v>
      </c>
    </row>
    <row r="812" spans="1:7" x14ac:dyDescent="0.35">
      <c r="A812" s="60">
        <v>44620</v>
      </c>
      <c r="B812" s="16">
        <v>7323.2</v>
      </c>
      <c r="C812" s="16">
        <v>7273.7</v>
      </c>
      <c r="D812" s="16">
        <v>7323.7</v>
      </c>
      <c r="E812" s="16">
        <v>7249.4</v>
      </c>
      <c r="F812" s="16" t="s">
        <v>1189</v>
      </c>
      <c r="G812" s="61">
        <f t="shared" si="13"/>
        <v>6.819181698196175E-3</v>
      </c>
    </row>
    <row r="813" spans="1:7" x14ac:dyDescent="0.35">
      <c r="A813" s="60">
        <v>44617</v>
      </c>
      <c r="B813" s="16">
        <v>7273.6</v>
      </c>
      <c r="C813" s="16">
        <v>7253.1</v>
      </c>
      <c r="D813" s="16">
        <v>7315.6</v>
      </c>
      <c r="E813" s="16">
        <v>7250</v>
      </c>
      <c r="F813" s="16" t="s">
        <v>1181</v>
      </c>
      <c r="G813" s="61">
        <f t="shared" si="13"/>
        <v>2.8263776867822887E-3</v>
      </c>
    </row>
    <row r="814" spans="1:7" x14ac:dyDescent="0.35">
      <c r="A814" s="60">
        <v>44616</v>
      </c>
      <c r="B814" s="16">
        <v>7253.1</v>
      </c>
      <c r="C814" s="16">
        <v>7473.9</v>
      </c>
      <c r="D814" s="16">
        <v>7473.9</v>
      </c>
      <c r="E814" s="16">
        <v>7225</v>
      </c>
      <c r="F814" s="16" t="s">
        <v>1184</v>
      </c>
      <c r="G814" s="61">
        <f t="shared" si="13"/>
        <v>-2.9542808975233759E-2</v>
      </c>
    </row>
    <row r="815" spans="1:7" x14ac:dyDescent="0.35">
      <c r="A815" s="60">
        <v>44615</v>
      </c>
      <c r="B815" s="16">
        <v>7473.9</v>
      </c>
      <c r="C815" s="16">
        <v>7422.2</v>
      </c>
      <c r="D815" s="16">
        <v>7473.9</v>
      </c>
      <c r="E815" s="16">
        <v>7406.6</v>
      </c>
      <c r="F815" s="16" t="s">
        <v>160</v>
      </c>
      <c r="G815" s="61">
        <f t="shared" si="13"/>
        <v>6.9655897173344083E-3</v>
      </c>
    </row>
    <row r="816" spans="1:7" x14ac:dyDescent="0.35">
      <c r="A816" s="60">
        <v>44614</v>
      </c>
      <c r="B816" s="16">
        <v>7422.2</v>
      </c>
      <c r="C816" s="16">
        <v>7507</v>
      </c>
      <c r="D816" s="16">
        <v>7507</v>
      </c>
      <c r="E816" s="16">
        <v>7370.5</v>
      </c>
      <c r="F816" s="16" t="s">
        <v>872</v>
      </c>
      <c r="G816" s="61">
        <f t="shared" si="13"/>
        <v>-1.1296123617956622E-2</v>
      </c>
    </row>
    <row r="817" spans="1:7" x14ac:dyDescent="0.35">
      <c r="A817" s="60">
        <v>44613</v>
      </c>
      <c r="B817" s="16">
        <v>7507</v>
      </c>
      <c r="C817" s="16">
        <v>7502.8</v>
      </c>
      <c r="D817" s="16">
        <v>7521.4</v>
      </c>
      <c r="E817" s="16">
        <v>7427.7</v>
      </c>
      <c r="F817" s="16" t="s">
        <v>165</v>
      </c>
      <c r="G817" s="61">
        <f t="shared" si="13"/>
        <v>5.5979101135572584E-4</v>
      </c>
    </row>
    <row r="818" spans="1:7" x14ac:dyDescent="0.35">
      <c r="A818" s="60">
        <v>44610</v>
      </c>
      <c r="B818" s="16">
        <v>7502.8</v>
      </c>
      <c r="C818" s="16">
        <v>7574.8</v>
      </c>
      <c r="D818" s="16">
        <v>7574.8</v>
      </c>
      <c r="E818" s="16">
        <v>7479</v>
      </c>
      <c r="F818" s="16" t="s">
        <v>294</v>
      </c>
      <c r="G818" s="61">
        <f t="shared" si="13"/>
        <v>-9.5052014574642518E-3</v>
      </c>
    </row>
    <row r="819" spans="1:7" x14ac:dyDescent="0.35">
      <c r="A819" s="60">
        <v>44609</v>
      </c>
      <c r="B819" s="16">
        <v>7574.8</v>
      </c>
      <c r="C819" s="16">
        <v>7573</v>
      </c>
      <c r="D819" s="16">
        <v>7640.4</v>
      </c>
      <c r="E819" s="16">
        <v>7563.7</v>
      </c>
      <c r="F819" s="16" t="s">
        <v>114</v>
      </c>
      <c r="G819" s="61">
        <f t="shared" si="13"/>
        <v>2.3768651789257689E-4</v>
      </c>
    </row>
    <row r="820" spans="1:7" x14ac:dyDescent="0.35">
      <c r="A820" s="60">
        <v>44608</v>
      </c>
      <c r="B820" s="16">
        <v>7573</v>
      </c>
      <c r="C820" s="16">
        <v>7490.3</v>
      </c>
      <c r="D820" s="16">
        <v>7573</v>
      </c>
      <c r="E820" s="16">
        <v>7487.7</v>
      </c>
      <c r="F820" s="16" t="s">
        <v>305</v>
      </c>
      <c r="G820" s="61">
        <f t="shared" si="13"/>
        <v>1.1040946290535647E-2</v>
      </c>
    </row>
    <row r="821" spans="1:7" x14ac:dyDescent="0.35">
      <c r="A821" s="60">
        <v>44607</v>
      </c>
      <c r="B821" s="16">
        <v>7490.3</v>
      </c>
      <c r="C821" s="16">
        <v>7535.1</v>
      </c>
      <c r="D821" s="16">
        <v>7541.6</v>
      </c>
      <c r="E821" s="16">
        <v>7482.7</v>
      </c>
      <c r="F821" s="16" t="s">
        <v>534</v>
      </c>
      <c r="G821" s="61">
        <f t="shared" si="13"/>
        <v>-5.9455083542355736E-3</v>
      </c>
    </row>
    <row r="822" spans="1:7" x14ac:dyDescent="0.35">
      <c r="A822" s="60">
        <v>44606</v>
      </c>
      <c r="B822" s="16">
        <v>7535.1</v>
      </c>
      <c r="C822" s="16">
        <v>7515.8</v>
      </c>
      <c r="D822" s="16">
        <v>7554</v>
      </c>
      <c r="E822" s="16">
        <v>7478.2</v>
      </c>
      <c r="F822" s="16" t="s">
        <v>166</v>
      </c>
      <c r="G822" s="61">
        <f t="shared" si="13"/>
        <v>2.5679235743367723E-3</v>
      </c>
    </row>
    <row r="823" spans="1:7" x14ac:dyDescent="0.35">
      <c r="A823" s="60">
        <v>44603</v>
      </c>
      <c r="B823" s="16">
        <v>7515.8</v>
      </c>
      <c r="C823" s="16">
        <v>7595.5</v>
      </c>
      <c r="D823" s="16">
        <v>7599.8</v>
      </c>
      <c r="E823" s="16">
        <v>7488.9</v>
      </c>
      <c r="F823" s="16" t="s">
        <v>1428</v>
      </c>
      <c r="G823" s="61">
        <f t="shared" si="13"/>
        <v>-1.0493055098413473E-2</v>
      </c>
    </row>
    <row r="824" spans="1:7" x14ac:dyDescent="0.35">
      <c r="A824" s="60">
        <v>44602</v>
      </c>
      <c r="B824" s="16">
        <v>7595.5</v>
      </c>
      <c r="C824" s="16">
        <v>7572.8</v>
      </c>
      <c r="D824" s="16">
        <v>7646.7</v>
      </c>
      <c r="E824" s="16">
        <v>7566.8</v>
      </c>
      <c r="F824" s="16" t="s">
        <v>967</v>
      </c>
      <c r="G824" s="61">
        <f t="shared" si="13"/>
        <v>2.9975702514262181E-3</v>
      </c>
    </row>
    <row r="825" spans="1:7" x14ac:dyDescent="0.35">
      <c r="A825" s="60">
        <v>44601</v>
      </c>
      <c r="B825" s="16">
        <v>7572.8</v>
      </c>
      <c r="C825" s="16">
        <v>7489</v>
      </c>
      <c r="D825" s="16">
        <v>7572.8</v>
      </c>
      <c r="E825" s="16">
        <v>7486.8</v>
      </c>
      <c r="F825" s="16" t="s">
        <v>161</v>
      </c>
      <c r="G825" s="61">
        <f t="shared" si="13"/>
        <v>1.1189744959273717E-2</v>
      </c>
    </row>
    <row r="826" spans="1:7" x14ac:dyDescent="0.35">
      <c r="A826" s="60">
        <v>44600</v>
      </c>
      <c r="B826" s="16">
        <v>7489</v>
      </c>
      <c r="C826" s="16">
        <v>7414.2</v>
      </c>
      <c r="D826" s="16">
        <v>7506.9</v>
      </c>
      <c r="E826" s="16">
        <v>7414.2</v>
      </c>
      <c r="F826" s="16" t="s">
        <v>528</v>
      </c>
      <c r="G826" s="61">
        <f t="shared" si="13"/>
        <v>1.0088748617517851E-2</v>
      </c>
    </row>
    <row r="827" spans="1:7" x14ac:dyDescent="0.35">
      <c r="A827" s="60">
        <v>44599</v>
      </c>
      <c r="B827" s="16">
        <v>7414.2</v>
      </c>
      <c r="C827" s="16">
        <v>7418.8</v>
      </c>
      <c r="D827" s="16">
        <v>7431.6</v>
      </c>
      <c r="E827" s="16">
        <v>7347</v>
      </c>
      <c r="F827" s="16" t="s">
        <v>1427</v>
      </c>
      <c r="G827" s="61">
        <f t="shared" si="13"/>
        <v>-6.3351709822212499E-4</v>
      </c>
    </row>
    <row r="828" spans="1:7" x14ac:dyDescent="0.35">
      <c r="A828" s="60">
        <v>44596</v>
      </c>
      <c r="B828" s="16">
        <v>7418.9</v>
      </c>
      <c r="C828" s="16">
        <v>7374.6</v>
      </c>
      <c r="D828" s="16">
        <v>7418.9</v>
      </c>
      <c r="E828" s="16">
        <v>7343</v>
      </c>
      <c r="F828" s="16" t="s">
        <v>305</v>
      </c>
      <c r="G828" s="61">
        <f t="shared" si="13"/>
        <v>6.007105470127172E-3</v>
      </c>
    </row>
    <row r="829" spans="1:7" x14ac:dyDescent="0.35">
      <c r="A829" s="60">
        <v>44595</v>
      </c>
      <c r="B829" s="16">
        <v>7374.6</v>
      </c>
      <c r="C829" s="16">
        <v>7399.6</v>
      </c>
      <c r="D829" s="16">
        <v>7405.9</v>
      </c>
      <c r="E829" s="16">
        <v>7345.3</v>
      </c>
      <c r="F829" s="16" t="s">
        <v>1426</v>
      </c>
      <c r="G829" s="61">
        <f t="shared" si="13"/>
        <v>-3.3785610032974756E-3</v>
      </c>
    </row>
    <row r="830" spans="1:7" x14ac:dyDescent="0.35">
      <c r="A830" s="60">
        <v>44594</v>
      </c>
      <c r="B830" s="16">
        <v>7399.6</v>
      </c>
      <c r="C830" s="16">
        <v>7312.8</v>
      </c>
      <c r="D830" s="16">
        <v>7417.7</v>
      </c>
      <c r="E830" s="16">
        <v>7312.8</v>
      </c>
      <c r="F830" s="16" t="s">
        <v>1425</v>
      </c>
      <c r="G830" s="61">
        <f t="shared" si="13"/>
        <v>1.186959851219771E-2</v>
      </c>
    </row>
    <row r="831" spans="1:7" x14ac:dyDescent="0.35">
      <c r="A831" s="60">
        <v>44593</v>
      </c>
      <c r="B831" s="16">
        <v>7312.8</v>
      </c>
      <c r="C831" s="16">
        <v>7268.3</v>
      </c>
      <c r="D831" s="16">
        <v>7349.5</v>
      </c>
      <c r="E831" s="16">
        <v>7252</v>
      </c>
      <c r="F831" s="16" t="s">
        <v>373</v>
      </c>
      <c r="G831" s="61">
        <f t="shared" si="13"/>
        <v>6.1224770579089149E-3</v>
      </c>
    </row>
    <row r="832" spans="1:7" x14ac:dyDescent="0.35">
      <c r="A832" s="60">
        <v>44592</v>
      </c>
      <c r="B832" s="16">
        <v>7268.3</v>
      </c>
      <c r="C832" s="16">
        <v>7266.3</v>
      </c>
      <c r="D832" s="16">
        <v>7298.4</v>
      </c>
      <c r="E832" s="16">
        <v>7217.2</v>
      </c>
      <c r="F832" s="16" t="s">
        <v>165</v>
      </c>
      <c r="G832" s="61">
        <f t="shared" si="13"/>
        <v>2.7524324621874818E-4</v>
      </c>
    </row>
    <row r="833" spans="1:7" x14ac:dyDescent="0.35">
      <c r="A833" s="60">
        <v>44589</v>
      </c>
      <c r="B833" s="16">
        <v>7266.3</v>
      </c>
      <c r="C833" s="16">
        <v>7114.5</v>
      </c>
      <c r="D833" s="16">
        <v>7279.4</v>
      </c>
      <c r="E833" s="16">
        <v>7113.6</v>
      </c>
      <c r="F833" s="16" t="s">
        <v>1424</v>
      </c>
      <c r="G833" s="61">
        <f t="shared" si="13"/>
        <v>2.1336706725701093E-2</v>
      </c>
    </row>
    <row r="834" spans="1:7" x14ac:dyDescent="0.35">
      <c r="A834" s="60">
        <v>44588</v>
      </c>
      <c r="B834" s="16">
        <v>7114.5</v>
      </c>
      <c r="C834" s="16">
        <v>7248.1</v>
      </c>
      <c r="D834" s="16">
        <v>7334.4</v>
      </c>
      <c r="E834" s="16">
        <v>7031.9</v>
      </c>
      <c r="F834" s="16" t="s">
        <v>1423</v>
      </c>
      <c r="G834" s="61">
        <f t="shared" si="13"/>
        <v>-1.8432416771291815E-2</v>
      </c>
    </row>
    <row r="835" spans="1:7" x14ac:dyDescent="0.35">
      <c r="A835" s="60">
        <v>44586</v>
      </c>
      <c r="B835" s="16">
        <v>7248.1</v>
      </c>
      <c r="C835" s="16">
        <v>7441.5</v>
      </c>
      <c r="D835" s="16">
        <v>7441.5</v>
      </c>
      <c r="E835" s="16">
        <v>7205.9</v>
      </c>
      <c r="F835" s="16" t="s">
        <v>1422</v>
      </c>
      <c r="G835" s="61">
        <f t="shared" ref="G835:G898" si="14">B835/B836-1</f>
        <v>-2.5989383860780757E-2</v>
      </c>
    </row>
    <row r="836" spans="1:7" x14ac:dyDescent="0.35">
      <c r="A836" s="60">
        <v>44585</v>
      </c>
      <c r="B836" s="16">
        <v>7441.5</v>
      </c>
      <c r="C836" s="16">
        <v>7488</v>
      </c>
      <c r="D836" s="16">
        <v>7488</v>
      </c>
      <c r="E836" s="16">
        <v>7387.4</v>
      </c>
      <c r="F836" s="16" t="s">
        <v>232</v>
      </c>
      <c r="G836" s="61">
        <f t="shared" si="14"/>
        <v>-6.488564905675509E-3</v>
      </c>
    </row>
    <row r="837" spans="1:7" x14ac:dyDescent="0.35">
      <c r="A837" s="60">
        <v>44582</v>
      </c>
      <c r="B837" s="16">
        <v>7490.1</v>
      </c>
      <c r="C837" s="16">
        <v>7668.9</v>
      </c>
      <c r="D837" s="16">
        <v>7668.9</v>
      </c>
      <c r="E837" s="16">
        <v>7468</v>
      </c>
      <c r="F837" s="16" t="s">
        <v>1166</v>
      </c>
      <c r="G837" s="61">
        <f t="shared" si="14"/>
        <v>-2.3314947384892148E-2</v>
      </c>
    </row>
    <row r="838" spans="1:7" x14ac:dyDescent="0.35">
      <c r="A838" s="60">
        <v>44581</v>
      </c>
      <c r="B838" s="16">
        <v>7668.9</v>
      </c>
      <c r="C838" s="16">
        <v>7656.6</v>
      </c>
      <c r="D838" s="16">
        <v>7676.9</v>
      </c>
      <c r="E838" s="16">
        <v>7624.9</v>
      </c>
      <c r="F838" s="16" t="s">
        <v>248</v>
      </c>
      <c r="G838" s="61">
        <f t="shared" si="14"/>
        <v>1.6064571742024913E-3</v>
      </c>
    </row>
    <row r="839" spans="1:7" x14ac:dyDescent="0.35">
      <c r="A839" s="60">
        <v>44580</v>
      </c>
      <c r="B839" s="16">
        <v>7656.6</v>
      </c>
      <c r="C839" s="16">
        <v>7735.8</v>
      </c>
      <c r="D839" s="16">
        <v>7735.8</v>
      </c>
      <c r="E839" s="16">
        <v>7650.1</v>
      </c>
      <c r="F839" s="16" t="s">
        <v>298</v>
      </c>
      <c r="G839" s="61">
        <f t="shared" si="14"/>
        <v>-1.0238113705111296E-2</v>
      </c>
    </row>
    <row r="840" spans="1:7" x14ac:dyDescent="0.35">
      <c r="A840" s="60">
        <v>44579</v>
      </c>
      <c r="B840" s="16">
        <v>7735.8</v>
      </c>
      <c r="C840" s="16">
        <v>7739.3</v>
      </c>
      <c r="D840" s="16">
        <v>7771.6</v>
      </c>
      <c r="E840" s="16">
        <v>7725.3</v>
      </c>
      <c r="F840" s="16" t="s">
        <v>1421</v>
      </c>
      <c r="G840" s="61">
        <f t="shared" si="14"/>
        <v>-4.5223728244159211E-4</v>
      </c>
    </row>
    <row r="841" spans="1:7" x14ac:dyDescent="0.35">
      <c r="A841" s="60">
        <v>44578</v>
      </c>
      <c r="B841" s="16">
        <v>7739.3</v>
      </c>
      <c r="C841" s="16">
        <v>7717.1</v>
      </c>
      <c r="D841" s="16">
        <v>7751.5</v>
      </c>
      <c r="E841" s="16">
        <v>7708.2</v>
      </c>
      <c r="F841" s="16" t="s">
        <v>1420</v>
      </c>
      <c r="G841" s="61">
        <f t="shared" si="14"/>
        <v>2.8767283046740033E-3</v>
      </c>
    </row>
    <row r="842" spans="1:7" x14ac:dyDescent="0.35">
      <c r="A842" s="60">
        <v>44575</v>
      </c>
      <c r="B842" s="16">
        <v>7717.1</v>
      </c>
      <c r="C842" s="16">
        <v>7797.5</v>
      </c>
      <c r="D842" s="16">
        <v>7797.5</v>
      </c>
      <c r="E842" s="16">
        <v>7711.3</v>
      </c>
      <c r="F842" s="16" t="s">
        <v>287</v>
      </c>
      <c r="G842" s="61">
        <f t="shared" si="14"/>
        <v>-1.0310997114459708E-2</v>
      </c>
    </row>
    <row r="843" spans="1:7" x14ac:dyDescent="0.35">
      <c r="A843" s="60">
        <v>44574</v>
      </c>
      <c r="B843" s="16">
        <v>7797.5</v>
      </c>
      <c r="C843" s="16">
        <v>7762.2</v>
      </c>
      <c r="D843" s="16">
        <v>7811.2</v>
      </c>
      <c r="E843" s="16">
        <v>7762.2</v>
      </c>
      <c r="F843" s="16" t="s">
        <v>1419</v>
      </c>
      <c r="G843" s="61">
        <f t="shared" si="14"/>
        <v>4.5476797815051651E-3</v>
      </c>
    </row>
    <row r="844" spans="1:7" x14ac:dyDescent="0.35">
      <c r="A844" s="60">
        <v>44573</v>
      </c>
      <c r="B844" s="16">
        <v>7762.2</v>
      </c>
      <c r="C844" s="16">
        <v>7710.7</v>
      </c>
      <c r="D844" s="16">
        <v>7787.6</v>
      </c>
      <c r="E844" s="16">
        <v>7710.7</v>
      </c>
      <c r="F844" s="16" t="s">
        <v>1354</v>
      </c>
      <c r="G844" s="61">
        <f t="shared" si="14"/>
        <v>6.6790304382222665E-3</v>
      </c>
    </row>
    <row r="845" spans="1:7" x14ac:dyDescent="0.35">
      <c r="A845" s="60">
        <v>44572</v>
      </c>
      <c r="B845" s="16">
        <v>7710.7</v>
      </c>
      <c r="C845" s="16">
        <v>7766.1</v>
      </c>
      <c r="D845" s="16">
        <v>7766.1</v>
      </c>
      <c r="E845" s="16">
        <v>7698.8</v>
      </c>
      <c r="F845" s="16" t="s">
        <v>1418</v>
      </c>
      <c r="G845" s="61">
        <f t="shared" si="14"/>
        <v>-7.1335676851960184E-3</v>
      </c>
    </row>
    <row r="846" spans="1:7" x14ac:dyDescent="0.35">
      <c r="A846" s="60">
        <v>44571</v>
      </c>
      <c r="B846" s="16">
        <v>7766.1</v>
      </c>
      <c r="C846" s="16">
        <v>7774.4</v>
      </c>
      <c r="D846" s="16">
        <v>7780.3</v>
      </c>
      <c r="E846" s="16">
        <v>7727.5</v>
      </c>
      <c r="F846" s="16" t="s">
        <v>1417</v>
      </c>
      <c r="G846" s="61">
        <f t="shared" si="14"/>
        <v>-1.0676065033956572E-3</v>
      </c>
    </row>
    <row r="847" spans="1:7" x14ac:dyDescent="0.35">
      <c r="A847" s="60">
        <v>44568</v>
      </c>
      <c r="B847" s="16">
        <v>7774.4</v>
      </c>
      <c r="C847" s="16">
        <v>7679.3</v>
      </c>
      <c r="D847" s="16">
        <v>7805.7</v>
      </c>
      <c r="E847" s="16">
        <v>7679.3</v>
      </c>
      <c r="F847" s="16" t="s">
        <v>1416</v>
      </c>
      <c r="G847" s="61">
        <f t="shared" si="14"/>
        <v>1.2383941244644703E-2</v>
      </c>
    </row>
    <row r="848" spans="1:7" x14ac:dyDescent="0.35">
      <c r="A848" s="60">
        <v>44567</v>
      </c>
      <c r="B848" s="16">
        <v>7679.3</v>
      </c>
      <c r="C848" s="16">
        <v>7899.6</v>
      </c>
      <c r="D848" s="16">
        <v>7899.6</v>
      </c>
      <c r="E848" s="16">
        <v>7660.9</v>
      </c>
      <c r="F848" s="16" t="s">
        <v>1415</v>
      </c>
      <c r="G848" s="61">
        <f t="shared" si="14"/>
        <v>-2.7887487974074698E-2</v>
      </c>
    </row>
    <row r="849" spans="1:7" x14ac:dyDescent="0.35">
      <c r="A849" s="60">
        <v>44566</v>
      </c>
      <c r="B849" s="16">
        <v>7899.6</v>
      </c>
      <c r="C849" s="16">
        <v>7926.8</v>
      </c>
      <c r="D849" s="16">
        <v>7956.3</v>
      </c>
      <c r="E849" s="16">
        <v>7897.1</v>
      </c>
      <c r="F849" s="16" t="s">
        <v>1414</v>
      </c>
      <c r="G849" s="61">
        <f t="shared" si="14"/>
        <v>-3.4313972851591767E-3</v>
      </c>
    </row>
    <row r="850" spans="1:7" x14ac:dyDescent="0.35">
      <c r="A850" s="60">
        <v>44565</v>
      </c>
      <c r="B850" s="16">
        <v>7926.8</v>
      </c>
      <c r="C850" s="16">
        <v>7779.2</v>
      </c>
      <c r="D850" s="16">
        <v>7930.6</v>
      </c>
      <c r="E850" s="16">
        <v>7779.2</v>
      </c>
      <c r="F850" s="16" t="s">
        <v>1413</v>
      </c>
      <c r="G850" s="61">
        <f t="shared" si="14"/>
        <v>1.8973673385438206E-2</v>
      </c>
    </row>
    <row r="851" spans="1:7" x14ac:dyDescent="0.35">
      <c r="A851" s="60">
        <v>44561</v>
      </c>
      <c r="B851" s="16">
        <v>7779.2</v>
      </c>
      <c r="C851" s="16">
        <v>7843.7</v>
      </c>
      <c r="D851" s="16">
        <v>7845.4</v>
      </c>
      <c r="E851" s="16">
        <v>7779.2</v>
      </c>
      <c r="F851" s="16" t="s">
        <v>1412</v>
      </c>
      <c r="G851" s="61">
        <f t="shared" si="14"/>
        <v>-8.2231599882708339E-3</v>
      </c>
    </row>
    <row r="852" spans="1:7" x14ac:dyDescent="0.35">
      <c r="A852" s="60">
        <v>44560</v>
      </c>
      <c r="B852" s="16">
        <v>7843.7</v>
      </c>
      <c r="C852" s="16">
        <v>7840.3</v>
      </c>
      <c r="D852" s="16">
        <v>7847.9</v>
      </c>
      <c r="E852" s="16">
        <v>7826.2</v>
      </c>
      <c r="F852" s="16" t="s">
        <v>1411</v>
      </c>
      <c r="G852" s="61">
        <f t="shared" si="14"/>
        <v>4.3365687537466613E-4</v>
      </c>
    </row>
    <row r="853" spans="1:7" x14ac:dyDescent="0.35">
      <c r="A853" s="60">
        <v>44559</v>
      </c>
      <c r="B853" s="16">
        <v>7840.3</v>
      </c>
      <c r="C853" s="16">
        <v>7744.7</v>
      </c>
      <c r="D853" s="16">
        <v>7847.3</v>
      </c>
      <c r="E853" s="16">
        <v>7744.7</v>
      </c>
      <c r="F853" s="16" t="s">
        <v>1410</v>
      </c>
      <c r="G853" s="61">
        <f t="shared" si="14"/>
        <v>1.2343925523261134E-2</v>
      </c>
    </row>
    <row r="854" spans="1:7" x14ac:dyDescent="0.35">
      <c r="A854" s="60">
        <v>44554</v>
      </c>
      <c r="B854" s="16">
        <v>7744.7</v>
      </c>
      <c r="C854" s="16">
        <v>7707.5</v>
      </c>
      <c r="D854" s="16">
        <v>7759.8</v>
      </c>
      <c r="E854" s="16">
        <v>7707.5</v>
      </c>
      <c r="F854" s="16" t="s">
        <v>1409</v>
      </c>
      <c r="G854" s="61">
        <f t="shared" si="14"/>
        <v>4.8264677262406241E-3</v>
      </c>
    </row>
    <row r="855" spans="1:7" x14ac:dyDescent="0.35">
      <c r="A855" s="60">
        <v>44553</v>
      </c>
      <c r="B855" s="16">
        <v>7707.5</v>
      </c>
      <c r="C855" s="16">
        <v>7682.6</v>
      </c>
      <c r="D855" s="16">
        <v>7722.3</v>
      </c>
      <c r="E855" s="16">
        <v>7681.9</v>
      </c>
      <c r="F855" s="16" t="s">
        <v>1408</v>
      </c>
      <c r="G855" s="61">
        <f t="shared" si="14"/>
        <v>3.241090255902801E-3</v>
      </c>
    </row>
    <row r="856" spans="1:7" x14ac:dyDescent="0.35">
      <c r="A856" s="60">
        <v>44552</v>
      </c>
      <c r="B856" s="16">
        <v>7682.6</v>
      </c>
      <c r="C856" s="16">
        <v>7666.7</v>
      </c>
      <c r="D856" s="16">
        <v>7688</v>
      </c>
      <c r="E856" s="16">
        <v>7650.5</v>
      </c>
      <c r="F856" s="16" t="s">
        <v>1407</v>
      </c>
      <c r="G856" s="61">
        <f t="shared" si="14"/>
        <v>2.073904026504314E-3</v>
      </c>
    </row>
    <row r="857" spans="1:7" x14ac:dyDescent="0.35">
      <c r="A857" s="60">
        <v>44551</v>
      </c>
      <c r="B857" s="16">
        <v>7666.7</v>
      </c>
      <c r="C857" s="16">
        <v>7602.2</v>
      </c>
      <c r="D857" s="16">
        <v>7669.3</v>
      </c>
      <c r="E857" s="16">
        <v>7597.1</v>
      </c>
      <c r="F857" s="16" t="s">
        <v>1406</v>
      </c>
      <c r="G857" s="61">
        <f t="shared" si="14"/>
        <v>8.4843860987608988E-3</v>
      </c>
    </row>
    <row r="858" spans="1:7" x14ac:dyDescent="0.35">
      <c r="A858" s="60">
        <v>44550</v>
      </c>
      <c r="B858" s="16">
        <v>7602.2</v>
      </c>
      <c r="C858" s="16">
        <v>7625.8</v>
      </c>
      <c r="D858" s="16">
        <v>7625.8</v>
      </c>
      <c r="E858" s="16">
        <v>7571.8</v>
      </c>
      <c r="F858" s="16" t="s">
        <v>1405</v>
      </c>
      <c r="G858" s="61">
        <f t="shared" si="14"/>
        <v>-3.1470457108389027E-3</v>
      </c>
    </row>
    <row r="859" spans="1:7" x14ac:dyDescent="0.35">
      <c r="A859" s="60">
        <v>44547</v>
      </c>
      <c r="B859" s="16">
        <v>7626.2</v>
      </c>
      <c r="C859" s="16">
        <v>7618.5</v>
      </c>
      <c r="D859" s="16">
        <v>7668.5</v>
      </c>
      <c r="E859" s="16">
        <v>7618.5</v>
      </c>
      <c r="F859" s="16" t="s">
        <v>1404</v>
      </c>
      <c r="G859" s="61">
        <f t="shared" si="14"/>
        <v>1.0106976438930548E-3</v>
      </c>
    </row>
    <row r="860" spans="1:7" x14ac:dyDescent="0.35">
      <c r="A860" s="60">
        <v>44546</v>
      </c>
      <c r="B860" s="16">
        <v>7618.5</v>
      </c>
      <c r="C860" s="16">
        <v>7636.2</v>
      </c>
      <c r="D860" s="16">
        <v>7644.3</v>
      </c>
      <c r="E860" s="16">
        <v>7592.4</v>
      </c>
      <c r="F860" s="16" t="s">
        <v>1201</v>
      </c>
      <c r="G860" s="61">
        <f t="shared" si="14"/>
        <v>-2.317906812288828E-3</v>
      </c>
    </row>
    <row r="861" spans="1:7" x14ac:dyDescent="0.35">
      <c r="A861" s="60">
        <v>44545</v>
      </c>
      <c r="B861" s="16">
        <v>7636.2</v>
      </c>
      <c r="C861" s="16">
        <v>7698.3</v>
      </c>
      <c r="D861" s="16">
        <v>7698.3</v>
      </c>
      <c r="E861" s="16">
        <v>7635.1</v>
      </c>
      <c r="F861" s="16" t="s">
        <v>1403</v>
      </c>
      <c r="G861" s="61">
        <f t="shared" si="14"/>
        <v>-8.0667160282140715E-3</v>
      </c>
    </row>
    <row r="862" spans="1:7" x14ac:dyDescent="0.35">
      <c r="A862" s="60">
        <v>44544</v>
      </c>
      <c r="B862" s="16">
        <v>7698.3</v>
      </c>
      <c r="C862" s="16">
        <v>7697.5</v>
      </c>
      <c r="D862" s="16">
        <v>7713.1</v>
      </c>
      <c r="E862" s="16">
        <v>7660.6</v>
      </c>
      <c r="F862" s="16" t="s">
        <v>287</v>
      </c>
      <c r="G862" s="61">
        <f t="shared" si="14"/>
        <v>1.039298473530792E-4</v>
      </c>
    </row>
    <row r="863" spans="1:7" x14ac:dyDescent="0.35">
      <c r="A863" s="60">
        <v>44543</v>
      </c>
      <c r="B863" s="16">
        <v>7697.5</v>
      </c>
      <c r="C863" s="16">
        <v>7667.9</v>
      </c>
      <c r="D863" s="16">
        <v>7732.1</v>
      </c>
      <c r="E863" s="16">
        <v>7667.9</v>
      </c>
      <c r="F863" s="16" t="s">
        <v>1402</v>
      </c>
      <c r="G863" s="61">
        <f t="shared" si="14"/>
        <v>3.8602485687084798E-3</v>
      </c>
    </row>
    <row r="864" spans="1:7" x14ac:dyDescent="0.35">
      <c r="A864" s="60">
        <v>44540</v>
      </c>
      <c r="B864" s="16">
        <v>7667.9</v>
      </c>
      <c r="C864" s="16">
        <v>7689.4</v>
      </c>
      <c r="D864" s="16">
        <v>7689.4</v>
      </c>
      <c r="E864" s="16">
        <v>7642.7</v>
      </c>
      <c r="F864" s="16" t="s">
        <v>173</v>
      </c>
      <c r="G864" s="61">
        <f t="shared" si="14"/>
        <v>-2.7960569095117904E-3</v>
      </c>
    </row>
    <row r="865" spans="1:7" x14ac:dyDescent="0.35">
      <c r="A865" s="60">
        <v>44539</v>
      </c>
      <c r="B865" s="16">
        <v>7689.4</v>
      </c>
      <c r="C865" s="16">
        <v>7707.2</v>
      </c>
      <c r="D865" s="16">
        <v>7724</v>
      </c>
      <c r="E865" s="16">
        <v>7681.6</v>
      </c>
      <c r="F865" s="16" t="s">
        <v>1401</v>
      </c>
      <c r="G865" s="61">
        <f t="shared" si="14"/>
        <v>-2.3095287523354768E-3</v>
      </c>
    </row>
    <row r="866" spans="1:7" x14ac:dyDescent="0.35">
      <c r="A866" s="60">
        <v>44538</v>
      </c>
      <c r="B866" s="16">
        <v>7707.2</v>
      </c>
      <c r="C866" s="16">
        <v>7605.2</v>
      </c>
      <c r="D866" s="16">
        <v>7744.3</v>
      </c>
      <c r="E866" s="16">
        <v>7605.2</v>
      </c>
      <c r="F866" s="16" t="s">
        <v>373</v>
      </c>
      <c r="G866" s="61">
        <f t="shared" si="14"/>
        <v>1.3411876084784113E-2</v>
      </c>
    </row>
    <row r="867" spans="1:7" x14ac:dyDescent="0.35">
      <c r="A867" s="60">
        <v>44537</v>
      </c>
      <c r="B867" s="16">
        <v>7605.2</v>
      </c>
      <c r="C867" s="16">
        <v>7529</v>
      </c>
      <c r="D867" s="16">
        <v>7617.6</v>
      </c>
      <c r="E867" s="16">
        <v>7529</v>
      </c>
      <c r="F867" s="16" t="s">
        <v>1400</v>
      </c>
      <c r="G867" s="61">
        <f t="shared" si="14"/>
        <v>1.0120865984858618E-2</v>
      </c>
    </row>
    <row r="868" spans="1:7" x14ac:dyDescent="0.35">
      <c r="A868" s="60">
        <v>44536</v>
      </c>
      <c r="B868" s="16">
        <v>7529</v>
      </c>
      <c r="C868" s="16">
        <v>7543.6</v>
      </c>
      <c r="D868" s="16">
        <v>7550.2</v>
      </c>
      <c r="E868" s="16">
        <v>7496.8</v>
      </c>
      <c r="F868" s="16" t="s">
        <v>294</v>
      </c>
      <c r="G868" s="61">
        <f t="shared" si="14"/>
        <v>-1.9354154515086597E-3</v>
      </c>
    </row>
    <row r="869" spans="1:7" x14ac:dyDescent="0.35">
      <c r="A869" s="60">
        <v>44533</v>
      </c>
      <c r="B869" s="16">
        <v>7543.6</v>
      </c>
      <c r="C869" s="16">
        <v>7536.1</v>
      </c>
      <c r="D869" s="16">
        <v>7598.7</v>
      </c>
      <c r="E869" s="16">
        <v>7514.8</v>
      </c>
      <c r="F869" s="16" t="s">
        <v>1399</v>
      </c>
      <c r="G869" s="61">
        <f t="shared" si="14"/>
        <v>9.9520972386257789E-4</v>
      </c>
    </row>
    <row r="870" spans="1:7" x14ac:dyDescent="0.35">
      <c r="A870" s="60">
        <v>44532</v>
      </c>
      <c r="B870" s="16">
        <v>7536.1</v>
      </c>
      <c r="C870" s="16">
        <v>7557.8</v>
      </c>
      <c r="D870" s="16">
        <v>7557.8</v>
      </c>
      <c r="E870" s="16">
        <v>7487.2</v>
      </c>
      <c r="F870" s="16" t="s">
        <v>365</v>
      </c>
      <c r="G870" s="61">
        <f t="shared" si="14"/>
        <v>-2.8712059064807116E-3</v>
      </c>
    </row>
    <row r="871" spans="1:7" x14ac:dyDescent="0.35">
      <c r="A871" s="60">
        <v>44531</v>
      </c>
      <c r="B871" s="16">
        <v>7557.8</v>
      </c>
      <c r="C871" s="16">
        <v>7587.4</v>
      </c>
      <c r="D871" s="16">
        <v>7588.3</v>
      </c>
      <c r="E871" s="16">
        <v>7507.6</v>
      </c>
      <c r="F871" s="16" t="s">
        <v>1398</v>
      </c>
      <c r="G871" s="61">
        <f t="shared" si="14"/>
        <v>-3.9012046287264512E-3</v>
      </c>
    </row>
    <row r="872" spans="1:7" x14ac:dyDescent="0.35">
      <c r="A872" s="60">
        <v>44530</v>
      </c>
      <c r="B872" s="16">
        <v>7587.4</v>
      </c>
      <c r="C872" s="16">
        <v>7562.5</v>
      </c>
      <c r="D872" s="16">
        <v>7661.7</v>
      </c>
      <c r="E872" s="16">
        <v>7562.5</v>
      </c>
      <c r="F872" s="16" t="s">
        <v>1171</v>
      </c>
      <c r="G872" s="61">
        <f t="shared" si="14"/>
        <v>3.292561983470943E-3</v>
      </c>
    </row>
    <row r="873" spans="1:7" x14ac:dyDescent="0.35">
      <c r="A873" s="60">
        <v>44529</v>
      </c>
      <c r="B873" s="16">
        <v>7562.5</v>
      </c>
      <c r="C873" s="16">
        <v>7599.9</v>
      </c>
      <c r="D873" s="16">
        <v>7599.9</v>
      </c>
      <c r="E873" s="16">
        <v>7482.8</v>
      </c>
      <c r="F873" s="16" t="s">
        <v>1056</v>
      </c>
      <c r="G873" s="61">
        <f t="shared" si="14"/>
        <v>-4.9211173831233967E-3</v>
      </c>
    </row>
    <row r="874" spans="1:7" x14ac:dyDescent="0.35">
      <c r="A874" s="60">
        <v>44526</v>
      </c>
      <c r="B874" s="16">
        <v>7599.9</v>
      </c>
      <c r="C874" s="16">
        <v>7736.9</v>
      </c>
      <c r="D874" s="16">
        <v>7736.9</v>
      </c>
      <c r="E874" s="16">
        <v>7583.1</v>
      </c>
      <c r="F874" s="16" t="s">
        <v>1397</v>
      </c>
      <c r="G874" s="61">
        <f t="shared" si="14"/>
        <v>-1.7707350489214013E-2</v>
      </c>
    </row>
    <row r="875" spans="1:7" x14ac:dyDescent="0.35">
      <c r="A875" s="60">
        <v>44525</v>
      </c>
      <c r="B875" s="16">
        <v>7736.9</v>
      </c>
      <c r="C875" s="16">
        <v>7725.5</v>
      </c>
      <c r="D875" s="16">
        <v>7743.5</v>
      </c>
      <c r="E875" s="16">
        <v>7702.3</v>
      </c>
      <c r="F875" s="16" t="s">
        <v>1396</v>
      </c>
      <c r="G875" s="61">
        <f t="shared" si="14"/>
        <v>1.4756326451361712E-3</v>
      </c>
    </row>
    <row r="876" spans="1:7" x14ac:dyDescent="0.35">
      <c r="A876" s="60">
        <v>44524</v>
      </c>
      <c r="B876" s="16">
        <v>7725.5</v>
      </c>
      <c r="C876" s="16">
        <v>7741.7</v>
      </c>
      <c r="D876" s="16">
        <v>7750.3</v>
      </c>
      <c r="E876" s="16">
        <v>7707.3</v>
      </c>
      <c r="F876" s="16" t="s">
        <v>1395</v>
      </c>
      <c r="G876" s="61">
        <f t="shared" si="14"/>
        <v>-2.0925636488109411E-3</v>
      </c>
    </row>
    <row r="877" spans="1:7" x14ac:dyDescent="0.35">
      <c r="A877" s="60">
        <v>44523</v>
      </c>
      <c r="B877" s="16">
        <v>7741.7</v>
      </c>
      <c r="C877" s="16">
        <v>7688.3</v>
      </c>
      <c r="D877" s="16">
        <v>7747.9</v>
      </c>
      <c r="E877" s="16">
        <v>7688.3</v>
      </c>
      <c r="F877" s="16" t="s">
        <v>373</v>
      </c>
      <c r="G877" s="61">
        <f t="shared" si="14"/>
        <v>6.9456186673255704E-3</v>
      </c>
    </row>
    <row r="878" spans="1:7" x14ac:dyDescent="0.35">
      <c r="A878" s="60">
        <v>44522</v>
      </c>
      <c r="B878" s="16">
        <v>7688.3</v>
      </c>
      <c r="C878" s="16">
        <v>7729.9</v>
      </c>
      <c r="D878" s="16">
        <v>7729.9</v>
      </c>
      <c r="E878" s="16">
        <v>7672.1</v>
      </c>
      <c r="F878" s="16" t="s">
        <v>331</v>
      </c>
      <c r="G878" s="61">
        <f t="shared" si="14"/>
        <v>-5.3816996338891254E-3</v>
      </c>
    </row>
    <row r="879" spans="1:7" x14ac:dyDescent="0.35">
      <c r="A879" s="60">
        <v>44519</v>
      </c>
      <c r="B879" s="16">
        <v>7729.9</v>
      </c>
      <c r="C879" s="16">
        <v>7713.2</v>
      </c>
      <c r="D879" s="16">
        <v>7736.4</v>
      </c>
      <c r="E879" s="16">
        <v>7709</v>
      </c>
      <c r="F879" s="16" t="s">
        <v>1394</v>
      </c>
      <c r="G879" s="61">
        <f t="shared" si="14"/>
        <v>2.1651195353420416E-3</v>
      </c>
    </row>
    <row r="880" spans="1:7" x14ac:dyDescent="0.35">
      <c r="A880" s="60">
        <v>44518</v>
      </c>
      <c r="B880" s="16">
        <v>7713.2</v>
      </c>
      <c r="C880" s="16">
        <v>7704</v>
      </c>
      <c r="D880" s="16">
        <v>7731.2</v>
      </c>
      <c r="E880" s="16">
        <v>7678.9</v>
      </c>
      <c r="F880" s="16" t="s">
        <v>287</v>
      </c>
      <c r="G880" s="61">
        <f t="shared" si="14"/>
        <v>1.1941848390446541E-3</v>
      </c>
    </row>
    <row r="881" spans="1:7" x14ac:dyDescent="0.35">
      <c r="A881" s="60">
        <v>44517</v>
      </c>
      <c r="B881" s="16">
        <v>7704</v>
      </c>
      <c r="C881" s="16">
        <v>7747.1</v>
      </c>
      <c r="D881" s="16">
        <v>7763.9</v>
      </c>
      <c r="E881" s="16">
        <v>7679.1</v>
      </c>
      <c r="F881" s="16" t="s">
        <v>122</v>
      </c>
      <c r="G881" s="61">
        <f t="shared" si="14"/>
        <v>-5.5633721005280412E-3</v>
      </c>
    </row>
    <row r="882" spans="1:7" x14ac:dyDescent="0.35">
      <c r="A882" s="60">
        <v>44516</v>
      </c>
      <c r="B882" s="16">
        <v>7747.1</v>
      </c>
      <c r="C882" s="16">
        <v>7798.2</v>
      </c>
      <c r="D882" s="16">
        <v>7798.2</v>
      </c>
      <c r="E882" s="16">
        <v>7730.8</v>
      </c>
      <c r="F882" s="16" t="s">
        <v>365</v>
      </c>
      <c r="G882" s="61">
        <f t="shared" si="14"/>
        <v>-6.5527942345668944E-3</v>
      </c>
    </row>
    <row r="883" spans="1:7" x14ac:dyDescent="0.35">
      <c r="A883" s="60">
        <v>44515</v>
      </c>
      <c r="B883" s="16">
        <v>7798.2</v>
      </c>
      <c r="C883" s="16">
        <v>7765.8</v>
      </c>
      <c r="D883" s="16">
        <v>7809.4</v>
      </c>
      <c r="E883" s="16">
        <v>7762.7</v>
      </c>
      <c r="F883" s="16" t="s">
        <v>1393</v>
      </c>
      <c r="G883" s="61">
        <f t="shared" si="14"/>
        <v>4.1721393803599849E-3</v>
      </c>
    </row>
    <row r="884" spans="1:7" x14ac:dyDescent="0.35">
      <c r="A884" s="60">
        <v>44512</v>
      </c>
      <c r="B884" s="16">
        <v>7765.8</v>
      </c>
      <c r="C884" s="16">
        <v>7701.2</v>
      </c>
      <c r="D884" s="16">
        <v>7787.4</v>
      </c>
      <c r="E884" s="16">
        <v>7701.2</v>
      </c>
      <c r="F884" s="16" t="s">
        <v>528</v>
      </c>
      <c r="G884" s="61">
        <f t="shared" si="14"/>
        <v>8.388303121591445E-3</v>
      </c>
    </row>
    <row r="885" spans="1:7" x14ac:dyDescent="0.35">
      <c r="A885" s="60">
        <v>44511</v>
      </c>
      <c r="B885" s="16">
        <v>7701.2</v>
      </c>
      <c r="C885" s="16">
        <v>7737.4</v>
      </c>
      <c r="D885" s="16">
        <v>7737.4</v>
      </c>
      <c r="E885" s="16">
        <v>7647.5</v>
      </c>
      <c r="F885" s="16" t="s">
        <v>122</v>
      </c>
      <c r="G885" s="61">
        <f t="shared" si="14"/>
        <v>-4.6785741980509554E-3</v>
      </c>
    </row>
    <row r="886" spans="1:7" x14ac:dyDescent="0.35">
      <c r="A886" s="60">
        <v>44510</v>
      </c>
      <c r="B886" s="16">
        <v>7737.4</v>
      </c>
      <c r="C886" s="16">
        <v>7756.3</v>
      </c>
      <c r="D886" s="16">
        <v>7774.9</v>
      </c>
      <c r="E886" s="16">
        <v>7725</v>
      </c>
      <c r="F886" s="16" t="s">
        <v>1392</v>
      </c>
      <c r="G886" s="61">
        <f t="shared" si="14"/>
        <v>-2.4367288526746522E-3</v>
      </c>
    </row>
    <row r="887" spans="1:7" x14ac:dyDescent="0.35">
      <c r="A887" s="60">
        <v>44509</v>
      </c>
      <c r="B887" s="16">
        <v>7756.3</v>
      </c>
      <c r="C887" s="16">
        <v>7767.9</v>
      </c>
      <c r="D887" s="16">
        <v>7789.5</v>
      </c>
      <c r="E887" s="16">
        <v>7756.3</v>
      </c>
      <c r="F887" s="16" t="s">
        <v>373</v>
      </c>
      <c r="G887" s="61">
        <f t="shared" si="14"/>
        <v>-1.4933250942982257E-3</v>
      </c>
    </row>
    <row r="888" spans="1:7" x14ac:dyDescent="0.35">
      <c r="A888" s="60">
        <v>44508</v>
      </c>
      <c r="B888" s="16">
        <v>7767.9</v>
      </c>
      <c r="C888" s="16">
        <v>7777.2</v>
      </c>
      <c r="D888" s="16">
        <v>7797.4</v>
      </c>
      <c r="E888" s="16">
        <v>7748.5</v>
      </c>
      <c r="F888" s="16" t="s">
        <v>168</v>
      </c>
      <c r="G888" s="61">
        <f t="shared" si="14"/>
        <v>-1.195803116803007E-3</v>
      </c>
    </row>
    <row r="889" spans="1:7" x14ac:dyDescent="0.35">
      <c r="A889" s="60">
        <v>44505</v>
      </c>
      <c r="B889" s="16">
        <v>7777.2</v>
      </c>
      <c r="C889" s="16">
        <v>7746.3</v>
      </c>
      <c r="D889" s="16">
        <v>7797.8</v>
      </c>
      <c r="E889" s="16">
        <v>7743.5</v>
      </c>
      <c r="F889" s="16" t="s">
        <v>1391</v>
      </c>
      <c r="G889" s="61">
        <f t="shared" si="14"/>
        <v>3.9890012005732167E-3</v>
      </c>
    </row>
    <row r="890" spans="1:7" x14ac:dyDescent="0.35">
      <c r="A890" s="60">
        <v>44504</v>
      </c>
      <c r="B890" s="16">
        <v>7746.3</v>
      </c>
      <c r="C890" s="16">
        <v>7713</v>
      </c>
      <c r="D890" s="16">
        <v>7746.3</v>
      </c>
      <c r="E890" s="16">
        <v>7713</v>
      </c>
      <c r="F890" s="16" t="s">
        <v>305</v>
      </c>
      <c r="G890" s="61">
        <f t="shared" si="14"/>
        <v>4.3173862310386113E-3</v>
      </c>
    </row>
    <row r="891" spans="1:7" x14ac:dyDescent="0.35">
      <c r="A891" s="60">
        <v>44503</v>
      </c>
      <c r="B891" s="16">
        <v>7713</v>
      </c>
      <c r="C891" s="16">
        <v>7646.6</v>
      </c>
      <c r="D891" s="16">
        <v>7752.3</v>
      </c>
      <c r="E891" s="16">
        <v>7646.6</v>
      </c>
      <c r="F891" s="16" t="s">
        <v>1390</v>
      </c>
      <c r="G891" s="61">
        <f t="shared" si="14"/>
        <v>8.6835979389532358E-3</v>
      </c>
    </row>
    <row r="892" spans="1:7" x14ac:dyDescent="0.35">
      <c r="A892" s="60">
        <v>44502</v>
      </c>
      <c r="B892" s="16">
        <v>7646.6</v>
      </c>
      <c r="C892" s="16">
        <v>7692.2</v>
      </c>
      <c r="D892" s="16">
        <v>7719.3</v>
      </c>
      <c r="E892" s="16">
        <v>7636.9</v>
      </c>
      <c r="F892" s="16" t="s">
        <v>1389</v>
      </c>
      <c r="G892" s="61">
        <f t="shared" si="14"/>
        <v>-5.9280829931618317E-3</v>
      </c>
    </row>
    <row r="893" spans="1:7" x14ac:dyDescent="0.35">
      <c r="A893" s="60">
        <v>44501</v>
      </c>
      <c r="B893" s="16">
        <v>7692.2</v>
      </c>
      <c r="C893" s="16">
        <v>7639.1</v>
      </c>
      <c r="D893" s="16">
        <v>7710.3</v>
      </c>
      <c r="E893" s="16">
        <v>7639.1</v>
      </c>
      <c r="F893" s="16" t="s">
        <v>1388</v>
      </c>
      <c r="G893" s="61">
        <f t="shared" si="14"/>
        <v>6.951080624680861E-3</v>
      </c>
    </row>
    <row r="894" spans="1:7" x14ac:dyDescent="0.35">
      <c r="A894" s="60">
        <v>44498</v>
      </c>
      <c r="B894" s="16">
        <v>7639.1</v>
      </c>
      <c r="C894" s="16">
        <v>7739.7</v>
      </c>
      <c r="D894" s="16">
        <v>7756.9</v>
      </c>
      <c r="E894" s="16">
        <v>7634.1</v>
      </c>
      <c r="F894" s="16" t="s">
        <v>166</v>
      </c>
      <c r="G894" s="61">
        <f t="shared" si="14"/>
        <v>-1.2997919816013503E-2</v>
      </c>
    </row>
    <row r="895" spans="1:7" x14ac:dyDescent="0.35">
      <c r="A895" s="60">
        <v>44497</v>
      </c>
      <c r="B895" s="16">
        <v>7739.7</v>
      </c>
      <c r="C895" s="16">
        <v>7758</v>
      </c>
      <c r="D895" s="16">
        <v>7758</v>
      </c>
      <c r="E895" s="16">
        <v>7712.6</v>
      </c>
      <c r="F895" s="16" t="s">
        <v>1387</v>
      </c>
      <c r="G895" s="61">
        <f t="shared" si="14"/>
        <v>-2.3588553750967245E-3</v>
      </c>
    </row>
    <row r="896" spans="1:7" x14ac:dyDescent="0.35">
      <c r="A896" s="60">
        <v>44496</v>
      </c>
      <c r="B896" s="16">
        <v>7758</v>
      </c>
      <c r="C896" s="16">
        <v>7759.3</v>
      </c>
      <c r="D896" s="16">
        <v>7785.6</v>
      </c>
      <c r="E896" s="16">
        <v>7731.8</v>
      </c>
      <c r="F896" s="16" t="s">
        <v>1386</v>
      </c>
      <c r="G896" s="61">
        <f t="shared" si="14"/>
        <v>-1.6754088642023657E-4</v>
      </c>
    </row>
    <row r="897" spans="1:7" x14ac:dyDescent="0.35">
      <c r="A897" s="60">
        <v>44495</v>
      </c>
      <c r="B897" s="16">
        <v>7759.3</v>
      </c>
      <c r="C897" s="16">
        <v>7754.3</v>
      </c>
      <c r="D897" s="16">
        <v>7786.1</v>
      </c>
      <c r="E897" s="16">
        <v>7754.3</v>
      </c>
      <c r="F897" s="16" t="s">
        <v>1385</v>
      </c>
      <c r="G897" s="61">
        <f t="shared" si="14"/>
        <v>6.4480352836482346E-4</v>
      </c>
    </row>
    <row r="898" spans="1:7" x14ac:dyDescent="0.35">
      <c r="A898" s="60">
        <v>44494</v>
      </c>
      <c r="B898" s="16">
        <v>7754.3</v>
      </c>
      <c r="C898" s="16">
        <v>7726.8</v>
      </c>
      <c r="D898" s="16">
        <v>7779.8</v>
      </c>
      <c r="E898" s="16">
        <v>7725.5</v>
      </c>
      <c r="F898" s="16" t="s">
        <v>1384</v>
      </c>
      <c r="G898" s="61">
        <f t="shared" si="14"/>
        <v>3.5590412589947551E-3</v>
      </c>
    </row>
    <row r="899" spans="1:7" x14ac:dyDescent="0.35">
      <c r="A899" s="60">
        <v>44491</v>
      </c>
      <c r="B899" s="16">
        <v>7726.8</v>
      </c>
      <c r="C899" s="16">
        <v>7728.5</v>
      </c>
      <c r="D899" s="16">
        <v>7745.4</v>
      </c>
      <c r="E899" s="16">
        <v>7704.3</v>
      </c>
      <c r="F899" s="16" t="s">
        <v>1383</v>
      </c>
      <c r="G899" s="61">
        <f t="shared" ref="G899:G962" si="15">B899/B900-1</f>
        <v>-2.1996506437205188E-4</v>
      </c>
    </row>
    <row r="900" spans="1:7" x14ac:dyDescent="0.35">
      <c r="A900" s="60">
        <v>44490</v>
      </c>
      <c r="B900" s="16">
        <v>7728.5</v>
      </c>
      <c r="C900" s="16">
        <v>7727.2</v>
      </c>
      <c r="D900" s="16">
        <v>7759</v>
      </c>
      <c r="E900" s="16">
        <v>7716.2</v>
      </c>
      <c r="F900" s="16" t="s">
        <v>114</v>
      </c>
      <c r="G900" s="61">
        <f t="shared" si="15"/>
        <v>1.6823687752354211E-4</v>
      </c>
    </row>
    <row r="901" spans="1:7" x14ac:dyDescent="0.35">
      <c r="A901" s="60">
        <v>44489</v>
      </c>
      <c r="B901" s="16">
        <v>7727.2</v>
      </c>
      <c r="C901" s="16">
        <v>7690.2</v>
      </c>
      <c r="D901" s="16">
        <v>7765</v>
      </c>
      <c r="E901" s="16">
        <v>7690.2</v>
      </c>
      <c r="F901" s="16" t="s">
        <v>114</v>
      </c>
      <c r="G901" s="61">
        <f t="shared" si="15"/>
        <v>4.8113183012146177E-3</v>
      </c>
    </row>
    <row r="902" spans="1:7" x14ac:dyDescent="0.35">
      <c r="A902" s="60">
        <v>44488</v>
      </c>
      <c r="B902" s="16">
        <v>7690.2</v>
      </c>
      <c r="C902" s="16">
        <v>7689.7</v>
      </c>
      <c r="D902" s="16">
        <v>7718.9</v>
      </c>
      <c r="E902" s="16">
        <v>7684.2</v>
      </c>
      <c r="F902" s="16" t="s">
        <v>373</v>
      </c>
      <c r="G902" s="61">
        <f t="shared" si="15"/>
        <v>6.5022042472495656E-5</v>
      </c>
    </row>
    <row r="903" spans="1:7" x14ac:dyDescent="0.35">
      <c r="A903" s="60">
        <v>44487</v>
      </c>
      <c r="B903" s="16">
        <v>7689.7</v>
      </c>
      <c r="C903" s="16">
        <v>7674.2</v>
      </c>
      <c r="D903" s="16">
        <v>7705.8</v>
      </c>
      <c r="E903" s="16">
        <v>7665.2</v>
      </c>
      <c r="F903" s="16" t="s">
        <v>1382</v>
      </c>
      <c r="G903" s="61">
        <f t="shared" si="15"/>
        <v>2.0197545020979035E-3</v>
      </c>
    </row>
    <row r="904" spans="1:7" x14ac:dyDescent="0.35">
      <c r="A904" s="60">
        <v>44484</v>
      </c>
      <c r="B904" s="16">
        <v>7674.2</v>
      </c>
      <c r="C904" s="16">
        <v>7620.2</v>
      </c>
      <c r="D904" s="16">
        <v>7684</v>
      </c>
      <c r="E904" s="16">
        <v>7620.2</v>
      </c>
      <c r="F904" s="16" t="s">
        <v>1381</v>
      </c>
      <c r="G904" s="61">
        <f t="shared" si="15"/>
        <v>7.08642817773808E-3</v>
      </c>
    </row>
    <row r="905" spans="1:7" x14ac:dyDescent="0.35">
      <c r="A905" s="60">
        <v>44483</v>
      </c>
      <c r="B905" s="16">
        <v>7620.2</v>
      </c>
      <c r="C905" s="16">
        <v>7571.9</v>
      </c>
      <c r="D905" s="16">
        <v>7666.3</v>
      </c>
      <c r="E905" s="16">
        <v>7571.9</v>
      </c>
      <c r="F905" s="16" t="s">
        <v>249</v>
      </c>
      <c r="G905" s="61">
        <f t="shared" si="15"/>
        <v>6.3788481094573246E-3</v>
      </c>
    </row>
    <row r="906" spans="1:7" x14ac:dyDescent="0.35">
      <c r="A906" s="60">
        <v>44482</v>
      </c>
      <c r="B906" s="16">
        <v>7571.9</v>
      </c>
      <c r="C906" s="16">
        <v>7575.6</v>
      </c>
      <c r="D906" s="16">
        <v>7595.1</v>
      </c>
      <c r="E906" s="16">
        <v>7556.7</v>
      </c>
      <c r="F906" s="16" t="s">
        <v>528</v>
      </c>
      <c r="G906" s="61">
        <f t="shared" si="15"/>
        <v>-4.8841015893141826E-4</v>
      </c>
    </row>
    <row r="907" spans="1:7" x14ac:dyDescent="0.35">
      <c r="A907" s="60">
        <v>44481</v>
      </c>
      <c r="B907" s="16">
        <v>7575.6</v>
      </c>
      <c r="C907" s="16">
        <v>7601.1</v>
      </c>
      <c r="D907" s="16">
        <v>7629.4</v>
      </c>
      <c r="E907" s="16">
        <v>7554.8</v>
      </c>
      <c r="F907" s="16" t="s">
        <v>305</v>
      </c>
      <c r="G907" s="61">
        <f t="shared" si="15"/>
        <v>-3.3547775979791972E-3</v>
      </c>
    </row>
    <row r="908" spans="1:7" x14ac:dyDescent="0.35">
      <c r="A908" s="60">
        <v>44480</v>
      </c>
      <c r="B908" s="16">
        <v>7601.1</v>
      </c>
      <c r="C908" s="16">
        <v>7617.3</v>
      </c>
      <c r="D908" s="16">
        <v>7617.3</v>
      </c>
      <c r="E908" s="16">
        <v>7548</v>
      </c>
      <c r="F908" s="16" t="s">
        <v>528</v>
      </c>
      <c r="G908" s="61">
        <f t="shared" si="15"/>
        <v>-2.1267378204875564E-3</v>
      </c>
    </row>
    <row r="909" spans="1:7" x14ac:dyDescent="0.35">
      <c r="A909" s="60">
        <v>44477</v>
      </c>
      <c r="B909" s="16">
        <v>7617.3</v>
      </c>
      <c r="C909" s="16">
        <v>7551.2</v>
      </c>
      <c r="D909" s="16">
        <v>7618.5</v>
      </c>
      <c r="E909" s="16">
        <v>7551.2</v>
      </c>
      <c r="F909" s="16" t="s">
        <v>1380</v>
      </c>
      <c r="G909" s="61">
        <f t="shared" si="15"/>
        <v>8.7535755906347212E-3</v>
      </c>
    </row>
    <row r="910" spans="1:7" x14ac:dyDescent="0.35">
      <c r="A910" s="60">
        <v>44476</v>
      </c>
      <c r="B910" s="16">
        <v>7551.2</v>
      </c>
      <c r="C910" s="16">
        <v>7496.2</v>
      </c>
      <c r="D910" s="16">
        <v>7559.1</v>
      </c>
      <c r="E910" s="16">
        <v>7496.2</v>
      </c>
      <c r="F910" s="16" t="s">
        <v>166</v>
      </c>
      <c r="G910" s="61">
        <f t="shared" si="15"/>
        <v>7.3370507723913292E-3</v>
      </c>
    </row>
    <row r="911" spans="1:7" x14ac:dyDescent="0.35">
      <c r="A911" s="60">
        <v>44475</v>
      </c>
      <c r="B911" s="16">
        <v>7496.2</v>
      </c>
      <c r="C911" s="16">
        <v>7536.5</v>
      </c>
      <c r="D911" s="16">
        <v>7570.4</v>
      </c>
      <c r="E911" s="16">
        <v>7473.3</v>
      </c>
      <c r="F911" s="16" t="s">
        <v>160</v>
      </c>
      <c r="G911" s="61">
        <f t="shared" si="15"/>
        <v>-5.3473097591720808E-3</v>
      </c>
    </row>
    <row r="912" spans="1:7" x14ac:dyDescent="0.35">
      <c r="A912" s="60">
        <v>44474</v>
      </c>
      <c r="B912" s="16">
        <v>7536.5</v>
      </c>
      <c r="C912" s="16">
        <v>7576.8</v>
      </c>
      <c r="D912" s="16">
        <v>7576.8</v>
      </c>
      <c r="E912" s="16">
        <v>7486</v>
      </c>
      <c r="F912" s="16" t="s">
        <v>651</v>
      </c>
      <c r="G912" s="61">
        <f t="shared" si="15"/>
        <v>-5.3188681237461566E-3</v>
      </c>
    </row>
    <row r="913" spans="1:7" x14ac:dyDescent="0.35">
      <c r="A913" s="60">
        <v>44473</v>
      </c>
      <c r="B913" s="16">
        <v>7576.8</v>
      </c>
      <c r="C913" s="16">
        <v>7486.6</v>
      </c>
      <c r="D913" s="16">
        <v>7607</v>
      </c>
      <c r="E913" s="16">
        <v>7486.6</v>
      </c>
      <c r="F913" s="16" t="s">
        <v>1379</v>
      </c>
      <c r="G913" s="61">
        <f t="shared" si="15"/>
        <v>1.2048192771084265E-2</v>
      </c>
    </row>
    <row r="914" spans="1:7" x14ac:dyDescent="0.35">
      <c r="A914" s="60">
        <v>44470</v>
      </c>
      <c r="B914" s="16">
        <v>7486.6</v>
      </c>
      <c r="C914" s="16">
        <v>7629.7</v>
      </c>
      <c r="D914" s="16">
        <v>7629.7</v>
      </c>
      <c r="E914" s="16">
        <v>7457.6</v>
      </c>
      <c r="F914" s="16" t="s">
        <v>186</v>
      </c>
      <c r="G914" s="61">
        <f t="shared" si="15"/>
        <v>-1.875565225369269E-2</v>
      </c>
    </row>
    <row r="915" spans="1:7" x14ac:dyDescent="0.35">
      <c r="A915" s="60">
        <v>44469</v>
      </c>
      <c r="B915" s="16">
        <v>7629.7</v>
      </c>
      <c r="C915" s="16">
        <v>7500.2</v>
      </c>
      <c r="D915" s="16">
        <v>7629.7</v>
      </c>
      <c r="E915" s="16">
        <v>7500.2</v>
      </c>
      <c r="F915" s="16" t="s">
        <v>160</v>
      </c>
      <c r="G915" s="61">
        <f t="shared" si="15"/>
        <v>1.726620623450037E-2</v>
      </c>
    </row>
    <row r="916" spans="1:7" x14ac:dyDescent="0.35">
      <c r="A916" s="60">
        <v>44468</v>
      </c>
      <c r="B916" s="16">
        <v>7500.2</v>
      </c>
      <c r="C916" s="16">
        <v>7581.1</v>
      </c>
      <c r="D916" s="16">
        <v>7581.1</v>
      </c>
      <c r="E916" s="16">
        <v>7446.5</v>
      </c>
      <c r="F916" s="16" t="s">
        <v>161</v>
      </c>
      <c r="G916" s="61">
        <f t="shared" si="15"/>
        <v>-1.0671274617140014E-2</v>
      </c>
    </row>
    <row r="917" spans="1:7" x14ac:dyDescent="0.35">
      <c r="A917" s="60">
        <v>44467</v>
      </c>
      <c r="B917" s="16">
        <v>7581.1</v>
      </c>
      <c r="C917" s="16">
        <v>7690.4</v>
      </c>
      <c r="D917" s="16">
        <v>7690.4</v>
      </c>
      <c r="E917" s="16">
        <v>7580.7</v>
      </c>
      <c r="F917" s="16" t="s">
        <v>232</v>
      </c>
      <c r="G917" s="61">
        <f t="shared" si="15"/>
        <v>-1.4250978454496965E-2</v>
      </c>
    </row>
    <row r="918" spans="1:7" x14ac:dyDescent="0.35">
      <c r="A918" s="60">
        <v>44466</v>
      </c>
      <c r="B918" s="16">
        <v>7690.7</v>
      </c>
      <c r="C918" s="16">
        <v>7649.3</v>
      </c>
      <c r="D918" s="16">
        <v>7725.3</v>
      </c>
      <c r="E918" s="16">
        <v>7649.3</v>
      </c>
      <c r="F918" s="16" t="s">
        <v>534</v>
      </c>
      <c r="G918" s="61">
        <f t="shared" si="15"/>
        <v>5.4122599453543252E-3</v>
      </c>
    </row>
    <row r="919" spans="1:7" x14ac:dyDescent="0.35">
      <c r="A919" s="60">
        <v>44463</v>
      </c>
      <c r="B919" s="16">
        <v>7649.3</v>
      </c>
      <c r="C919" s="16">
        <v>7681.3</v>
      </c>
      <c r="D919" s="16">
        <v>7689.7</v>
      </c>
      <c r="E919" s="16">
        <v>7642.6</v>
      </c>
      <c r="F919" s="16" t="s">
        <v>534</v>
      </c>
      <c r="G919" s="61">
        <f t="shared" si="15"/>
        <v>-4.1659614908934328E-3</v>
      </c>
    </row>
    <row r="920" spans="1:7" x14ac:dyDescent="0.35">
      <c r="A920" s="60">
        <v>44462</v>
      </c>
      <c r="B920" s="16">
        <v>7681.3</v>
      </c>
      <c r="C920" s="16">
        <v>7593.8</v>
      </c>
      <c r="D920" s="16">
        <v>7695.8</v>
      </c>
      <c r="E920" s="16">
        <v>7593.8</v>
      </c>
      <c r="F920" s="16" t="s">
        <v>249</v>
      </c>
      <c r="G920" s="61">
        <f t="shared" si="15"/>
        <v>1.1522557876162187E-2</v>
      </c>
    </row>
    <row r="921" spans="1:7" x14ac:dyDescent="0.35">
      <c r="A921" s="60">
        <v>44461</v>
      </c>
      <c r="B921" s="16">
        <v>7593.8</v>
      </c>
      <c r="C921" s="16">
        <v>7563.1</v>
      </c>
      <c r="D921" s="16">
        <v>7634.6</v>
      </c>
      <c r="E921" s="16">
        <v>7534</v>
      </c>
      <c r="F921" s="16" t="s">
        <v>528</v>
      </c>
      <c r="G921" s="61">
        <f t="shared" si="15"/>
        <v>4.0591820814215307E-3</v>
      </c>
    </row>
    <row r="922" spans="1:7" x14ac:dyDescent="0.35">
      <c r="A922" s="60">
        <v>44460</v>
      </c>
      <c r="B922" s="16">
        <v>7563.1</v>
      </c>
      <c r="C922" s="16">
        <v>7537.9</v>
      </c>
      <c r="D922" s="16">
        <v>7575.2</v>
      </c>
      <c r="E922" s="16">
        <v>7474.1</v>
      </c>
      <c r="F922" s="16" t="s">
        <v>174</v>
      </c>
      <c r="G922" s="61">
        <f t="shared" si="15"/>
        <v>3.3431061701536535E-3</v>
      </c>
    </row>
    <row r="923" spans="1:7" x14ac:dyDescent="0.35">
      <c r="A923" s="60">
        <v>44459</v>
      </c>
      <c r="B923" s="16">
        <v>7537.9</v>
      </c>
      <c r="C923" s="16">
        <v>7691.1</v>
      </c>
      <c r="D923" s="16">
        <v>7691.1</v>
      </c>
      <c r="E923" s="16">
        <v>7521.9</v>
      </c>
      <c r="F923" s="16" t="s">
        <v>890</v>
      </c>
      <c r="G923" s="61">
        <f t="shared" si="15"/>
        <v>-2.1420503966038784E-2</v>
      </c>
    </row>
    <row r="924" spans="1:7" x14ac:dyDescent="0.35">
      <c r="A924" s="60">
        <v>44456</v>
      </c>
      <c r="B924" s="16">
        <v>7702.9</v>
      </c>
      <c r="C924" s="16">
        <v>7759.8</v>
      </c>
      <c r="D924" s="16">
        <v>7759.8</v>
      </c>
      <c r="E924" s="16">
        <v>7677.4</v>
      </c>
      <c r="F924" s="16" t="s">
        <v>1378</v>
      </c>
      <c r="G924" s="61">
        <f t="shared" si="15"/>
        <v>-7.3326632129694369E-3</v>
      </c>
    </row>
    <row r="925" spans="1:7" x14ac:dyDescent="0.35">
      <c r="A925" s="60">
        <v>44455</v>
      </c>
      <c r="B925" s="16">
        <v>7759.8</v>
      </c>
      <c r="C925" s="16">
        <v>7723.2</v>
      </c>
      <c r="D925" s="16">
        <v>7789.6</v>
      </c>
      <c r="E925" s="16">
        <v>7723.2</v>
      </c>
      <c r="F925" s="16" t="s">
        <v>115</v>
      </c>
      <c r="G925" s="61">
        <f t="shared" si="15"/>
        <v>4.7389683032941221E-3</v>
      </c>
    </row>
    <row r="926" spans="1:7" x14ac:dyDescent="0.35">
      <c r="A926" s="60">
        <v>44454</v>
      </c>
      <c r="B926" s="16">
        <v>7723.2</v>
      </c>
      <c r="C926" s="16">
        <v>7740.3</v>
      </c>
      <c r="D926" s="16">
        <v>7740.3</v>
      </c>
      <c r="E926" s="16">
        <v>7685.8</v>
      </c>
      <c r="F926" s="16" t="s">
        <v>711</v>
      </c>
      <c r="G926" s="61">
        <f t="shared" si="15"/>
        <v>-2.2092166970273386E-3</v>
      </c>
    </row>
    <row r="927" spans="1:7" x14ac:dyDescent="0.35">
      <c r="A927" s="60">
        <v>44453</v>
      </c>
      <c r="B927" s="16">
        <v>7740.3</v>
      </c>
      <c r="C927" s="16">
        <v>7726.1</v>
      </c>
      <c r="D927" s="16">
        <v>7746.8</v>
      </c>
      <c r="E927" s="16">
        <v>7691.1</v>
      </c>
      <c r="F927" s="16" t="s">
        <v>740</v>
      </c>
      <c r="G927" s="61">
        <f t="shared" si="15"/>
        <v>1.8379259911209811E-3</v>
      </c>
    </row>
    <row r="928" spans="1:7" x14ac:dyDescent="0.35">
      <c r="A928" s="60">
        <v>44452</v>
      </c>
      <c r="B928" s="16">
        <v>7726.1</v>
      </c>
      <c r="C928" s="16">
        <v>7706.2</v>
      </c>
      <c r="D928" s="16">
        <v>7735.5</v>
      </c>
      <c r="E928" s="16">
        <v>7691</v>
      </c>
      <c r="F928" s="16" t="s">
        <v>114</v>
      </c>
      <c r="G928" s="61">
        <f t="shared" si="15"/>
        <v>2.582336300641197E-3</v>
      </c>
    </row>
    <row r="929" spans="1:7" x14ac:dyDescent="0.35">
      <c r="A929" s="60">
        <v>44449</v>
      </c>
      <c r="B929" s="16">
        <v>7706.2</v>
      </c>
      <c r="C929" s="16">
        <v>7658.9</v>
      </c>
      <c r="D929" s="16">
        <v>7722.5</v>
      </c>
      <c r="E929" s="16">
        <v>7658.9</v>
      </c>
      <c r="F929" s="16" t="s">
        <v>373</v>
      </c>
      <c r="G929" s="61">
        <f t="shared" si="15"/>
        <v>6.1758215931793092E-3</v>
      </c>
    </row>
    <row r="930" spans="1:7" x14ac:dyDescent="0.35">
      <c r="A930" s="60">
        <v>44448</v>
      </c>
      <c r="B930" s="16">
        <v>7658.9</v>
      </c>
      <c r="C930" s="16">
        <v>7807.5</v>
      </c>
      <c r="D930" s="16">
        <v>7807.5</v>
      </c>
      <c r="E930" s="16">
        <v>7635.8</v>
      </c>
      <c r="F930" s="16" t="s">
        <v>186</v>
      </c>
      <c r="G930" s="61">
        <f t="shared" si="15"/>
        <v>-1.9032981107909075E-2</v>
      </c>
    </row>
    <row r="931" spans="1:7" x14ac:dyDescent="0.35">
      <c r="A931" s="60">
        <v>44447</v>
      </c>
      <c r="B931" s="16">
        <v>7807.5</v>
      </c>
      <c r="C931" s="16">
        <v>7826.4</v>
      </c>
      <c r="D931" s="16">
        <v>7826.4</v>
      </c>
      <c r="E931" s="16">
        <v>7772.8</v>
      </c>
      <c r="F931" s="16" t="s">
        <v>114</v>
      </c>
      <c r="G931" s="61">
        <f t="shared" si="15"/>
        <v>-2.414903403863744E-3</v>
      </c>
    </row>
    <row r="932" spans="1:7" x14ac:dyDescent="0.35">
      <c r="A932" s="60">
        <v>44446</v>
      </c>
      <c r="B932" s="16">
        <v>7826.4</v>
      </c>
      <c r="C932" s="16">
        <v>7823.8</v>
      </c>
      <c r="D932" s="16">
        <v>7833.4</v>
      </c>
      <c r="E932" s="16">
        <v>7783.7</v>
      </c>
      <c r="F932" s="16" t="s">
        <v>1377</v>
      </c>
      <c r="G932" s="61">
        <f t="shared" si="15"/>
        <v>3.3231933331623331E-4</v>
      </c>
    </row>
    <row r="933" spans="1:7" x14ac:dyDescent="0.35">
      <c r="A933" s="60">
        <v>44445</v>
      </c>
      <c r="B933" s="16">
        <v>7823.8</v>
      </c>
      <c r="C933" s="16">
        <v>7826.7</v>
      </c>
      <c r="D933" s="16">
        <v>7826.7</v>
      </c>
      <c r="E933" s="16">
        <v>7742</v>
      </c>
      <c r="F933" s="16" t="s">
        <v>890</v>
      </c>
      <c r="G933" s="61">
        <f t="shared" si="15"/>
        <v>-3.7052653097724431E-4</v>
      </c>
    </row>
    <row r="934" spans="1:7" x14ac:dyDescent="0.35">
      <c r="A934" s="60">
        <v>44442</v>
      </c>
      <c r="B934" s="16">
        <v>7826.7</v>
      </c>
      <c r="C934" s="16">
        <v>7783.8</v>
      </c>
      <c r="D934" s="16">
        <v>7840.7</v>
      </c>
      <c r="E934" s="16">
        <v>7783.6</v>
      </c>
      <c r="F934" s="16" t="s">
        <v>114</v>
      </c>
      <c r="G934" s="61">
        <f t="shared" si="15"/>
        <v>5.5114468511523462E-3</v>
      </c>
    </row>
    <row r="935" spans="1:7" x14ac:dyDescent="0.35">
      <c r="A935" s="60">
        <v>44441</v>
      </c>
      <c r="B935" s="16">
        <v>7783.8</v>
      </c>
      <c r="C935" s="16">
        <v>7813</v>
      </c>
      <c r="D935" s="16">
        <v>7813</v>
      </c>
      <c r="E935" s="16">
        <v>7734.2</v>
      </c>
      <c r="F935" s="16" t="s">
        <v>365</v>
      </c>
      <c r="G935" s="61">
        <f t="shared" si="15"/>
        <v>-3.7373608089081856E-3</v>
      </c>
    </row>
    <row r="936" spans="1:7" x14ac:dyDescent="0.35">
      <c r="A936" s="60">
        <v>44440</v>
      </c>
      <c r="B936" s="16">
        <v>7813</v>
      </c>
      <c r="C936" s="16">
        <v>7823.3</v>
      </c>
      <c r="D936" s="16">
        <v>7823.3</v>
      </c>
      <c r="E936" s="16">
        <v>7750.5</v>
      </c>
      <c r="F936" s="16" t="s">
        <v>122</v>
      </c>
      <c r="G936" s="61">
        <f t="shared" si="15"/>
        <v>-1.3165799598635619E-3</v>
      </c>
    </row>
    <row r="937" spans="1:7" x14ac:dyDescent="0.35">
      <c r="A937" s="60">
        <v>44439</v>
      </c>
      <c r="B937" s="16">
        <v>7823.3</v>
      </c>
      <c r="C937" s="16">
        <v>7788.6</v>
      </c>
      <c r="D937" s="16">
        <v>7841.8</v>
      </c>
      <c r="E937" s="16">
        <v>7788.6</v>
      </c>
      <c r="F937" s="16" t="s">
        <v>740</v>
      </c>
      <c r="G937" s="61">
        <f t="shared" si="15"/>
        <v>4.4552294378963353E-3</v>
      </c>
    </row>
    <row r="938" spans="1:7" x14ac:dyDescent="0.35">
      <c r="A938" s="60">
        <v>44438</v>
      </c>
      <c r="B938" s="16">
        <v>7788.6</v>
      </c>
      <c r="C938" s="16">
        <v>7760.1</v>
      </c>
      <c r="D938" s="16">
        <v>7807.4</v>
      </c>
      <c r="E938" s="16">
        <v>7758.9</v>
      </c>
      <c r="F938" s="16" t="s">
        <v>365</v>
      </c>
      <c r="G938" s="61">
        <f t="shared" si="15"/>
        <v>3.6726330846252875E-3</v>
      </c>
    </row>
    <row r="939" spans="1:7" x14ac:dyDescent="0.35">
      <c r="A939" s="60">
        <v>44435</v>
      </c>
      <c r="B939" s="16">
        <v>7760.1</v>
      </c>
      <c r="C939" s="16">
        <v>7770.4</v>
      </c>
      <c r="D939" s="16">
        <v>7770.4</v>
      </c>
      <c r="E939" s="16">
        <v>7740.4</v>
      </c>
      <c r="F939" s="16" t="s">
        <v>248</v>
      </c>
      <c r="G939" s="61">
        <f t="shared" si="15"/>
        <v>-1.325543086584946E-3</v>
      </c>
    </row>
    <row r="940" spans="1:7" x14ac:dyDescent="0.35">
      <c r="A940" s="60">
        <v>44434</v>
      </c>
      <c r="B940" s="16">
        <v>7770.4</v>
      </c>
      <c r="C940" s="16">
        <v>7809.6</v>
      </c>
      <c r="D940" s="16">
        <v>7809.6</v>
      </c>
      <c r="E940" s="16">
        <v>7759.6</v>
      </c>
      <c r="F940" s="16" t="s">
        <v>561</v>
      </c>
      <c r="G940" s="61">
        <f t="shared" si="15"/>
        <v>-5.01946322474911E-3</v>
      </c>
    </row>
    <row r="941" spans="1:7" x14ac:dyDescent="0.35">
      <c r="A941" s="60">
        <v>44433</v>
      </c>
      <c r="B941" s="16">
        <v>7809.6</v>
      </c>
      <c r="C941" s="16">
        <v>7773.7</v>
      </c>
      <c r="D941" s="16">
        <v>7818.9</v>
      </c>
      <c r="E941" s="16">
        <v>7773.7</v>
      </c>
      <c r="F941" s="16" t="s">
        <v>305</v>
      </c>
      <c r="G941" s="61">
        <f t="shared" si="15"/>
        <v>4.6181355081880149E-3</v>
      </c>
    </row>
    <row r="942" spans="1:7" x14ac:dyDescent="0.35">
      <c r="A942" s="60">
        <v>44432</v>
      </c>
      <c r="B942" s="16">
        <v>7773.7</v>
      </c>
      <c r="C942" s="16">
        <v>7761.1</v>
      </c>
      <c r="D942" s="16">
        <v>7796.3</v>
      </c>
      <c r="E942" s="16">
        <v>7761.1</v>
      </c>
      <c r="F942" s="16" t="s">
        <v>248</v>
      </c>
      <c r="G942" s="61">
        <f t="shared" si="15"/>
        <v>1.6234812075606175E-3</v>
      </c>
    </row>
    <row r="943" spans="1:7" x14ac:dyDescent="0.35">
      <c r="A943" s="60">
        <v>44431</v>
      </c>
      <c r="B943" s="16">
        <v>7761.1</v>
      </c>
      <c r="C943" s="16">
        <v>7725.1</v>
      </c>
      <c r="D943" s="16">
        <v>7765.2</v>
      </c>
      <c r="E943" s="16">
        <v>7725.1</v>
      </c>
      <c r="F943" s="16" t="s">
        <v>168</v>
      </c>
      <c r="G943" s="61">
        <f t="shared" si="15"/>
        <v>4.6601338494001165E-3</v>
      </c>
    </row>
    <row r="944" spans="1:7" x14ac:dyDescent="0.35">
      <c r="A944" s="60">
        <v>44428</v>
      </c>
      <c r="B944" s="16">
        <v>7725.1</v>
      </c>
      <c r="C944" s="16">
        <v>7735.3</v>
      </c>
      <c r="D944" s="16">
        <v>7779.4</v>
      </c>
      <c r="E944" s="16">
        <v>7716.3</v>
      </c>
      <c r="F944" s="16" t="s">
        <v>1201</v>
      </c>
      <c r="G944" s="61">
        <f t="shared" si="15"/>
        <v>-1.3186301759465779E-3</v>
      </c>
    </row>
    <row r="945" spans="1:7" x14ac:dyDescent="0.35">
      <c r="A945" s="60">
        <v>44427</v>
      </c>
      <c r="B945" s="16">
        <v>7735.3</v>
      </c>
      <c r="C945" s="16">
        <v>7770.7</v>
      </c>
      <c r="D945" s="16">
        <v>7770.7</v>
      </c>
      <c r="E945" s="16">
        <v>7700.4</v>
      </c>
      <c r="F945" s="16" t="s">
        <v>114</v>
      </c>
      <c r="G945" s="61">
        <f t="shared" si="15"/>
        <v>-4.5555741438995101E-3</v>
      </c>
    </row>
    <row r="946" spans="1:7" x14ac:dyDescent="0.35">
      <c r="A946" s="60">
        <v>44426</v>
      </c>
      <c r="B946" s="16">
        <v>7770.7</v>
      </c>
      <c r="C946" s="16">
        <v>7773.3</v>
      </c>
      <c r="D946" s="16">
        <v>7796.2</v>
      </c>
      <c r="E946" s="16">
        <v>7734.9</v>
      </c>
      <c r="F946" s="16" t="s">
        <v>287</v>
      </c>
      <c r="G946" s="61">
        <f t="shared" si="15"/>
        <v>-3.3447827820876075E-4</v>
      </c>
    </row>
    <row r="947" spans="1:7" x14ac:dyDescent="0.35">
      <c r="A947" s="60">
        <v>44425</v>
      </c>
      <c r="B947" s="16">
        <v>7773.3</v>
      </c>
      <c r="C947" s="16">
        <v>7849.6</v>
      </c>
      <c r="D947" s="16">
        <v>7849.6</v>
      </c>
      <c r="E947" s="16">
        <v>7759.2</v>
      </c>
      <c r="F947" s="16" t="s">
        <v>1376</v>
      </c>
      <c r="G947" s="61">
        <f t="shared" si="15"/>
        <v>-9.7202405218100862E-3</v>
      </c>
    </row>
    <row r="948" spans="1:7" x14ac:dyDescent="0.35">
      <c r="A948" s="60">
        <v>44424</v>
      </c>
      <c r="B948" s="16">
        <v>7849.6</v>
      </c>
      <c r="C948" s="16">
        <v>7897.7</v>
      </c>
      <c r="D948" s="16">
        <v>7897.7</v>
      </c>
      <c r="E948" s="16">
        <v>7849.6</v>
      </c>
      <c r="F948" s="16" t="s">
        <v>534</v>
      </c>
      <c r="G948" s="61">
        <f t="shared" si="15"/>
        <v>-6.0903807437607815E-3</v>
      </c>
    </row>
    <row r="949" spans="1:7" x14ac:dyDescent="0.35">
      <c r="A949" s="60">
        <v>44421</v>
      </c>
      <c r="B949" s="16">
        <v>7897.7</v>
      </c>
      <c r="C949" s="16">
        <v>7860.5</v>
      </c>
      <c r="D949" s="16">
        <v>7902.2</v>
      </c>
      <c r="E949" s="16">
        <v>7858.9</v>
      </c>
      <c r="F949" s="16" t="s">
        <v>1375</v>
      </c>
      <c r="G949" s="61">
        <f t="shared" si="15"/>
        <v>4.7325233763755303E-3</v>
      </c>
    </row>
    <row r="950" spans="1:7" x14ac:dyDescent="0.35">
      <c r="A950" s="60">
        <v>44420</v>
      </c>
      <c r="B950" s="16">
        <v>7860.5</v>
      </c>
      <c r="C950" s="16">
        <v>7854.6</v>
      </c>
      <c r="D950" s="16">
        <v>7876.7</v>
      </c>
      <c r="E950" s="16">
        <v>7844.2</v>
      </c>
      <c r="F950" s="16" t="s">
        <v>298</v>
      </c>
      <c r="G950" s="61">
        <f t="shared" si="15"/>
        <v>7.511521910728014E-4</v>
      </c>
    </row>
    <row r="951" spans="1:7" x14ac:dyDescent="0.35">
      <c r="A951" s="60">
        <v>44419</v>
      </c>
      <c r="B951" s="16">
        <v>7854.6</v>
      </c>
      <c r="C951" s="16">
        <v>7830.4</v>
      </c>
      <c r="D951" s="16">
        <v>7882.8</v>
      </c>
      <c r="E951" s="16">
        <v>7830.4</v>
      </c>
      <c r="F951" s="16" t="s">
        <v>534</v>
      </c>
      <c r="G951" s="61">
        <f t="shared" si="15"/>
        <v>3.0905190028607255E-3</v>
      </c>
    </row>
    <row r="952" spans="1:7" x14ac:dyDescent="0.35">
      <c r="A952" s="60">
        <v>44418</v>
      </c>
      <c r="B952" s="16">
        <v>7830.4</v>
      </c>
      <c r="C952" s="16">
        <v>7804.3</v>
      </c>
      <c r="D952" s="16">
        <v>7841.8</v>
      </c>
      <c r="E952" s="16">
        <v>7804.3</v>
      </c>
      <c r="F952" s="16" t="s">
        <v>1374</v>
      </c>
      <c r="G952" s="61">
        <f t="shared" si="15"/>
        <v>3.3443101879733206E-3</v>
      </c>
    </row>
    <row r="953" spans="1:7" x14ac:dyDescent="0.35">
      <c r="A953" s="60">
        <v>44417</v>
      </c>
      <c r="B953" s="16">
        <v>7804.3</v>
      </c>
      <c r="C953" s="16">
        <v>7805.9</v>
      </c>
      <c r="D953" s="16">
        <v>7831.3</v>
      </c>
      <c r="E953" s="16">
        <v>7799.6</v>
      </c>
      <c r="F953" s="16" t="s">
        <v>1373</v>
      </c>
      <c r="G953" s="61">
        <f t="shared" si="15"/>
        <v>-2.8181643502211973E-4</v>
      </c>
    </row>
    <row r="954" spans="1:7" x14ac:dyDescent="0.35">
      <c r="A954" s="60">
        <v>44414</v>
      </c>
      <c r="B954" s="16">
        <v>7806.5</v>
      </c>
      <c r="C954" s="16">
        <v>7779.6</v>
      </c>
      <c r="D954" s="16">
        <v>7806.5</v>
      </c>
      <c r="E954" s="16">
        <v>7765</v>
      </c>
      <c r="F954" s="16" t="s">
        <v>1372</v>
      </c>
      <c r="G954" s="61">
        <f t="shared" si="15"/>
        <v>3.4577613244897165E-3</v>
      </c>
    </row>
    <row r="955" spans="1:7" x14ac:dyDescent="0.35">
      <c r="A955" s="60">
        <v>44413</v>
      </c>
      <c r="B955" s="16">
        <v>7779.6</v>
      </c>
      <c r="C955" s="16">
        <v>7778.7</v>
      </c>
      <c r="D955" s="16">
        <v>7797.5</v>
      </c>
      <c r="E955" s="16">
        <v>7769.1</v>
      </c>
      <c r="F955" s="16" t="s">
        <v>1371</v>
      </c>
      <c r="G955" s="61">
        <f t="shared" si="15"/>
        <v>1.1570056693277486E-4</v>
      </c>
    </row>
    <row r="956" spans="1:7" x14ac:dyDescent="0.35">
      <c r="A956" s="60">
        <v>44412</v>
      </c>
      <c r="B956" s="16">
        <v>7778.7</v>
      </c>
      <c r="C956" s="16">
        <v>7750.5</v>
      </c>
      <c r="D956" s="16">
        <v>7785.1</v>
      </c>
      <c r="E956" s="16">
        <v>7750.5</v>
      </c>
      <c r="F956" s="16" t="s">
        <v>1370</v>
      </c>
      <c r="G956" s="61">
        <f t="shared" si="15"/>
        <v>3.6384749371007885E-3</v>
      </c>
    </row>
    <row r="957" spans="1:7" x14ac:dyDescent="0.35">
      <c r="A957" s="60">
        <v>44411</v>
      </c>
      <c r="B957" s="16">
        <v>7750.5</v>
      </c>
      <c r="C957" s="16">
        <v>7760.5</v>
      </c>
      <c r="D957" s="16">
        <v>7767.1</v>
      </c>
      <c r="E957" s="16">
        <v>7731.1</v>
      </c>
      <c r="F957" s="16" t="s">
        <v>1369</v>
      </c>
      <c r="G957" s="61">
        <f t="shared" si="15"/>
        <v>-1.2885767669609249E-3</v>
      </c>
    </row>
    <row r="958" spans="1:7" x14ac:dyDescent="0.35">
      <c r="A958" s="60">
        <v>44410</v>
      </c>
      <c r="B958" s="16">
        <v>7760.5</v>
      </c>
      <c r="C958" s="16">
        <v>7689.3</v>
      </c>
      <c r="D958" s="16">
        <v>7777.1</v>
      </c>
      <c r="E958" s="16">
        <v>7688.5</v>
      </c>
      <c r="F958" s="16" t="s">
        <v>1368</v>
      </c>
      <c r="G958" s="61">
        <f t="shared" si="15"/>
        <v>1.2564912189139132E-2</v>
      </c>
    </row>
    <row r="959" spans="1:7" x14ac:dyDescent="0.35">
      <c r="A959" s="60">
        <v>44407</v>
      </c>
      <c r="B959" s="16">
        <v>7664.2</v>
      </c>
      <c r="C959" s="16">
        <v>7695.2</v>
      </c>
      <c r="D959" s="16">
        <v>7713.3</v>
      </c>
      <c r="E959" s="16">
        <v>7659.7</v>
      </c>
      <c r="F959" s="16" t="s">
        <v>1367</v>
      </c>
      <c r="G959" s="61">
        <f t="shared" si="15"/>
        <v>-4.0284852895311474E-3</v>
      </c>
    </row>
    <row r="960" spans="1:7" x14ac:dyDescent="0.35">
      <c r="A960" s="60">
        <v>44406</v>
      </c>
      <c r="B960" s="16">
        <v>7695.2</v>
      </c>
      <c r="C960" s="16">
        <v>7649.6</v>
      </c>
      <c r="D960" s="16">
        <v>7695.2</v>
      </c>
      <c r="E960" s="16">
        <v>7649.6</v>
      </c>
      <c r="F960" s="16" t="s">
        <v>1366</v>
      </c>
      <c r="G960" s="61">
        <f t="shared" si="15"/>
        <v>5.961096005019817E-3</v>
      </c>
    </row>
    <row r="961" spans="1:7" x14ac:dyDescent="0.35">
      <c r="A961" s="60">
        <v>44405</v>
      </c>
      <c r="B961" s="16">
        <v>7649.6</v>
      </c>
      <c r="C961" s="16">
        <v>7704</v>
      </c>
      <c r="D961" s="16">
        <v>7704</v>
      </c>
      <c r="E961" s="16">
        <v>7640.1</v>
      </c>
      <c r="F961" s="16" t="s">
        <v>1365</v>
      </c>
      <c r="G961" s="61">
        <f t="shared" si="15"/>
        <v>-7.0612668743509355E-3</v>
      </c>
    </row>
    <row r="962" spans="1:7" x14ac:dyDescent="0.35">
      <c r="A962" s="60">
        <v>44404</v>
      </c>
      <c r="B962" s="16">
        <v>7704</v>
      </c>
      <c r="C962" s="16">
        <v>7670.5</v>
      </c>
      <c r="D962" s="16">
        <v>7722</v>
      </c>
      <c r="E962" s="16">
        <v>7670.5</v>
      </c>
      <c r="F962" s="16" t="s">
        <v>1364</v>
      </c>
      <c r="G962" s="61">
        <f t="shared" si="15"/>
        <v>4.367381526628078E-3</v>
      </c>
    </row>
    <row r="963" spans="1:7" x14ac:dyDescent="0.35">
      <c r="A963" s="60">
        <v>44403</v>
      </c>
      <c r="B963" s="16">
        <v>7670.5</v>
      </c>
      <c r="C963" s="16">
        <v>7670.9</v>
      </c>
      <c r="D963" s="16">
        <v>7694.8</v>
      </c>
      <c r="E963" s="16">
        <v>7666.6</v>
      </c>
      <c r="F963" s="16" t="s">
        <v>1363</v>
      </c>
      <c r="G963" s="61">
        <f t="shared" ref="G963:G1026" si="16">B963/B964-1</f>
        <v>-5.214511986850745E-5</v>
      </c>
    </row>
    <row r="964" spans="1:7" x14ac:dyDescent="0.35">
      <c r="A964" s="60">
        <v>44400</v>
      </c>
      <c r="B964" s="16">
        <v>7670.9</v>
      </c>
      <c r="C964" s="16">
        <v>7658.9</v>
      </c>
      <c r="D964" s="16">
        <v>7676.2</v>
      </c>
      <c r="E964" s="16">
        <v>7632.2</v>
      </c>
      <c r="F964" s="16" t="s">
        <v>1362</v>
      </c>
      <c r="G964" s="61">
        <f t="shared" si="16"/>
        <v>1.5668046325190144E-3</v>
      </c>
    </row>
    <row r="965" spans="1:7" x14ac:dyDescent="0.35">
      <c r="A965" s="60">
        <v>44399</v>
      </c>
      <c r="B965" s="16">
        <v>7658.9</v>
      </c>
      <c r="C965" s="16">
        <v>7580.9</v>
      </c>
      <c r="D965" s="16">
        <v>7659.2</v>
      </c>
      <c r="E965" s="16">
        <v>7580.9</v>
      </c>
      <c r="F965" s="16" t="s">
        <v>164</v>
      </c>
      <c r="G965" s="61">
        <f t="shared" si="16"/>
        <v>1.0289015816064007E-2</v>
      </c>
    </row>
    <row r="966" spans="1:7" x14ac:dyDescent="0.35">
      <c r="A966" s="60">
        <v>44398</v>
      </c>
      <c r="B966" s="16">
        <v>7580.9</v>
      </c>
      <c r="C966" s="16">
        <v>7525.8</v>
      </c>
      <c r="D966" s="16">
        <v>7630.1</v>
      </c>
      <c r="E966" s="16">
        <v>7525.8</v>
      </c>
      <c r="F966" s="16" t="s">
        <v>1361</v>
      </c>
      <c r="G966" s="61">
        <f t="shared" si="16"/>
        <v>7.3214807728081421E-3</v>
      </c>
    </row>
    <row r="967" spans="1:7" x14ac:dyDescent="0.35">
      <c r="A967" s="60">
        <v>44397</v>
      </c>
      <c r="B967" s="16">
        <v>7525.8</v>
      </c>
      <c r="C967" s="16">
        <v>7559.7</v>
      </c>
      <c r="D967" s="16">
        <v>7559.7</v>
      </c>
      <c r="E967" s="16">
        <v>7478</v>
      </c>
      <c r="F967" s="16" t="s">
        <v>122</v>
      </c>
      <c r="G967" s="61">
        <f t="shared" si="16"/>
        <v>-4.4843049327353279E-3</v>
      </c>
    </row>
    <row r="968" spans="1:7" x14ac:dyDescent="0.35">
      <c r="A968" s="60">
        <v>44396</v>
      </c>
      <c r="B968" s="16">
        <v>7559.7</v>
      </c>
      <c r="C968" s="16">
        <v>7630.7</v>
      </c>
      <c r="D968" s="16">
        <v>7630.7</v>
      </c>
      <c r="E968" s="16">
        <v>7528.5</v>
      </c>
      <c r="F968" s="16" t="s">
        <v>1360</v>
      </c>
      <c r="G968" s="61">
        <f t="shared" si="16"/>
        <v>-9.3045198998781276E-3</v>
      </c>
    </row>
    <row r="969" spans="1:7" x14ac:dyDescent="0.35">
      <c r="A969" s="60">
        <v>44393</v>
      </c>
      <c r="B969" s="16">
        <v>7630.7</v>
      </c>
      <c r="C969" s="16">
        <v>7616.6</v>
      </c>
      <c r="D969" s="16">
        <v>7630.7</v>
      </c>
      <c r="E969" s="16">
        <v>7597.3</v>
      </c>
      <c r="F969" s="16" t="s">
        <v>1359</v>
      </c>
      <c r="G969" s="61">
        <f t="shared" si="16"/>
        <v>1.8512197043298873E-3</v>
      </c>
    </row>
    <row r="970" spans="1:7" x14ac:dyDescent="0.35">
      <c r="A970" s="60">
        <v>44392</v>
      </c>
      <c r="B970" s="16">
        <v>7616.6</v>
      </c>
      <c r="C970" s="16">
        <v>7631.8</v>
      </c>
      <c r="D970" s="16">
        <v>7644.8</v>
      </c>
      <c r="E970" s="16">
        <v>7604</v>
      </c>
      <c r="F970" s="16" t="s">
        <v>287</v>
      </c>
      <c r="G970" s="61">
        <f t="shared" si="16"/>
        <v>-1.9916664482821922E-3</v>
      </c>
    </row>
    <row r="971" spans="1:7" x14ac:dyDescent="0.35">
      <c r="A971" s="60">
        <v>44391</v>
      </c>
      <c r="B971" s="16">
        <v>7631.8</v>
      </c>
      <c r="C971" s="16">
        <v>7612.2</v>
      </c>
      <c r="D971" s="16">
        <v>7645.1</v>
      </c>
      <c r="E971" s="16">
        <v>7605.1</v>
      </c>
      <c r="F971" s="16" t="s">
        <v>1358</v>
      </c>
      <c r="G971" s="61">
        <f t="shared" si="16"/>
        <v>2.5748141141852532E-3</v>
      </c>
    </row>
    <row r="972" spans="1:7" x14ac:dyDescent="0.35">
      <c r="A972" s="60">
        <v>44390</v>
      </c>
      <c r="B972" s="16">
        <v>7612.2</v>
      </c>
      <c r="C972" s="16">
        <v>7604.9</v>
      </c>
      <c r="D972" s="16">
        <v>7656.3</v>
      </c>
      <c r="E972" s="16">
        <v>7604.9</v>
      </c>
      <c r="F972" s="16" t="s">
        <v>1357</v>
      </c>
      <c r="G972" s="61">
        <f t="shared" si="16"/>
        <v>9.5990742810547758E-4</v>
      </c>
    </row>
    <row r="973" spans="1:7" x14ac:dyDescent="0.35">
      <c r="A973" s="60">
        <v>44389</v>
      </c>
      <c r="B973" s="16">
        <v>7604.9</v>
      </c>
      <c r="C973" s="16">
        <v>7545.3</v>
      </c>
      <c r="D973" s="16">
        <v>7625.8</v>
      </c>
      <c r="E973" s="16">
        <v>7545.3</v>
      </c>
      <c r="F973" s="16" t="s">
        <v>1356</v>
      </c>
      <c r="G973" s="61">
        <f t="shared" si="16"/>
        <v>7.8989569665883774E-3</v>
      </c>
    </row>
    <row r="974" spans="1:7" x14ac:dyDescent="0.35">
      <c r="A974" s="60">
        <v>44386</v>
      </c>
      <c r="B974" s="16">
        <v>7545.3</v>
      </c>
      <c r="C974" s="16">
        <v>7614.9</v>
      </c>
      <c r="D974" s="16">
        <v>7614.9</v>
      </c>
      <c r="E974" s="16">
        <v>7498.9</v>
      </c>
      <c r="F974" s="16" t="s">
        <v>1355</v>
      </c>
      <c r="G974" s="61">
        <f t="shared" si="16"/>
        <v>-9.1399755742030964E-3</v>
      </c>
    </row>
    <row r="975" spans="1:7" x14ac:dyDescent="0.35">
      <c r="A975" s="60">
        <v>44385</v>
      </c>
      <c r="B975" s="16">
        <v>7614.9</v>
      </c>
      <c r="C975" s="16">
        <v>7599.3</v>
      </c>
      <c r="D975" s="16">
        <v>7654</v>
      </c>
      <c r="E975" s="16">
        <v>7599.3</v>
      </c>
      <c r="F975" s="16" t="s">
        <v>1354</v>
      </c>
      <c r="G975" s="61">
        <f t="shared" si="16"/>
        <v>2.0528206545338268E-3</v>
      </c>
    </row>
    <row r="976" spans="1:7" x14ac:dyDescent="0.35">
      <c r="A976" s="60">
        <v>44384</v>
      </c>
      <c r="B976" s="16">
        <v>7599.3</v>
      </c>
      <c r="C976" s="16">
        <v>7531.4</v>
      </c>
      <c r="D976" s="16">
        <v>7604.9</v>
      </c>
      <c r="E976" s="16">
        <v>7525.9</v>
      </c>
      <c r="F976" s="16" t="s">
        <v>165</v>
      </c>
      <c r="G976" s="61">
        <f t="shared" si="16"/>
        <v>9.0155880712750047E-3</v>
      </c>
    </row>
    <row r="977" spans="1:7" x14ac:dyDescent="0.35">
      <c r="A977" s="60">
        <v>44383</v>
      </c>
      <c r="B977" s="16">
        <v>7531.4</v>
      </c>
      <c r="C977" s="16">
        <v>7589</v>
      </c>
      <c r="D977" s="16">
        <v>7620.1</v>
      </c>
      <c r="E977" s="16">
        <v>7531.4</v>
      </c>
      <c r="F977" s="16" t="s">
        <v>1353</v>
      </c>
      <c r="G977" s="61">
        <f t="shared" si="16"/>
        <v>-7.5899327974701114E-3</v>
      </c>
    </row>
    <row r="978" spans="1:7" x14ac:dyDescent="0.35">
      <c r="A978" s="60">
        <v>44382</v>
      </c>
      <c r="B978" s="16">
        <v>7589</v>
      </c>
      <c r="C978" s="16">
        <v>7587.1</v>
      </c>
      <c r="D978" s="16">
        <v>7619.6</v>
      </c>
      <c r="E978" s="16">
        <v>7584.5</v>
      </c>
      <c r="F978" s="16" t="s">
        <v>1352</v>
      </c>
      <c r="G978" s="61">
        <f t="shared" si="16"/>
        <v>2.5042506359462813E-4</v>
      </c>
    </row>
    <row r="979" spans="1:7" x14ac:dyDescent="0.35">
      <c r="A979" s="60">
        <v>44379</v>
      </c>
      <c r="B979" s="16">
        <v>7587.1</v>
      </c>
      <c r="C979" s="16">
        <v>7541.5</v>
      </c>
      <c r="D979" s="16">
        <v>7587.7</v>
      </c>
      <c r="E979" s="16">
        <v>7541.5</v>
      </c>
      <c r="F979" s="16" t="s">
        <v>1351</v>
      </c>
      <c r="G979" s="61">
        <f t="shared" si="16"/>
        <v>6.046542465026894E-3</v>
      </c>
    </row>
    <row r="980" spans="1:7" x14ac:dyDescent="0.35">
      <c r="A980" s="60">
        <v>44378</v>
      </c>
      <c r="B980" s="16">
        <v>7541.5</v>
      </c>
      <c r="C980" s="16">
        <v>7585</v>
      </c>
      <c r="D980" s="16">
        <v>7590.4</v>
      </c>
      <c r="E980" s="16">
        <v>7541.5</v>
      </c>
      <c r="F980" s="16" t="s">
        <v>1350</v>
      </c>
      <c r="G980" s="61">
        <f t="shared" si="16"/>
        <v>-5.7350032959788688E-3</v>
      </c>
    </row>
    <row r="981" spans="1:7" x14ac:dyDescent="0.35">
      <c r="A981" s="60">
        <v>44377</v>
      </c>
      <c r="B981" s="16">
        <v>7585</v>
      </c>
      <c r="C981" s="16">
        <v>7565.5</v>
      </c>
      <c r="D981" s="16">
        <v>7634.2</v>
      </c>
      <c r="E981" s="16">
        <v>7565.5</v>
      </c>
      <c r="F981" s="16" t="s">
        <v>295</v>
      </c>
      <c r="G981" s="61">
        <f t="shared" si="16"/>
        <v>2.5774899213535374E-3</v>
      </c>
    </row>
    <row r="982" spans="1:7" x14ac:dyDescent="0.35">
      <c r="A982" s="60">
        <v>44376</v>
      </c>
      <c r="B982" s="16">
        <v>7565.5</v>
      </c>
      <c r="C982" s="16">
        <v>7573.3</v>
      </c>
      <c r="D982" s="16">
        <v>7573.3</v>
      </c>
      <c r="E982" s="16">
        <v>7506.3</v>
      </c>
      <c r="F982" s="16" t="s">
        <v>1349</v>
      </c>
      <c r="G982" s="61">
        <f t="shared" si="16"/>
        <v>-9.2439749092110279E-4</v>
      </c>
    </row>
    <row r="983" spans="1:7" x14ac:dyDescent="0.35">
      <c r="A983" s="60">
        <v>44375</v>
      </c>
      <c r="B983" s="16">
        <v>7572.5</v>
      </c>
      <c r="C983" s="16">
        <v>7578.6</v>
      </c>
      <c r="D983" s="16">
        <v>7580.2</v>
      </c>
      <c r="E983" s="16">
        <v>7540.8</v>
      </c>
      <c r="F983" s="16" t="s">
        <v>1348</v>
      </c>
      <c r="G983" s="61">
        <f t="shared" si="16"/>
        <v>-8.0489800226957176E-4</v>
      </c>
    </row>
    <row r="984" spans="1:7" x14ac:dyDescent="0.35">
      <c r="A984" s="60">
        <v>44372</v>
      </c>
      <c r="B984" s="16">
        <v>7578.6</v>
      </c>
      <c r="C984" s="16">
        <v>7539.1</v>
      </c>
      <c r="D984" s="16">
        <v>7594.2</v>
      </c>
      <c r="E984" s="16">
        <v>7539.1</v>
      </c>
      <c r="F984" s="16" t="s">
        <v>165</v>
      </c>
      <c r="G984" s="61">
        <f t="shared" si="16"/>
        <v>5.239352177315526E-3</v>
      </c>
    </row>
    <row r="985" spans="1:7" x14ac:dyDescent="0.35">
      <c r="A985" s="60">
        <v>44371</v>
      </c>
      <c r="B985" s="16">
        <v>7539.1</v>
      </c>
      <c r="C985" s="16">
        <v>7552.1</v>
      </c>
      <c r="D985" s="16">
        <v>7559.4</v>
      </c>
      <c r="E985" s="16">
        <v>7520.7</v>
      </c>
      <c r="F985" s="16" t="s">
        <v>173</v>
      </c>
      <c r="G985" s="61">
        <f t="shared" si="16"/>
        <v>-1.7213755114471319E-3</v>
      </c>
    </row>
    <row r="986" spans="1:7" x14ac:dyDescent="0.35">
      <c r="A986" s="60">
        <v>44370</v>
      </c>
      <c r="B986" s="16">
        <v>7552.1</v>
      </c>
      <c r="C986" s="16">
        <v>7592.7</v>
      </c>
      <c r="D986" s="16">
        <v>7594.7</v>
      </c>
      <c r="E986" s="16">
        <v>7547.4</v>
      </c>
      <c r="F986" s="16" t="s">
        <v>1347</v>
      </c>
      <c r="G986" s="61">
        <f t="shared" si="16"/>
        <v>-5.3472414292675685E-3</v>
      </c>
    </row>
    <row r="987" spans="1:7" x14ac:dyDescent="0.35">
      <c r="A987" s="60">
        <v>44369</v>
      </c>
      <c r="B987" s="16">
        <v>7592.7</v>
      </c>
      <c r="C987" s="16">
        <v>7485.2</v>
      </c>
      <c r="D987" s="16">
        <v>7616</v>
      </c>
      <c r="E987" s="16">
        <v>7485.2</v>
      </c>
      <c r="F987" s="16" t="s">
        <v>295</v>
      </c>
      <c r="G987" s="61">
        <f t="shared" si="16"/>
        <v>1.4361673702773414E-2</v>
      </c>
    </row>
    <row r="988" spans="1:7" x14ac:dyDescent="0.35">
      <c r="A988" s="60">
        <v>44368</v>
      </c>
      <c r="B988" s="16">
        <v>7485.2</v>
      </c>
      <c r="C988" s="16">
        <v>7624.3</v>
      </c>
      <c r="D988" s="16">
        <v>7624.3</v>
      </c>
      <c r="E988" s="16">
        <v>7467.7</v>
      </c>
      <c r="F988" s="16" t="s">
        <v>1346</v>
      </c>
      <c r="G988" s="61">
        <f t="shared" si="16"/>
        <v>-1.8244297837178514E-2</v>
      </c>
    </row>
    <row r="989" spans="1:7" x14ac:dyDescent="0.35">
      <c r="A989" s="60">
        <v>44365</v>
      </c>
      <c r="B989" s="16">
        <v>7624.3</v>
      </c>
      <c r="C989" s="16">
        <v>7600.5</v>
      </c>
      <c r="D989" s="16">
        <v>7652.5</v>
      </c>
      <c r="E989" s="16">
        <v>7580.4</v>
      </c>
      <c r="F989" s="16" t="s">
        <v>1345</v>
      </c>
      <c r="G989" s="61">
        <f t="shared" si="16"/>
        <v>3.1313729359909726E-3</v>
      </c>
    </row>
    <row r="990" spans="1:7" x14ac:dyDescent="0.35">
      <c r="A990" s="60">
        <v>44364</v>
      </c>
      <c r="B990" s="16">
        <v>7600.5</v>
      </c>
      <c r="C990" s="16">
        <v>7633.4</v>
      </c>
      <c r="D990" s="16">
        <v>7633.4</v>
      </c>
      <c r="E990" s="16">
        <v>7583.6</v>
      </c>
      <c r="F990" s="16" t="s">
        <v>166</v>
      </c>
      <c r="G990" s="61">
        <f t="shared" si="16"/>
        <v>-4.3100060261481721E-3</v>
      </c>
    </row>
    <row r="991" spans="1:7" x14ac:dyDescent="0.35">
      <c r="A991" s="60">
        <v>44363</v>
      </c>
      <c r="B991" s="16">
        <v>7633.4</v>
      </c>
      <c r="C991" s="16">
        <v>7633</v>
      </c>
      <c r="D991" s="16">
        <v>7655.9</v>
      </c>
      <c r="E991" s="16">
        <v>7620.6</v>
      </c>
      <c r="F991" s="16" t="s">
        <v>1344</v>
      </c>
      <c r="G991" s="61">
        <f t="shared" si="16"/>
        <v>5.2404035110642511E-5</v>
      </c>
    </row>
    <row r="992" spans="1:7" x14ac:dyDescent="0.35">
      <c r="A992" s="60">
        <v>44362</v>
      </c>
      <c r="B992" s="16">
        <v>7633</v>
      </c>
      <c r="C992" s="16">
        <v>7577.2</v>
      </c>
      <c r="D992" s="16">
        <v>7653.1</v>
      </c>
      <c r="E992" s="16">
        <v>7577.2</v>
      </c>
      <c r="F992" s="16" t="s">
        <v>173</v>
      </c>
      <c r="G992" s="61">
        <f t="shared" si="16"/>
        <v>7.3641978567280386E-3</v>
      </c>
    </row>
    <row r="993" spans="1:7" x14ac:dyDescent="0.35">
      <c r="A993" s="60">
        <v>44358</v>
      </c>
      <c r="B993" s="16">
        <v>7577.2</v>
      </c>
      <c r="C993" s="16">
        <v>7558.8</v>
      </c>
      <c r="D993" s="16">
        <v>7593.4</v>
      </c>
      <c r="E993" s="16">
        <v>7537.2</v>
      </c>
      <c r="F993" s="16" t="s">
        <v>1343</v>
      </c>
      <c r="G993" s="61">
        <f t="shared" si="16"/>
        <v>2.4342488225643777E-3</v>
      </c>
    </row>
    <row r="994" spans="1:7" x14ac:dyDescent="0.35">
      <c r="A994" s="60">
        <v>44357</v>
      </c>
      <c r="B994" s="16">
        <v>7558.8</v>
      </c>
      <c r="C994" s="16">
        <v>7522</v>
      </c>
      <c r="D994" s="16">
        <v>7569.7</v>
      </c>
      <c r="E994" s="16">
        <v>7517.7</v>
      </c>
      <c r="F994" s="16" t="s">
        <v>1342</v>
      </c>
      <c r="G994" s="61">
        <f t="shared" si="16"/>
        <v>4.892315873437969E-3</v>
      </c>
    </row>
    <row r="995" spans="1:7" x14ac:dyDescent="0.35">
      <c r="A995" s="60">
        <v>44356</v>
      </c>
      <c r="B995" s="16">
        <v>7522</v>
      </c>
      <c r="C995" s="16">
        <v>7542.3</v>
      </c>
      <c r="D995" s="16">
        <v>7586.8</v>
      </c>
      <c r="E995" s="16">
        <v>7522</v>
      </c>
      <c r="F995" s="16" t="s">
        <v>1341</v>
      </c>
      <c r="G995" s="61">
        <f t="shared" si="16"/>
        <v>-2.6914866817814298E-3</v>
      </c>
    </row>
    <row r="996" spans="1:7" x14ac:dyDescent="0.35">
      <c r="A996" s="60">
        <v>44355</v>
      </c>
      <c r="B996" s="16">
        <v>7542.3</v>
      </c>
      <c r="C996" s="16">
        <v>7531.6</v>
      </c>
      <c r="D996" s="16">
        <v>7567.1</v>
      </c>
      <c r="E996" s="16">
        <v>7519.2</v>
      </c>
      <c r="F996" s="16" t="s">
        <v>1340</v>
      </c>
      <c r="G996" s="61">
        <f t="shared" si="16"/>
        <v>1.420680864623769E-3</v>
      </c>
    </row>
    <row r="997" spans="1:7" x14ac:dyDescent="0.35">
      <c r="A997" s="60">
        <v>44354</v>
      </c>
      <c r="B997" s="16">
        <v>7531.6</v>
      </c>
      <c r="C997" s="16">
        <v>7543.3</v>
      </c>
      <c r="D997" s="16">
        <v>7561.2</v>
      </c>
      <c r="E997" s="16">
        <v>7520.2</v>
      </c>
      <c r="F997" s="16" t="s">
        <v>1339</v>
      </c>
      <c r="G997" s="61">
        <f t="shared" si="16"/>
        <v>-1.5510452984767165E-3</v>
      </c>
    </row>
    <row r="998" spans="1:7" x14ac:dyDescent="0.35">
      <c r="A998" s="60">
        <v>44351</v>
      </c>
      <c r="B998" s="16">
        <v>7543.3</v>
      </c>
      <c r="C998" s="16">
        <v>7510.7</v>
      </c>
      <c r="D998" s="16">
        <v>7548.2</v>
      </c>
      <c r="E998" s="16">
        <v>7491.3</v>
      </c>
      <c r="F998" s="16" t="s">
        <v>1338</v>
      </c>
      <c r="G998" s="61">
        <f t="shared" si="16"/>
        <v>4.3404742567270116E-3</v>
      </c>
    </row>
    <row r="999" spans="1:7" x14ac:dyDescent="0.35">
      <c r="A999" s="60">
        <v>44350</v>
      </c>
      <c r="B999" s="16">
        <v>7510.7</v>
      </c>
      <c r="C999" s="16">
        <v>7468.9</v>
      </c>
      <c r="D999" s="16">
        <v>7530.2</v>
      </c>
      <c r="E999" s="16">
        <v>7468.9</v>
      </c>
      <c r="F999" s="16" t="s">
        <v>168</v>
      </c>
      <c r="G999" s="61">
        <f t="shared" si="16"/>
        <v>5.596540320529142E-3</v>
      </c>
    </row>
    <row r="1000" spans="1:7" x14ac:dyDescent="0.35">
      <c r="A1000" s="60">
        <v>44349</v>
      </c>
      <c r="B1000" s="16">
        <v>7468.9</v>
      </c>
      <c r="C1000" s="16">
        <v>7392.1</v>
      </c>
      <c r="D1000" s="16">
        <v>7469.6</v>
      </c>
      <c r="E1000" s="16">
        <v>7392.1</v>
      </c>
      <c r="F1000" s="16" t="s">
        <v>1337</v>
      </c>
      <c r="G1000" s="61">
        <f t="shared" si="16"/>
        <v>1.0389469839423127E-2</v>
      </c>
    </row>
    <row r="1001" spans="1:7" x14ac:dyDescent="0.35">
      <c r="A1001" s="60">
        <v>44348</v>
      </c>
      <c r="B1001" s="16">
        <v>7392.1</v>
      </c>
      <c r="C1001" s="16">
        <v>7406.7</v>
      </c>
      <c r="D1001" s="16">
        <v>7411.2</v>
      </c>
      <c r="E1001" s="16">
        <v>7366.8</v>
      </c>
      <c r="F1001" s="16" t="s">
        <v>1336</v>
      </c>
      <c r="G1001" s="61">
        <f t="shared" si="16"/>
        <v>-1.97118824847764E-3</v>
      </c>
    </row>
    <row r="1002" spans="1:7" x14ac:dyDescent="0.35">
      <c r="A1002" s="60">
        <v>44347</v>
      </c>
      <c r="B1002" s="16">
        <v>7406.7</v>
      </c>
      <c r="C1002" s="16">
        <v>7424</v>
      </c>
      <c r="D1002" s="16">
        <v>7448.3</v>
      </c>
      <c r="E1002" s="16">
        <v>7402.2</v>
      </c>
      <c r="F1002" s="16" t="s">
        <v>1335</v>
      </c>
      <c r="G1002" s="61">
        <f t="shared" si="16"/>
        <v>-2.3302801724137678E-3</v>
      </c>
    </row>
    <row r="1003" spans="1:7" x14ac:dyDescent="0.35">
      <c r="A1003" s="60">
        <v>44344</v>
      </c>
      <c r="B1003" s="16">
        <v>7424</v>
      </c>
      <c r="C1003" s="16">
        <v>7344</v>
      </c>
      <c r="D1003" s="16">
        <v>7431.4</v>
      </c>
      <c r="E1003" s="16">
        <v>7344</v>
      </c>
      <c r="F1003" s="16" t="s">
        <v>534</v>
      </c>
      <c r="G1003" s="61">
        <f t="shared" si="16"/>
        <v>1.089324618736387E-2</v>
      </c>
    </row>
    <row r="1004" spans="1:7" x14ac:dyDescent="0.35">
      <c r="A1004" s="60">
        <v>44343</v>
      </c>
      <c r="B1004" s="16">
        <v>7344</v>
      </c>
      <c r="C1004" s="16">
        <v>7331.6</v>
      </c>
      <c r="D1004" s="16">
        <v>7365.7</v>
      </c>
      <c r="E1004" s="16">
        <v>7322.7</v>
      </c>
      <c r="F1004" s="16" t="s">
        <v>1334</v>
      </c>
      <c r="G1004" s="61">
        <f t="shared" si="16"/>
        <v>1.6913088548202726E-3</v>
      </c>
    </row>
    <row r="1005" spans="1:7" x14ac:dyDescent="0.35">
      <c r="A1005" s="60">
        <v>44342</v>
      </c>
      <c r="B1005" s="16">
        <v>7331.6</v>
      </c>
      <c r="C1005" s="16">
        <v>7349.1</v>
      </c>
      <c r="D1005" s="16">
        <v>7374.4</v>
      </c>
      <c r="E1005" s="16">
        <v>7325.2</v>
      </c>
      <c r="F1005" s="16" t="s">
        <v>1333</v>
      </c>
      <c r="G1005" s="61">
        <f t="shared" si="16"/>
        <v>-2.3812439618456915E-3</v>
      </c>
    </row>
    <row r="1006" spans="1:7" x14ac:dyDescent="0.35">
      <c r="A1006" s="60">
        <v>44341</v>
      </c>
      <c r="B1006" s="16">
        <v>7349.1</v>
      </c>
      <c r="C1006" s="16">
        <v>7276</v>
      </c>
      <c r="D1006" s="16">
        <v>7349.1</v>
      </c>
      <c r="E1006" s="16">
        <v>7276</v>
      </c>
      <c r="F1006" s="16" t="s">
        <v>1332</v>
      </c>
      <c r="G1006" s="61">
        <f t="shared" si="16"/>
        <v>1.0046728971962571E-2</v>
      </c>
    </row>
    <row r="1007" spans="1:7" x14ac:dyDescent="0.35">
      <c r="A1007" s="60">
        <v>44340</v>
      </c>
      <c r="B1007" s="16">
        <v>7276</v>
      </c>
      <c r="C1007" s="16">
        <v>7265.3</v>
      </c>
      <c r="D1007" s="16">
        <v>7296.5</v>
      </c>
      <c r="E1007" s="16">
        <v>7245.8</v>
      </c>
      <c r="F1007" s="16" t="s">
        <v>1331</v>
      </c>
      <c r="G1007" s="61">
        <f t="shared" si="16"/>
        <v>1.4727540500736325E-3</v>
      </c>
    </row>
    <row r="1008" spans="1:7" x14ac:dyDescent="0.35">
      <c r="A1008" s="60">
        <v>44337</v>
      </c>
      <c r="B1008" s="16">
        <v>7265.3</v>
      </c>
      <c r="C1008" s="16">
        <v>7252.6</v>
      </c>
      <c r="D1008" s="16">
        <v>7290.7</v>
      </c>
      <c r="E1008" s="16">
        <v>7234.4</v>
      </c>
      <c r="F1008" s="16" t="s">
        <v>1330</v>
      </c>
      <c r="G1008" s="61">
        <f t="shared" si="16"/>
        <v>1.7510961586189033E-3</v>
      </c>
    </row>
    <row r="1009" spans="1:7" x14ac:dyDescent="0.35">
      <c r="A1009" s="60">
        <v>44336</v>
      </c>
      <c r="B1009" s="16">
        <v>7252.6</v>
      </c>
      <c r="C1009" s="16">
        <v>7165.7</v>
      </c>
      <c r="D1009" s="16">
        <v>7257.9</v>
      </c>
      <c r="E1009" s="16">
        <v>7154.9</v>
      </c>
      <c r="F1009" s="16" t="s">
        <v>1329</v>
      </c>
      <c r="G1009" s="61">
        <f t="shared" si="16"/>
        <v>1.2127217159523918E-2</v>
      </c>
    </row>
    <row r="1010" spans="1:7" x14ac:dyDescent="0.35">
      <c r="A1010" s="60">
        <v>44335</v>
      </c>
      <c r="B1010" s="16">
        <v>7165.7</v>
      </c>
      <c r="C1010" s="16">
        <v>7299.1</v>
      </c>
      <c r="D1010" s="16">
        <v>7299.1</v>
      </c>
      <c r="E1010" s="16">
        <v>7154</v>
      </c>
      <c r="F1010" s="16" t="s">
        <v>298</v>
      </c>
      <c r="G1010" s="61">
        <f t="shared" si="16"/>
        <v>-1.8276225836062032E-2</v>
      </c>
    </row>
    <row r="1011" spans="1:7" x14ac:dyDescent="0.35">
      <c r="A1011" s="60">
        <v>44334</v>
      </c>
      <c r="B1011" s="16">
        <v>7299.1</v>
      </c>
      <c r="C1011" s="16">
        <v>7255.8</v>
      </c>
      <c r="D1011" s="16">
        <v>7314.7</v>
      </c>
      <c r="E1011" s="16">
        <v>7255.8</v>
      </c>
      <c r="F1011" s="16" t="s">
        <v>1328</v>
      </c>
      <c r="G1011" s="61">
        <f t="shared" si="16"/>
        <v>5.9676396813583832E-3</v>
      </c>
    </row>
    <row r="1012" spans="1:7" x14ac:dyDescent="0.35">
      <c r="A1012" s="60">
        <v>44333</v>
      </c>
      <c r="B1012" s="16">
        <v>7255.8</v>
      </c>
      <c r="C1012" s="16">
        <v>7239.4</v>
      </c>
      <c r="D1012" s="16">
        <v>7297.2</v>
      </c>
      <c r="E1012" s="16">
        <v>7239.4</v>
      </c>
      <c r="F1012" s="16" t="s">
        <v>1327</v>
      </c>
      <c r="G1012" s="61">
        <f t="shared" si="16"/>
        <v>2.2653811089317077E-3</v>
      </c>
    </row>
    <row r="1013" spans="1:7" x14ac:dyDescent="0.35">
      <c r="A1013" s="60">
        <v>44330</v>
      </c>
      <c r="B1013" s="16">
        <v>7239.4</v>
      </c>
      <c r="C1013" s="16">
        <v>7209</v>
      </c>
      <c r="D1013" s="16">
        <v>7281.4</v>
      </c>
      <c r="E1013" s="16">
        <v>7209</v>
      </c>
      <c r="F1013" s="16" t="s">
        <v>1326</v>
      </c>
      <c r="G1013" s="61">
        <f t="shared" si="16"/>
        <v>4.2169510334304494E-3</v>
      </c>
    </row>
    <row r="1014" spans="1:7" x14ac:dyDescent="0.35">
      <c r="A1014" s="60">
        <v>44329</v>
      </c>
      <c r="B1014" s="16">
        <v>7209</v>
      </c>
      <c r="C1014" s="16">
        <v>7281.1</v>
      </c>
      <c r="D1014" s="16">
        <v>7281.1</v>
      </c>
      <c r="E1014" s="16">
        <v>7193.2</v>
      </c>
      <c r="F1014" s="16" t="s">
        <v>1325</v>
      </c>
      <c r="G1014" s="61">
        <f t="shared" si="16"/>
        <v>-9.9023499196549958E-3</v>
      </c>
    </row>
    <row r="1015" spans="1:7" x14ac:dyDescent="0.35">
      <c r="A1015" s="60">
        <v>44328</v>
      </c>
      <c r="B1015" s="16">
        <v>7281.1</v>
      </c>
      <c r="C1015" s="16">
        <v>7331.6</v>
      </c>
      <c r="D1015" s="16">
        <v>7332</v>
      </c>
      <c r="E1015" s="16">
        <v>7242.4</v>
      </c>
      <c r="F1015" s="16" t="s">
        <v>1324</v>
      </c>
      <c r="G1015" s="61">
        <f t="shared" si="16"/>
        <v>-6.8879917071307251E-3</v>
      </c>
    </row>
    <row r="1016" spans="1:7" x14ac:dyDescent="0.35">
      <c r="A1016" s="60">
        <v>44327</v>
      </c>
      <c r="B1016" s="16">
        <v>7331.6</v>
      </c>
      <c r="C1016" s="16">
        <v>7419.8</v>
      </c>
      <c r="D1016" s="16">
        <v>7419.8</v>
      </c>
      <c r="E1016" s="16">
        <v>7311.9</v>
      </c>
      <c r="F1016" s="16" t="s">
        <v>1323</v>
      </c>
      <c r="G1016" s="61">
        <f t="shared" si="16"/>
        <v>-1.1887112860184845E-2</v>
      </c>
    </row>
    <row r="1017" spans="1:7" x14ac:dyDescent="0.35">
      <c r="A1017" s="60">
        <v>44326</v>
      </c>
      <c r="B1017" s="16">
        <v>7419.8</v>
      </c>
      <c r="C1017" s="16">
        <v>7325.2</v>
      </c>
      <c r="D1017" s="16">
        <v>7419.8</v>
      </c>
      <c r="E1017" s="16">
        <v>7321</v>
      </c>
      <c r="F1017" s="16" t="s">
        <v>1322</v>
      </c>
      <c r="G1017" s="61">
        <f t="shared" si="16"/>
        <v>1.2914323158412122E-2</v>
      </c>
    </row>
    <row r="1018" spans="1:7" x14ac:dyDescent="0.35">
      <c r="A1018" s="60">
        <v>44323</v>
      </c>
      <c r="B1018" s="16">
        <v>7325.2</v>
      </c>
      <c r="C1018" s="16">
        <v>7306</v>
      </c>
      <c r="D1018" s="16">
        <v>7345.2</v>
      </c>
      <c r="E1018" s="16">
        <v>7299.7</v>
      </c>
      <c r="F1018" s="16" t="s">
        <v>1321</v>
      </c>
      <c r="G1018" s="61">
        <f t="shared" si="16"/>
        <v>2.6279770052011209E-3</v>
      </c>
    </row>
    <row r="1019" spans="1:7" x14ac:dyDescent="0.35">
      <c r="A1019" s="60">
        <v>44322</v>
      </c>
      <c r="B1019" s="16">
        <v>7306</v>
      </c>
      <c r="C1019" s="16">
        <v>7344.2</v>
      </c>
      <c r="D1019" s="16">
        <v>7359.8</v>
      </c>
      <c r="E1019" s="16">
        <v>7287</v>
      </c>
      <c r="F1019" s="16" t="s">
        <v>373</v>
      </c>
      <c r="G1019" s="61">
        <f t="shared" si="16"/>
        <v>-5.2013834045913088E-3</v>
      </c>
    </row>
    <row r="1020" spans="1:7" x14ac:dyDescent="0.35">
      <c r="A1020" s="60">
        <v>44321</v>
      </c>
      <c r="B1020" s="16">
        <v>7344.2</v>
      </c>
      <c r="C1020" s="16">
        <v>7323.5</v>
      </c>
      <c r="D1020" s="16">
        <v>7371</v>
      </c>
      <c r="E1020" s="16">
        <v>7303.9</v>
      </c>
      <c r="F1020" s="16" t="s">
        <v>345</v>
      </c>
      <c r="G1020" s="61">
        <f t="shared" si="16"/>
        <v>2.8265173755717132E-3</v>
      </c>
    </row>
    <row r="1021" spans="1:7" x14ac:dyDescent="0.35">
      <c r="A1021" s="60">
        <v>44320</v>
      </c>
      <c r="B1021" s="16">
        <v>7323.5</v>
      </c>
      <c r="C1021" s="16">
        <v>7286.8</v>
      </c>
      <c r="D1021" s="16">
        <v>7323.5</v>
      </c>
      <c r="E1021" s="16">
        <v>7286.8</v>
      </c>
      <c r="F1021" s="16" t="s">
        <v>1090</v>
      </c>
      <c r="G1021" s="61">
        <f t="shared" si="16"/>
        <v>5.0365043640554497E-3</v>
      </c>
    </row>
    <row r="1022" spans="1:7" x14ac:dyDescent="0.35">
      <c r="A1022" s="60">
        <v>44319</v>
      </c>
      <c r="B1022" s="16">
        <v>7286.8</v>
      </c>
      <c r="C1022" s="16">
        <v>7290.7</v>
      </c>
      <c r="D1022" s="16">
        <v>7329.6</v>
      </c>
      <c r="E1022" s="16">
        <v>7280.2</v>
      </c>
      <c r="F1022" s="16" t="s">
        <v>1320</v>
      </c>
      <c r="G1022" s="61">
        <f t="shared" si="16"/>
        <v>-5.3492805903410101E-4</v>
      </c>
    </row>
    <row r="1023" spans="1:7" x14ac:dyDescent="0.35">
      <c r="A1023" s="60">
        <v>44316</v>
      </c>
      <c r="B1023" s="16">
        <v>7290.7</v>
      </c>
      <c r="C1023" s="16">
        <v>7346</v>
      </c>
      <c r="D1023" s="16">
        <v>7346</v>
      </c>
      <c r="E1023" s="16">
        <v>7278.1</v>
      </c>
      <c r="F1023" s="16" t="s">
        <v>1319</v>
      </c>
      <c r="G1023" s="61">
        <f t="shared" si="16"/>
        <v>-7.5279063435883531E-3</v>
      </c>
    </row>
    <row r="1024" spans="1:7" x14ac:dyDescent="0.35">
      <c r="A1024" s="60">
        <v>44315</v>
      </c>
      <c r="B1024" s="16">
        <v>7346</v>
      </c>
      <c r="C1024" s="16">
        <v>7320</v>
      </c>
      <c r="D1024" s="16">
        <v>7358.2</v>
      </c>
      <c r="E1024" s="16">
        <v>7320</v>
      </c>
      <c r="F1024" s="16" t="s">
        <v>1318</v>
      </c>
      <c r="G1024" s="61">
        <f t="shared" si="16"/>
        <v>3.5519125683061148E-3</v>
      </c>
    </row>
    <row r="1025" spans="1:7" x14ac:dyDescent="0.35">
      <c r="A1025" s="60">
        <v>44314</v>
      </c>
      <c r="B1025" s="16">
        <v>7320</v>
      </c>
      <c r="C1025" s="16">
        <v>7295.6</v>
      </c>
      <c r="D1025" s="16">
        <v>7334.5</v>
      </c>
      <c r="E1025" s="16">
        <v>7291.6</v>
      </c>
      <c r="F1025" s="16" t="s">
        <v>1317</v>
      </c>
      <c r="G1025" s="61">
        <f t="shared" si="16"/>
        <v>3.3582345281337744E-3</v>
      </c>
    </row>
    <row r="1026" spans="1:7" x14ac:dyDescent="0.35">
      <c r="A1026" s="60">
        <v>44313</v>
      </c>
      <c r="B1026" s="16">
        <v>7295.5</v>
      </c>
      <c r="C1026" s="16">
        <v>7307.8</v>
      </c>
      <c r="D1026" s="16">
        <v>7316.5</v>
      </c>
      <c r="E1026" s="16">
        <v>7270.1</v>
      </c>
      <c r="F1026" s="16" t="s">
        <v>1316</v>
      </c>
      <c r="G1026" s="61">
        <f t="shared" si="16"/>
        <v>-1.6831330906702524E-3</v>
      </c>
    </row>
    <row r="1027" spans="1:7" x14ac:dyDescent="0.35">
      <c r="A1027" s="60">
        <v>44312</v>
      </c>
      <c r="B1027" s="16">
        <v>7307.8</v>
      </c>
      <c r="C1027" s="16">
        <v>7320.7</v>
      </c>
      <c r="D1027" s="16">
        <v>7334.4</v>
      </c>
      <c r="E1027" s="16">
        <v>7307.2</v>
      </c>
      <c r="F1027" s="16" t="s">
        <v>1315</v>
      </c>
      <c r="G1027" s="61">
        <f t="shared" ref="G1027:G1090" si="17">B1027/B1028-1</f>
        <v>-1.762126572595446E-3</v>
      </c>
    </row>
    <row r="1028" spans="1:7" x14ac:dyDescent="0.35">
      <c r="A1028" s="60">
        <v>44309</v>
      </c>
      <c r="B1028" s="16">
        <v>7320.7</v>
      </c>
      <c r="C1028" s="16">
        <v>7312</v>
      </c>
      <c r="D1028" s="16">
        <v>7320.7</v>
      </c>
      <c r="E1028" s="16">
        <v>7293.1</v>
      </c>
      <c r="F1028" s="16" t="s">
        <v>1314</v>
      </c>
      <c r="G1028" s="61">
        <f t="shared" si="17"/>
        <v>1.1898249452952925E-3</v>
      </c>
    </row>
    <row r="1029" spans="1:7" x14ac:dyDescent="0.35">
      <c r="A1029" s="60">
        <v>44308</v>
      </c>
      <c r="B1029" s="16">
        <v>7312</v>
      </c>
      <c r="C1029" s="16">
        <v>7258.9</v>
      </c>
      <c r="D1029" s="16">
        <v>7312</v>
      </c>
      <c r="E1029" s="16">
        <v>7253.2</v>
      </c>
      <c r="F1029" s="16" t="s">
        <v>1313</v>
      </c>
      <c r="G1029" s="61">
        <f t="shared" si="17"/>
        <v>7.3151579440411396E-3</v>
      </c>
    </row>
    <row r="1030" spans="1:7" x14ac:dyDescent="0.35">
      <c r="A1030" s="60">
        <v>44307</v>
      </c>
      <c r="B1030" s="16">
        <v>7258.9</v>
      </c>
      <c r="C1030" s="16">
        <v>7282.1</v>
      </c>
      <c r="D1030" s="16">
        <v>7282.1</v>
      </c>
      <c r="E1030" s="16">
        <v>7166.2</v>
      </c>
      <c r="F1030" s="16" t="s">
        <v>365</v>
      </c>
      <c r="G1030" s="61">
        <f t="shared" si="17"/>
        <v>-3.1858941788770467E-3</v>
      </c>
    </row>
    <row r="1031" spans="1:7" x14ac:dyDescent="0.35">
      <c r="A1031" s="60">
        <v>44306</v>
      </c>
      <c r="B1031" s="16">
        <v>7282.1</v>
      </c>
      <c r="C1031" s="16">
        <v>7328</v>
      </c>
      <c r="D1031" s="16">
        <v>7329.8</v>
      </c>
      <c r="E1031" s="16">
        <v>7273</v>
      </c>
      <c r="F1031" s="16" t="s">
        <v>1312</v>
      </c>
      <c r="G1031" s="61">
        <f t="shared" si="17"/>
        <v>-6.2636462882095234E-3</v>
      </c>
    </row>
    <row r="1032" spans="1:7" x14ac:dyDescent="0.35">
      <c r="A1032" s="60">
        <v>44305</v>
      </c>
      <c r="B1032" s="16">
        <v>7328</v>
      </c>
      <c r="C1032" s="16">
        <v>7325.8</v>
      </c>
      <c r="D1032" s="16">
        <v>7358.8</v>
      </c>
      <c r="E1032" s="16">
        <v>7325.8</v>
      </c>
      <c r="F1032" s="16" t="s">
        <v>1311</v>
      </c>
      <c r="G1032" s="61">
        <f t="shared" si="17"/>
        <v>3.0030849873052823E-4</v>
      </c>
    </row>
    <row r="1033" spans="1:7" x14ac:dyDescent="0.35">
      <c r="A1033" s="60">
        <v>44302</v>
      </c>
      <c r="B1033" s="16">
        <v>7325.8</v>
      </c>
      <c r="C1033" s="16">
        <v>7317.5</v>
      </c>
      <c r="D1033" s="16">
        <v>7325.9</v>
      </c>
      <c r="E1033" s="16">
        <v>7292.1</v>
      </c>
      <c r="F1033" s="16" t="s">
        <v>1310</v>
      </c>
      <c r="G1033" s="61">
        <f t="shared" si="17"/>
        <v>1.1342671677485594E-3</v>
      </c>
    </row>
    <row r="1034" spans="1:7" x14ac:dyDescent="0.35">
      <c r="A1034" s="60">
        <v>44301</v>
      </c>
      <c r="B1034" s="16">
        <v>7317.5</v>
      </c>
      <c r="C1034" s="16">
        <v>7280.6</v>
      </c>
      <c r="D1034" s="16">
        <v>7331.1</v>
      </c>
      <c r="E1034" s="16">
        <v>7248.4</v>
      </c>
      <c r="F1034" s="16" t="s">
        <v>373</v>
      </c>
      <c r="G1034" s="61">
        <f t="shared" si="17"/>
        <v>5.0682636046479601E-3</v>
      </c>
    </row>
    <row r="1035" spans="1:7" x14ac:dyDescent="0.35">
      <c r="A1035" s="60">
        <v>44300</v>
      </c>
      <c r="B1035" s="16">
        <v>7280.6</v>
      </c>
      <c r="C1035" s="16">
        <v>7231</v>
      </c>
      <c r="D1035" s="16">
        <v>7284.8</v>
      </c>
      <c r="E1035" s="16">
        <v>7231</v>
      </c>
      <c r="F1035" s="16" t="s">
        <v>479</v>
      </c>
      <c r="G1035" s="61">
        <f t="shared" si="17"/>
        <v>6.8593555524825156E-3</v>
      </c>
    </row>
    <row r="1036" spans="1:7" x14ac:dyDescent="0.35">
      <c r="A1036" s="60">
        <v>44299</v>
      </c>
      <c r="B1036" s="16">
        <v>7231</v>
      </c>
      <c r="C1036" s="16">
        <v>7225.2</v>
      </c>
      <c r="D1036" s="16">
        <v>7251.2</v>
      </c>
      <c r="E1036" s="16">
        <v>7217.9</v>
      </c>
      <c r="F1036" s="16" t="s">
        <v>1285</v>
      </c>
      <c r="G1036" s="61">
        <f t="shared" si="17"/>
        <v>8.0274594474905037E-4</v>
      </c>
    </row>
    <row r="1037" spans="1:7" x14ac:dyDescent="0.35">
      <c r="A1037" s="60">
        <v>44298</v>
      </c>
      <c r="B1037" s="16">
        <v>7225.2</v>
      </c>
      <c r="C1037" s="16">
        <v>7253.8</v>
      </c>
      <c r="D1037" s="16">
        <v>7253.8</v>
      </c>
      <c r="E1037" s="16">
        <v>7209.2</v>
      </c>
      <c r="F1037" s="16" t="s">
        <v>1309</v>
      </c>
      <c r="G1037" s="61">
        <f t="shared" si="17"/>
        <v>-3.7367455841595953E-3</v>
      </c>
    </row>
    <row r="1038" spans="1:7" x14ac:dyDescent="0.35">
      <c r="A1038" s="60">
        <v>44295</v>
      </c>
      <c r="B1038" s="16">
        <v>7252.3</v>
      </c>
      <c r="C1038" s="16">
        <v>7250.3</v>
      </c>
      <c r="D1038" s="16">
        <v>7252.3</v>
      </c>
      <c r="E1038" s="16">
        <v>7221.6</v>
      </c>
      <c r="F1038" s="16" t="s">
        <v>1308</v>
      </c>
      <c r="G1038" s="61">
        <f t="shared" si="17"/>
        <v>2.7585065445556722E-4</v>
      </c>
    </row>
    <row r="1039" spans="1:7" x14ac:dyDescent="0.35">
      <c r="A1039" s="60">
        <v>44294</v>
      </c>
      <c r="B1039" s="16">
        <v>7250.3</v>
      </c>
      <c r="C1039" s="16">
        <v>7177.4</v>
      </c>
      <c r="D1039" s="16">
        <v>7260.6</v>
      </c>
      <c r="E1039" s="16">
        <v>7177.4</v>
      </c>
      <c r="F1039" s="16" t="s">
        <v>1307</v>
      </c>
      <c r="G1039" s="61">
        <f t="shared" si="17"/>
        <v>1.0156881321927269E-2</v>
      </c>
    </row>
    <row r="1040" spans="1:7" x14ac:dyDescent="0.35">
      <c r="A1040" s="60">
        <v>44293</v>
      </c>
      <c r="B1040" s="16">
        <v>7177.4</v>
      </c>
      <c r="C1040" s="16">
        <v>7133.9</v>
      </c>
      <c r="D1040" s="16">
        <v>7182.9</v>
      </c>
      <c r="E1040" s="16">
        <v>7133.9</v>
      </c>
      <c r="F1040" s="16" t="s">
        <v>1306</v>
      </c>
      <c r="G1040" s="61">
        <f t="shared" si="17"/>
        <v>6.097646448646632E-3</v>
      </c>
    </row>
    <row r="1041" spans="1:7" x14ac:dyDescent="0.35">
      <c r="A1041" s="60">
        <v>44292</v>
      </c>
      <c r="B1041" s="16">
        <v>7133.9</v>
      </c>
      <c r="C1041" s="16">
        <v>7064.2</v>
      </c>
      <c r="D1041" s="16">
        <v>7158.3</v>
      </c>
      <c r="E1041" s="16">
        <v>7064.2</v>
      </c>
      <c r="F1041" s="16" t="s">
        <v>237</v>
      </c>
      <c r="G1041" s="61">
        <f t="shared" si="17"/>
        <v>9.8666515670564614E-3</v>
      </c>
    </row>
    <row r="1042" spans="1:7" x14ac:dyDescent="0.35">
      <c r="A1042" s="60">
        <v>44287</v>
      </c>
      <c r="B1042" s="16">
        <v>7064.2</v>
      </c>
      <c r="C1042" s="16">
        <v>7017</v>
      </c>
      <c r="D1042" s="16">
        <v>7065.5</v>
      </c>
      <c r="E1042" s="16">
        <v>7015.2</v>
      </c>
      <c r="F1042" s="16" t="s">
        <v>1305</v>
      </c>
      <c r="G1042" s="61">
        <f t="shared" si="17"/>
        <v>6.7265213054010786E-3</v>
      </c>
    </row>
    <row r="1043" spans="1:7" x14ac:dyDescent="0.35">
      <c r="A1043" s="60">
        <v>44286</v>
      </c>
      <c r="B1043" s="16">
        <v>7017</v>
      </c>
      <c r="C1043" s="16">
        <v>6969.8</v>
      </c>
      <c r="D1043" s="16">
        <v>7088.2</v>
      </c>
      <c r="E1043" s="16">
        <v>6969.8</v>
      </c>
      <c r="F1043" s="16" t="s">
        <v>365</v>
      </c>
      <c r="G1043" s="61">
        <f t="shared" si="17"/>
        <v>6.7720738041263662E-3</v>
      </c>
    </row>
    <row r="1044" spans="1:7" x14ac:dyDescent="0.35">
      <c r="A1044" s="60">
        <v>44285</v>
      </c>
      <c r="B1044" s="16">
        <v>6969.8</v>
      </c>
      <c r="C1044" s="16">
        <v>7036.4</v>
      </c>
      <c r="D1044" s="16">
        <v>7068.7</v>
      </c>
      <c r="E1044" s="16">
        <v>6969.6</v>
      </c>
      <c r="F1044" s="16" t="s">
        <v>1304</v>
      </c>
      <c r="G1044" s="61">
        <f t="shared" si="17"/>
        <v>-9.4650673639928851E-3</v>
      </c>
    </row>
    <row r="1045" spans="1:7" x14ac:dyDescent="0.35">
      <c r="A1045" s="60">
        <v>44284</v>
      </c>
      <c r="B1045" s="16">
        <v>7036.4</v>
      </c>
      <c r="C1045" s="16">
        <v>7063.1</v>
      </c>
      <c r="D1045" s="16">
        <v>7100.2</v>
      </c>
      <c r="E1045" s="16">
        <v>7030.5</v>
      </c>
      <c r="F1045" s="16" t="s">
        <v>1303</v>
      </c>
      <c r="G1045" s="61">
        <f t="shared" si="17"/>
        <v>-3.7802098228824077E-3</v>
      </c>
    </row>
    <row r="1046" spans="1:7" x14ac:dyDescent="0.35">
      <c r="A1046" s="60">
        <v>44281</v>
      </c>
      <c r="B1046" s="16">
        <v>7063.1</v>
      </c>
      <c r="C1046" s="16">
        <v>7022.6</v>
      </c>
      <c r="D1046" s="16">
        <v>7071.3</v>
      </c>
      <c r="E1046" s="16">
        <v>7022.6</v>
      </c>
      <c r="F1046" s="16" t="s">
        <v>1302</v>
      </c>
      <c r="G1046" s="61">
        <f t="shared" si="17"/>
        <v>5.7670948081907092E-3</v>
      </c>
    </row>
    <row r="1047" spans="1:7" x14ac:dyDescent="0.35">
      <c r="A1047" s="60">
        <v>44280</v>
      </c>
      <c r="B1047" s="16">
        <v>7022.6</v>
      </c>
      <c r="C1047" s="16">
        <v>7013.9</v>
      </c>
      <c r="D1047" s="16">
        <v>7036.8</v>
      </c>
      <c r="E1047" s="16">
        <v>7003.2</v>
      </c>
      <c r="F1047" s="16" t="s">
        <v>1301</v>
      </c>
      <c r="G1047" s="61">
        <f t="shared" si="17"/>
        <v>1.2403940746232855E-3</v>
      </c>
    </row>
    <row r="1048" spans="1:7" x14ac:dyDescent="0.35">
      <c r="A1048" s="60">
        <v>44279</v>
      </c>
      <c r="B1048" s="16">
        <v>7013.9</v>
      </c>
      <c r="C1048" s="16">
        <v>6986.6</v>
      </c>
      <c r="D1048" s="16">
        <v>7034.9</v>
      </c>
      <c r="E1048" s="16">
        <v>6974.2</v>
      </c>
      <c r="F1048" s="16" t="s">
        <v>1300</v>
      </c>
      <c r="G1048" s="61">
        <f t="shared" si="17"/>
        <v>3.9074800332064008E-3</v>
      </c>
    </row>
    <row r="1049" spans="1:7" x14ac:dyDescent="0.35">
      <c r="A1049" s="60">
        <v>44278</v>
      </c>
      <c r="B1049" s="16">
        <v>6986.6</v>
      </c>
      <c r="C1049" s="16">
        <v>6995</v>
      </c>
      <c r="D1049" s="16">
        <v>7028.6</v>
      </c>
      <c r="E1049" s="16">
        <v>6981.9</v>
      </c>
      <c r="F1049" s="16" t="s">
        <v>1299</v>
      </c>
      <c r="G1049" s="61">
        <f t="shared" si="17"/>
        <v>-1.200857755539575E-3</v>
      </c>
    </row>
    <row r="1050" spans="1:7" x14ac:dyDescent="0.35">
      <c r="A1050" s="60">
        <v>44277</v>
      </c>
      <c r="B1050" s="16">
        <v>6995</v>
      </c>
      <c r="C1050" s="16">
        <v>6959.6</v>
      </c>
      <c r="D1050" s="16">
        <v>7006</v>
      </c>
      <c r="E1050" s="16">
        <v>6938.5</v>
      </c>
      <c r="F1050" s="16" t="s">
        <v>1298</v>
      </c>
      <c r="G1050" s="61">
        <f t="shared" si="17"/>
        <v>5.0864992240933216E-3</v>
      </c>
    </row>
    <row r="1051" spans="1:7" x14ac:dyDescent="0.35">
      <c r="A1051" s="60">
        <v>44274</v>
      </c>
      <c r="B1051" s="16">
        <v>6959.6</v>
      </c>
      <c r="C1051" s="16">
        <v>7003.6</v>
      </c>
      <c r="D1051" s="16">
        <v>7003.6</v>
      </c>
      <c r="E1051" s="16">
        <v>6925.2</v>
      </c>
      <c r="F1051" s="16" t="s">
        <v>1297</v>
      </c>
      <c r="G1051" s="61">
        <f t="shared" si="17"/>
        <v>-6.2824832943058073E-3</v>
      </c>
    </row>
    <row r="1052" spans="1:7" x14ac:dyDescent="0.35">
      <c r="A1052" s="60">
        <v>44273</v>
      </c>
      <c r="B1052" s="16">
        <v>7003.6</v>
      </c>
      <c r="C1052" s="16">
        <v>7048</v>
      </c>
      <c r="D1052" s="16">
        <v>7061.9</v>
      </c>
      <c r="E1052" s="16">
        <v>7002.4</v>
      </c>
      <c r="F1052" s="16" t="s">
        <v>122</v>
      </c>
      <c r="G1052" s="61">
        <f t="shared" si="17"/>
        <v>-6.2996594778660375E-3</v>
      </c>
    </row>
    <row r="1053" spans="1:7" x14ac:dyDescent="0.35">
      <c r="A1053" s="60">
        <v>44272</v>
      </c>
      <c r="B1053" s="16">
        <v>7048</v>
      </c>
      <c r="C1053" s="16">
        <v>7079</v>
      </c>
      <c r="D1053" s="16">
        <v>7079</v>
      </c>
      <c r="E1053" s="16">
        <v>7016.6</v>
      </c>
      <c r="F1053" s="16" t="s">
        <v>1296</v>
      </c>
      <c r="G1053" s="61">
        <f t="shared" si="17"/>
        <v>-4.3791495974007111E-3</v>
      </c>
    </row>
    <row r="1054" spans="1:7" x14ac:dyDescent="0.35">
      <c r="A1054" s="60">
        <v>44271</v>
      </c>
      <c r="B1054" s="16">
        <v>7079</v>
      </c>
      <c r="C1054" s="16">
        <v>7019.1</v>
      </c>
      <c r="D1054" s="16">
        <v>7109.4</v>
      </c>
      <c r="E1054" s="16">
        <v>7014.9</v>
      </c>
      <c r="F1054" s="16" t="s">
        <v>1295</v>
      </c>
      <c r="G1054" s="61">
        <f t="shared" si="17"/>
        <v>8.5338576170732594E-3</v>
      </c>
    </row>
    <row r="1055" spans="1:7" x14ac:dyDescent="0.35">
      <c r="A1055" s="60">
        <v>44270</v>
      </c>
      <c r="B1055" s="16">
        <v>7019.1</v>
      </c>
      <c r="C1055" s="16">
        <v>7014.6</v>
      </c>
      <c r="D1055" s="16">
        <v>7036.7</v>
      </c>
      <c r="E1055" s="16">
        <v>6976.1</v>
      </c>
      <c r="F1055" s="16" t="s">
        <v>1294</v>
      </c>
      <c r="G1055" s="61">
        <f t="shared" si="17"/>
        <v>6.4151911726972877E-4</v>
      </c>
    </row>
    <row r="1056" spans="1:7" x14ac:dyDescent="0.35">
      <c r="A1056" s="60">
        <v>44267</v>
      </c>
      <c r="B1056" s="16">
        <v>7014.6</v>
      </c>
      <c r="C1056" s="16">
        <v>6952.9</v>
      </c>
      <c r="D1056" s="16">
        <v>7025.4</v>
      </c>
      <c r="E1056" s="16">
        <v>6952.9</v>
      </c>
      <c r="F1056" s="16" t="s">
        <v>1293</v>
      </c>
      <c r="G1056" s="61">
        <f t="shared" si="17"/>
        <v>8.8739950236593756E-3</v>
      </c>
    </row>
    <row r="1057" spans="1:7" x14ac:dyDescent="0.35">
      <c r="A1057" s="60">
        <v>44266</v>
      </c>
      <c r="B1057" s="16">
        <v>6952.9</v>
      </c>
      <c r="C1057" s="16">
        <v>6947.2</v>
      </c>
      <c r="D1057" s="16">
        <v>6992</v>
      </c>
      <c r="E1057" s="16">
        <v>6885.1</v>
      </c>
      <c r="F1057" s="16" t="s">
        <v>1292</v>
      </c>
      <c r="G1057" s="61">
        <f t="shared" si="17"/>
        <v>8.2047443574384538E-4</v>
      </c>
    </row>
    <row r="1058" spans="1:7" x14ac:dyDescent="0.35">
      <c r="A1058" s="60">
        <v>44265</v>
      </c>
      <c r="B1058" s="16">
        <v>6947.2</v>
      </c>
      <c r="C1058" s="16">
        <v>7000.4</v>
      </c>
      <c r="D1058" s="16">
        <v>7038.6</v>
      </c>
      <c r="E1058" s="16">
        <v>6947.2</v>
      </c>
      <c r="F1058" s="16" t="s">
        <v>528</v>
      </c>
      <c r="G1058" s="61">
        <f t="shared" si="17"/>
        <v>-7.5995657391005889E-3</v>
      </c>
    </row>
    <row r="1059" spans="1:7" x14ac:dyDescent="0.35">
      <c r="A1059" s="60">
        <v>44264</v>
      </c>
      <c r="B1059" s="16">
        <v>7000.4</v>
      </c>
      <c r="C1059" s="16">
        <v>6971.6</v>
      </c>
      <c r="D1059" s="16">
        <v>7033.7</v>
      </c>
      <c r="E1059" s="16">
        <v>6971.6</v>
      </c>
      <c r="F1059" s="16" t="s">
        <v>287</v>
      </c>
      <c r="G1059" s="61">
        <f t="shared" si="17"/>
        <v>4.1310459578862702E-3</v>
      </c>
    </row>
    <row r="1060" spans="1:7" x14ac:dyDescent="0.35">
      <c r="A1060" s="60">
        <v>44263</v>
      </c>
      <c r="B1060" s="16">
        <v>6971.6</v>
      </c>
      <c r="C1060" s="16">
        <v>6943</v>
      </c>
      <c r="D1060" s="16">
        <v>7069.3</v>
      </c>
      <c r="E1060" s="16">
        <v>6943</v>
      </c>
      <c r="F1060" s="16" t="s">
        <v>1291</v>
      </c>
      <c r="G1060" s="61">
        <f t="shared" si="17"/>
        <v>4.1192568054155831E-3</v>
      </c>
    </row>
    <row r="1061" spans="1:7" x14ac:dyDescent="0.35">
      <c r="A1061" s="60">
        <v>44260</v>
      </c>
      <c r="B1061" s="16">
        <v>6943</v>
      </c>
      <c r="C1061" s="16">
        <v>7000.6</v>
      </c>
      <c r="D1061" s="16">
        <v>7000.6</v>
      </c>
      <c r="E1061" s="16">
        <v>6887.7</v>
      </c>
      <c r="F1061" s="16" t="s">
        <v>166</v>
      </c>
      <c r="G1061" s="61">
        <f t="shared" si="17"/>
        <v>-8.2278661828986133E-3</v>
      </c>
    </row>
    <row r="1062" spans="1:7" x14ac:dyDescent="0.35">
      <c r="A1062" s="60">
        <v>44259</v>
      </c>
      <c r="B1062" s="16">
        <v>7000.6</v>
      </c>
      <c r="C1062" s="16">
        <v>7067.9</v>
      </c>
      <c r="D1062" s="16">
        <v>7067.9</v>
      </c>
      <c r="E1062" s="16">
        <v>6950.2</v>
      </c>
      <c r="F1062" s="16" t="s">
        <v>165</v>
      </c>
      <c r="G1062" s="61">
        <f t="shared" si="17"/>
        <v>-9.5219230605978478E-3</v>
      </c>
    </row>
    <row r="1063" spans="1:7" x14ac:dyDescent="0.35">
      <c r="A1063" s="60">
        <v>44258</v>
      </c>
      <c r="B1063" s="16">
        <v>7067.9</v>
      </c>
      <c r="C1063" s="16">
        <v>7009.9</v>
      </c>
      <c r="D1063" s="16">
        <v>7068.4</v>
      </c>
      <c r="E1063" s="16">
        <v>7009.9</v>
      </c>
      <c r="F1063" s="16" t="s">
        <v>1290</v>
      </c>
      <c r="G1063" s="61">
        <f t="shared" si="17"/>
        <v>8.2740124680809046E-3</v>
      </c>
    </row>
    <row r="1064" spans="1:7" x14ac:dyDescent="0.35">
      <c r="A1064" s="60">
        <v>44257</v>
      </c>
      <c r="B1064" s="16">
        <v>7009.9</v>
      </c>
      <c r="C1064" s="16">
        <v>7042.7</v>
      </c>
      <c r="D1064" s="16">
        <v>7119.2</v>
      </c>
      <c r="E1064" s="16">
        <v>7009.9</v>
      </c>
      <c r="F1064" s="16" t="s">
        <v>166</v>
      </c>
      <c r="G1064" s="61">
        <f t="shared" si="17"/>
        <v>-4.6573047268803069E-3</v>
      </c>
    </row>
    <row r="1065" spans="1:7" x14ac:dyDescent="0.35">
      <c r="A1065" s="60">
        <v>44256</v>
      </c>
      <c r="B1065" s="16">
        <v>7042.7</v>
      </c>
      <c r="C1065" s="16">
        <v>6940.6</v>
      </c>
      <c r="D1065" s="16">
        <v>7043.5</v>
      </c>
      <c r="E1065" s="16">
        <v>6931.2</v>
      </c>
      <c r="F1065" s="16" t="s">
        <v>294</v>
      </c>
      <c r="G1065" s="61">
        <f t="shared" si="17"/>
        <v>1.4710543757023853E-2</v>
      </c>
    </row>
    <row r="1066" spans="1:7" x14ac:dyDescent="0.35">
      <c r="A1066" s="60">
        <v>44253</v>
      </c>
      <c r="B1066" s="16">
        <v>6940.6</v>
      </c>
      <c r="C1066" s="16">
        <v>7105.7</v>
      </c>
      <c r="D1066" s="16">
        <v>7105.7</v>
      </c>
      <c r="E1066" s="16">
        <v>6921.9</v>
      </c>
      <c r="F1066" s="16" t="s">
        <v>1193</v>
      </c>
      <c r="G1066" s="61">
        <f t="shared" si="17"/>
        <v>-2.3234867782202961E-2</v>
      </c>
    </row>
    <row r="1067" spans="1:7" x14ac:dyDescent="0.35">
      <c r="A1067" s="60">
        <v>44252</v>
      </c>
      <c r="B1067" s="16">
        <v>7105.7</v>
      </c>
      <c r="C1067" s="16">
        <v>7049.4</v>
      </c>
      <c r="D1067" s="16">
        <v>7127.6</v>
      </c>
      <c r="E1067" s="16">
        <v>7049.4</v>
      </c>
      <c r="F1067" s="16" t="s">
        <v>166</v>
      </c>
      <c r="G1067" s="61">
        <f t="shared" si="17"/>
        <v>7.9864953045649667E-3</v>
      </c>
    </row>
    <row r="1068" spans="1:7" x14ac:dyDescent="0.35">
      <c r="A1068" s="60">
        <v>44251</v>
      </c>
      <c r="B1068" s="16">
        <v>7049.4</v>
      </c>
      <c r="C1068" s="16">
        <v>7110.8</v>
      </c>
      <c r="D1068" s="16">
        <v>7110.8</v>
      </c>
      <c r="E1068" s="16">
        <v>7035.4</v>
      </c>
      <c r="F1068" s="16" t="s">
        <v>122</v>
      </c>
      <c r="G1068" s="61">
        <f t="shared" si="17"/>
        <v>-8.6347527704337956E-3</v>
      </c>
    </row>
    <row r="1069" spans="1:7" x14ac:dyDescent="0.35">
      <c r="A1069" s="60">
        <v>44250</v>
      </c>
      <c r="B1069" s="16">
        <v>7110.8</v>
      </c>
      <c r="C1069" s="16">
        <v>7061.6</v>
      </c>
      <c r="D1069" s="16">
        <v>7110.8</v>
      </c>
      <c r="E1069" s="16">
        <v>7041.6</v>
      </c>
      <c r="F1069" s="16" t="s">
        <v>561</v>
      </c>
      <c r="G1069" s="61">
        <f t="shared" si="17"/>
        <v>6.9672595445791075E-3</v>
      </c>
    </row>
    <row r="1070" spans="1:7" x14ac:dyDescent="0.35">
      <c r="A1070" s="60">
        <v>44249</v>
      </c>
      <c r="B1070" s="16">
        <v>7061.6</v>
      </c>
      <c r="C1070" s="16">
        <v>7064</v>
      </c>
      <c r="D1070" s="16">
        <v>7098.2</v>
      </c>
      <c r="E1070" s="16">
        <v>7053.9</v>
      </c>
      <c r="F1070" s="16" t="s">
        <v>1289</v>
      </c>
      <c r="G1070" s="61">
        <f t="shared" si="17"/>
        <v>-3.3975084937709621E-4</v>
      </c>
    </row>
    <row r="1071" spans="1:7" x14ac:dyDescent="0.35">
      <c r="A1071" s="60">
        <v>44246</v>
      </c>
      <c r="B1071" s="16">
        <v>7064</v>
      </c>
      <c r="C1071" s="16">
        <v>7155.5</v>
      </c>
      <c r="D1071" s="16">
        <v>7156.9</v>
      </c>
      <c r="E1071" s="16">
        <v>7039.2</v>
      </c>
      <c r="F1071" s="16" t="s">
        <v>373</v>
      </c>
      <c r="G1071" s="61">
        <f t="shared" si="17"/>
        <v>-1.2787366361540098E-2</v>
      </c>
    </row>
    <row r="1072" spans="1:7" x14ac:dyDescent="0.35">
      <c r="A1072" s="60">
        <v>44245</v>
      </c>
      <c r="B1072" s="16">
        <v>7155.5</v>
      </c>
      <c r="C1072" s="16">
        <v>7158.8</v>
      </c>
      <c r="D1072" s="16">
        <v>7187.4</v>
      </c>
      <c r="E1072" s="16">
        <v>7143</v>
      </c>
      <c r="F1072" s="16" t="s">
        <v>534</v>
      </c>
      <c r="G1072" s="61">
        <f t="shared" si="17"/>
        <v>-4.609711124770044E-4</v>
      </c>
    </row>
    <row r="1073" spans="1:7" x14ac:dyDescent="0.35">
      <c r="A1073" s="60">
        <v>44244</v>
      </c>
      <c r="B1073" s="16">
        <v>7158.8</v>
      </c>
      <c r="C1073" s="16">
        <v>7189.3</v>
      </c>
      <c r="D1073" s="16">
        <v>7207.7</v>
      </c>
      <c r="E1073" s="16">
        <v>7134.8</v>
      </c>
      <c r="F1073" s="16" t="s">
        <v>294</v>
      </c>
      <c r="G1073" s="61">
        <f t="shared" si="17"/>
        <v>-4.2424158123878231E-3</v>
      </c>
    </row>
    <row r="1074" spans="1:7" x14ac:dyDescent="0.35">
      <c r="A1074" s="60">
        <v>44243</v>
      </c>
      <c r="B1074" s="16">
        <v>7189.3</v>
      </c>
      <c r="C1074" s="16">
        <v>7149.7</v>
      </c>
      <c r="D1074" s="16">
        <v>7194.7</v>
      </c>
      <c r="E1074" s="16">
        <v>7149.7</v>
      </c>
      <c r="F1074" s="16" t="s">
        <v>1288</v>
      </c>
      <c r="G1074" s="61">
        <f t="shared" si="17"/>
        <v>5.5386939312138672E-3</v>
      </c>
    </row>
    <row r="1075" spans="1:7" x14ac:dyDescent="0.35">
      <c r="A1075" s="60">
        <v>44242</v>
      </c>
      <c r="B1075" s="16">
        <v>7149.7</v>
      </c>
      <c r="C1075" s="16">
        <v>7081.3</v>
      </c>
      <c r="D1075" s="16">
        <v>7162.8</v>
      </c>
      <c r="E1075" s="16">
        <v>7081.3</v>
      </c>
      <c r="F1075" s="16" t="s">
        <v>1287</v>
      </c>
      <c r="G1075" s="61">
        <f t="shared" si="17"/>
        <v>9.6592433592701532E-3</v>
      </c>
    </row>
    <row r="1076" spans="1:7" x14ac:dyDescent="0.35">
      <c r="A1076" s="60">
        <v>44239</v>
      </c>
      <c r="B1076" s="16">
        <v>7081.3</v>
      </c>
      <c r="C1076" s="16">
        <v>7122.1</v>
      </c>
      <c r="D1076" s="16">
        <v>7127.5</v>
      </c>
      <c r="E1076" s="16">
        <v>7076.1</v>
      </c>
      <c r="F1076" s="16" t="s">
        <v>1286</v>
      </c>
      <c r="G1076" s="61">
        <f t="shared" si="17"/>
        <v>-5.7286474494882E-3</v>
      </c>
    </row>
    <row r="1077" spans="1:7" x14ac:dyDescent="0.35">
      <c r="A1077" s="60">
        <v>44238</v>
      </c>
      <c r="B1077" s="16">
        <v>7122.1</v>
      </c>
      <c r="C1077" s="16">
        <v>7133.8</v>
      </c>
      <c r="D1077" s="16">
        <v>7150.4</v>
      </c>
      <c r="E1077" s="16">
        <v>7114.8</v>
      </c>
      <c r="F1077" s="16" t="s">
        <v>1285</v>
      </c>
      <c r="G1077" s="61">
        <f t="shared" si="17"/>
        <v>-1.640079620959356E-3</v>
      </c>
    </row>
    <row r="1078" spans="1:7" x14ac:dyDescent="0.35">
      <c r="A1078" s="60">
        <v>44237</v>
      </c>
      <c r="B1078" s="16">
        <v>7133.8</v>
      </c>
      <c r="C1078" s="16">
        <v>7102.1</v>
      </c>
      <c r="D1078" s="16">
        <v>7144.7</v>
      </c>
      <c r="E1078" s="16">
        <v>7102.1</v>
      </c>
      <c r="F1078" s="16" t="s">
        <v>1284</v>
      </c>
      <c r="G1078" s="61">
        <f t="shared" si="17"/>
        <v>4.4634685515552164E-3</v>
      </c>
    </row>
    <row r="1079" spans="1:7" x14ac:dyDescent="0.35">
      <c r="A1079" s="60">
        <v>44236</v>
      </c>
      <c r="B1079" s="16">
        <v>7102.1</v>
      </c>
      <c r="C1079" s="16">
        <v>7160.8</v>
      </c>
      <c r="D1079" s="16">
        <v>7181.5</v>
      </c>
      <c r="E1079" s="16">
        <v>7102.1</v>
      </c>
      <c r="F1079" s="16" t="s">
        <v>1283</v>
      </c>
      <c r="G1079" s="61">
        <f t="shared" si="17"/>
        <v>-8.1974081108255881E-3</v>
      </c>
    </row>
    <row r="1080" spans="1:7" x14ac:dyDescent="0.35">
      <c r="A1080" s="60">
        <v>44235</v>
      </c>
      <c r="B1080" s="16">
        <v>7160.8</v>
      </c>
      <c r="C1080" s="16">
        <v>7112.9</v>
      </c>
      <c r="D1080" s="16">
        <v>7181.2</v>
      </c>
      <c r="E1080" s="16">
        <v>7112.9</v>
      </c>
      <c r="F1080" s="16" t="s">
        <v>1282</v>
      </c>
      <c r="G1080" s="61">
        <f t="shared" si="17"/>
        <v>6.7342434168904397E-3</v>
      </c>
    </row>
    <row r="1081" spans="1:7" x14ac:dyDescent="0.35">
      <c r="A1081" s="60">
        <v>44232</v>
      </c>
      <c r="B1081" s="16">
        <v>7112.9</v>
      </c>
      <c r="C1081" s="16">
        <v>7037.9</v>
      </c>
      <c r="D1081" s="16">
        <v>7120.9</v>
      </c>
      <c r="E1081" s="16">
        <v>7037.9</v>
      </c>
      <c r="F1081" s="16" t="s">
        <v>1281</v>
      </c>
      <c r="G1081" s="61">
        <f t="shared" si="17"/>
        <v>1.0656587902641457E-2</v>
      </c>
    </row>
    <row r="1082" spans="1:7" x14ac:dyDescent="0.35">
      <c r="A1082" s="60">
        <v>44231</v>
      </c>
      <c r="B1082" s="16">
        <v>7037.9</v>
      </c>
      <c r="C1082" s="16">
        <v>7090.9</v>
      </c>
      <c r="D1082" s="16">
        <v>7098.4</v>
      </c>
      <c r="E1082" s="16">
        <v>7029.4</v>
      </c>
      <c r="F1082" s="16" t="s">
        <v>1280</v>
      </c>
      <c r="G1082" s="61">
        <f t="shared" si="17"/>
        <v>-7.4743685568827711E-3</v>
      </c>
    </row>
    <row r="1083" spans="1:7" x14ac:dyDescent="0.35">
      <c r="A1083" s="60">
        <v>44230</v>
      </c>
      <c r="B1083" s="16">
        <v>7090.9</v>
      </c>
      <c r="C1083" s="16">
        <v>7027.5</v>
      </c>
      <c r="D1083" s="16">
        <v>7116.4</v>
      </c>
      <c r="E1083" s="16">
        <v>7027.5</v>
      </c>
      <c r="F1083" s="16" t="s">
        <v>1279</v>
      </c>
      <c r="G1083" s="61">
        <f t="shared" si="17"/>
        <v>9.0217004624688624E-3</v>
      </c>
    </row>
    <row r="1084" spans="1:7" x14ac:dyDescent="0.35">
      <c r="A1084" s="60">
        <v>44229</v>
      </c>
      <c r="B1084" s="16">
        <v>7027.5</v>
      </c>
      <c r="C1084" s="16">
        <v>6922.8</v>
      </c>
      <c r="D1084" s="16">
        <v>7038.8</v>
      </c>
      <c r="E1084" s="16">
        <v>6922.8</v>
      </c>
      <c r="F1084" s="16" t="s">
        <v>1278</v>
      </c>
      <c r="G1084" s="61">
        <f t="shared" si="17"/>
        <v>1.5123938290865002E-2</v>
      </c>
    </row>
    <row r="1085" spans="1:7" x14ac:dyDescent="0.35">
      <c r="A1085" s="60">
        <v>44228</v>
      </c>
      <c r="B1085" s="16">
        <v>6922.8</v>
      </c>
      <c r="C1085" s="16">
        <v>6870.9</v>
      </c>
      <c r="D1085" s="16">
        <v>6933.3</v>
      </c>
      <c r="E1085" s="16">
        <v>6770.8</v>
      </c>
      <c r="F1085" s="16" t="s">
        <v>168</v>
      </c>
      <c r="G1085" s="61">
        <f t="shared" si="17"/>
        <v>7.5535955988299541E-3</v>
      </c>
    </row>
    <row r="1086" spans="1:7" x14ac:dyDescent="0.35">
      <c r="A1086" s="60">
        <v>44225</v>
      </c>
      <c r="B1086" s="16">
        <v>6870.9</v>
      </c>
      <c r="C1086" s="16">
        <v>6917.6</v>
      </c>
      <c r="D1086" s="16">
        <v>7001.4</v>
      </c>
      <c r="E1086" s="16">
        <v>6849.5</v>
      </c>
      <c r="F1086" s="16" t="s">
        <v>967</v>
      </c>
      <c r="G1086" s="61">
        <f t="shared" si="17"/>
        <v>-6.7508962646005699E-3</v>
      </c>
    </row>
    <row r="1087" spans="1:7" x14ac:dyDescent="0.35">
      <c r="A1087" s="60">
        <v>44224</v>
      </c>
      <c r="B1087" s="16">
        <v>6917.6</v>
      </c>
      <c r="C1087" s="16">
        <v>7060.2</v>
      </c>
      <c r="D1087" s="16">
        <v>7060.2</v>
      </c>
      <c r="E1087" s="16">
        <v>6867</v>
      </c>
      <c r="F1087" s="16" t="s">
        <v>295</v>
      </c>
      <c r="G1087" s="61">
        <f t="shared" si="17"/>
        <v>-2.0197728109685231E-2</v>
      </c>
    </row>
    <row r="1088" spans="1:7" x14ac:dyDescent="0.35">
      <c r="A1088" s="60">
        <v>44223</v>
      </c>
      <c r="B1088" s="16">
        <v>7060.2</v>
      </c>
      <c r="C1088" s="16">
        <v>7111.4</v>
      </c>
      <c r="D1088" s="16">
        <v>7111.4</v>
      </c>
      <c r="E1088" s="16">
        <v>7046</v>
      </c>
      <c r="F1088" s="16" t="s">
        <v>287</v>
      </c>
      <c r="G1088" s="61">
        <f t="shared" si="17"/>
        <v>-7.1997075118822584E-3</v>
      </c>
    </row>
    <row r="1089" spans="1:7" x14ac:dyDescent="0.35">
      <c r="A1089" s="60">
        <v>44221</v>
      </c>
      <c r="B1089" s="16">
        <v>7111.4</v>
      </c>
      <c r="C1089" s="16">
        <v>7078.9</v>
      </c>
      <c r="D1089" s="16">
        <v>7118.6</v>
      </c>
      <c r="E1089" s="16">
        <v>7078.9</v>
      </c>
      <c r="F1089" s="16" t="s">
        <v>1277</v>
      </c>
      <c r="G1089" s="61">
        <f t="shared" si="17"/>
        <v>4.5911087880885493E-3</v>
      </c>
    </row>
    <row r="1090" spans="1:7" x14ac:dyDescent="0.35">
      <c r="A1090" s="60">
        <v>44218</v>
      </c>
      <c r="B1090" s="16">
        <v>7078.9</v>
      </c>
      <c r="C1090" s="16">
        <v>7107.1</v>
      </c>
      <c r="D1090" s="16">
        <v>7108.2</v>
      </c>
      <c r="E1090" s="16">
        <v>7072.9</v>
      </c>
      <c r="F1090" s="16" t="s">
        <v>634</v>
      </c>
      <c r="G1090" s="61">
        <f t="shared" si="17"/>
        <v>-3.9678631227928474E-3</v>
      </c>
    </row>
    <row r="1091" spans="1:7" x14ac:dyDescent="0.35">
      <c r="A1091" s="60">
        <v>44217</v>
      </c>
      <c r="B1091" s="16">
        <v>7107.1</v>
      </c>
      <c r="C1091" s="16">
        <v>7051</v>
      </c>
      <c r="D1091" s="16">
        <v>7113.6</v>
      </c>
      <c r="E1091" s="16">
        <v>7051</v>
      </c>
      <c r="F1091" s="16" t="s">
        <v>1276</v>
      </c>
      <c r="G1091" s="61">
        <f t="shared" ref="G1091:G1154" si="18">B1091/B1092-1</f>
        <v>7.9563182527302434E-3</v>
      </c>
    </row>
    <row r="1092" spans="1:7" x14ac:dyDescent="0.35">
      <c r="A1092" s="60">
        <v>44216</v>
      </c>
      <c r="B1092" s="16">
        <v>7051</v>
      </c>
      <c r="C1092" s="16">
        <v>7015</v>
      </c>
      <c r="D1092" s="16">
        <v>7064.4</v>
      </c>
      <c r="E1092" s="16">
        <v>7015</v>
      </c>
      <c r="F1092" s="16" t="s">
        <v>1275</v>
      </c>
      <c r="G1092" s="61">
        <f t="shared" si="18"/>
        <v>5.131860299358415E-3</v>
      </c>
    </row>
    <row r="1093" spans="1:7" x14ac:dyDescent="0.35">
      <c r="A1093" s="60">
        <v>44215</v>
      </c>
      <c r="B1093" s="16">
        <v>7015</v>
      </c>
      <c r="C1093" s="16">
        <v>6935.4</v>
      </c>
      <c r="D1093" s="16">
        <v>7019.2</v>
      </c>
      <c r="E1093" s="16">
        <v>6935.4</v>
      </c>
      <c r="F1093" s="16" t="s">
        <v>1274</v>
      </c>
      <c r="G1093" s="61">
        <f t="shared" si="18"/>
        <v>1.1477348098163143E-2</v>
      </c>
    </row>
    <row r="1094" spans="1:7" x14ac:dyDescent="0.35">
      <c r="A1094" s="60">
        <v>44214</v>
      </c>
      <c r="B1094" s="16">
        <v>6935.4</v>
      </c>
      <c r="C1094" s="16">
        <v>6986</v>
      </c>
      <c r="D1094" s="16">
        <v>6986</v>
      </c>
      <c r="E1094" s="16">
        <v>6923.4</v>
      </c>
      <c r="F1094" s="16" t="s">
        <v>1273</v>
      </c>
      <c r="G1094" s="61">
        <f t="shared" si="18"/>
        <v>-7.3567298334001885E-3</v>
      </c>
    </row>
    <row r="1095" spans="1:7" x14ac:dyDescent="0.35">
      <c r="A1095" s="60">
        <v>44211</v>
      </c>
      <c r="B1095" s="16">
        <v>6986.8</v>
      </c>
      <c r="C1095" s="16">
        <v>6982.7</v>
      </c>
      <c r="D1095" s="16">
        <v>7019.9</v>
      </c>
      <c r="E1095" s="16">
        <v>6982.7</v>
      </c>
      <c r="F1095" s="16" t="s">
        <v>1272</v>
      </c>
      <c r="G1095" s="61">
        <f t="shared" si="18"/>
        <v>5.8716542311709752E-4</v>
      </c>
    </row>
    <row r="1096" spans="1:7" x14ac:dyDescent="0.35">
      <c r="A1096" s="60">
        <v>44210</v>
      </c>
      <c r="B1096" s="16">
        <v>6982.7</v>
      </c>
      <c r="C1096" s="16">
        <v>6953.9</v>
      </c>
      <c r="D1096" s="16">
        <v>6991.3</v>
      </c>
      <c r="E1096" s="16">
        <v>6936.2</v>
      </c>
      <c r="F1096" s="16" t="s">
        <v>1271</v>
      </c>
      <c r="G1096" s="61">
        <f t="shared" si="18"/>
        <v>4.1415608507455737E-3</v>
      </c>
    </row>
    <row r="1097" spans="1:7" x14ac:dyDescent="0.35">
      <c r="A1097" s="60">
        <v>44209</v>
      </c>
      <c r="B1097" s="16">
        <v>6953.9</v>
      </c>
      <c r="C1097" s="16">
        <v>6939.1</v>
      </c>
      <c r="D1097" s="16">
        <v>6958.2</v>
      </c>
      <c r="E1097" s="16">
        <v>6924.8</v>
      </c>
      <c r="F1097" s="16" t="s">
        <v>1270</v>
      </c>
      <c r="G1097" s="61">
        <f t="shared" si="18"/>
        <v>2.1328414347681068E-3</v>
      </c>
    </row>
    <row r="1098" spans="1:7" x14ac:dyDescent="0.35">
      <c r="A1098" s="60">
        <v>44208</v>
      </c>
      <c r="B1098" s="16">
        <v>6939.1</v>
      </c>
      <c r="C1098" s="16">
        <v>6959.5</v>
      </c>
      <c r="D1098" s="16">
        <v>6992.3</v>
      </c>
      <c r="E1098" s="16">
        <v>6939.1</v>
      </c>
      <c r="F1098" s="16" t="s">
        <v>1269</v>
      </c>
      <c r="G1098" s="61">
        <f t="shared" si="18"/>
        <v>-2.9312450607082985E-3</v>
      </c>
    </row>
    <row r="1099" spans="1:7" x14ac:dyDescent="0.35">
      <c r="A1099" s="60">
        <v>44207</v>
      </c>
      <c r="B1099" s="16">
        <v>6959.5</v>
      </c>
      <c r="C1099" s="16">
        <v>7024.2</v>
      </c>
      <c r="D1099" s="16">
        <v>7027</v>
      </c>
      <c r="E1099" s="16">
        <v>6952.7</v>
      </c>
      <c r="F1099" s="16" t="s">
        <v>1268</v>
      </c>
      <c r="G1099" s="61">
        <f t="shared" si="18"/>
        <v>-9.2110133538338967E-3</v>
      </c>
    </row>
    <row r="1100" spans="1:7" x14ac:dyDescent="0.35">
      <c r="A1100" s="60">
        <v>44204</v>
      </c>
      <c r="B1100" s="16">
        <v>7024.2</v>
      </c>
      <c r="C1100" s="16">
        <v>6980.5</v>
      </c>
      <c r="D1100" s="16">
        <v>7024.2</v>
      </c>
      <c r="E1100" s="16">
        <v>6980.5</v>
      </c>
      <c r="F1100" s="16" t="s">
        <v>1267</v>
      </c>
      <c r="G1100" s="61">
        <f t="shared" si="18"/>
        <v>6.26029654036242E-3</v>
      </c>
    </row>
    <row r="1101" spans="1:7" x14ac:dyDescent="0.35">
      <c r="A1101" s="60">
        <v>44203</v>
      </c>
      <c r="B1101" s="16">
        <v>6980.5</v>
      </c>
      <c r="C1101" s="16">
        <v>6881.4</v>
      </c>
      <c r="D1101" s="16">
        <v>7002.1</v>
      </c>
      <c r="E1101" s="16">
        <v>6881.4</v>
      </c>
      <c r="F1101" s="16" t="s">
        <v>1266</v>
      </c>
      <c r="G1101" s="61">
        <f t="shared" si="18"/>
        <v>1.440113930304876E-2</v>
      </c>
    </row>
    <row r="1102" spans="1:7" x14ac:dyDescent="0.35">
      <c r="A1102" s="60">
        <v>44202</v>
      </c>
      <c r="B1102" s="16">
        <v>6881.4</v>
      </c>
      <c r="C1102" s="16">
        <v>6955.7</v>
      </c>
      <c r="D1102" s="16">
        <v>6959.1</v>
      </c>
      <c r="E1102" s="16">
        <v>6864.8</v>
      </c>
      <c r="F1102" s="16" t="s">
        <v>1265</v>
      </c>
      <c r="G1102" s="61">
        <f t="shared" si="18"/>
        <v>-1.0681886797878071E-2</v>
      </c>
    </row>
    <row r="1103" spans="1:7" x14ac:dyDescent="0.35">
      <c r="A1103" s="60">
        <v>44201</v>
      </c>
      <c r="B1103" s="16">
        <v>6955.7</v>
      </c>
      <c r="C1103" s="16">
        <v>6953.7</v>
      </c>
      <c r="D1103" s="16">
        <v>6955.7</v>
      </c>
      <c r="E1103" s="16">
        <v>6904.7</v>
      </c>
      <c r="F1103" s="16" t="s">
        <v>1264</v>
      </c>
      <c r="G1103" s="61">
        <f t="shared" si="18"/>
        <v>2.8761666450960455E-4</v>
      </c>
    </row>
    <row r="1104" spans="1:7" x14ac:dyDescent="0.35">
      <c r="A1104" s="60">
        <v>44200</v>
      </c>
      <c r="B1104" s="16">
        <v>6953.7</v>
      </c>
      <c r="C1104" s="16">
        <v>6850.6</v>
      </c>
      <c r="D1104" s="16">
        <v>6953.7</v>
      </c>
      <c r="E1104" s="16">
        <v>6850.6</v>
      </c>
      <c r="F1104" s="16" t="s">
        <v>1263</v>
      </c>
      <c r="G1104" s="61">
        <f t="shared" si="18"/>
        <v>1.5049776661898218E-2</v>
      </c>
    </row>
    <row r="1105" spans="1:7" x14ac:dyDescent="0.35">
      <c r="A1105" s="60">
        <v>44196</v>
      </c>
      <c r="B1105" s="16">
        <v>6850.6</v>
      </c>
      <c r="C1105" s="16">
        <v>6942.9</v>
      </c>
      <c r="D1105" s="16">
        <v>6943.3</v>
      </c>
      <c r="E1105" s="16">
        <v>6850.6</v>
      </c>
      <c r="F1105" s="16" t="s">
        <v>1262</v>
      </c>
      <c r="G1105" s="61">
        <f t="shared" si="18"/>
        <v>-1.3294156620432318E-2</v>
      </c>
    </row>
    <row r="1106" spans="1:7" x14ac:dyDescent="0.35">
      <c r="A1106" s="60">
        <v>44195</v>
      </c>
      <c r="B1106" s="16">
        <v>6942.9</v>
      </c>
      <c r="C1106" s="16">
        <v>6962.1</v>
      </c>
      <c r="D1106" s="16">
        <v>6962.1</v>
      </c>
      <c r="E1106" s="16">
        <v>6889.5</v>
      </c>
      <c r="F1106" s="16" t="s">
        <v>1261</v>
      </c>
      <c r="G1106" s="61">
        <f t="shared" si="18"/>
        <v>-2.7577885982679184E-3</v>
      </c>
    </row>
    <row r="1107" spans="1:7" x14ac:dyDescent="0.35">
      <c r="A1107" s="60">
        <v>44194</v>
      </c>
      <c r="B1107" s="16">
        <v>6962.1</v>
      </c>
      <c r="C1107" s="16">
        <v>6917.5</v>
      </c>
      <c r="D1107" s="16">
        <v>6978.8</v>
      </c>
      <c r="E1107" s="16">
        <v>6917.5</v>
      </c>
      <c r="F1107" s="16" t="s">
        <v>1260</v>
      </c>
      <c r="G1107" s="61">
        <f t="shared" si="18"/>
        <v>6.4474159739791315E-3</v>
      </c>
    </row>
    <row r="1108" spans="1:7" x14ac:dyDescent="0.35">
      <c r="A1108" s="60">
        <v>44189</v>
      </c>
      <c r="B1108" s="16">
        <v>6917.5</v>
      </c>
      <c r="C1108" s="16">
        <v>6892.6</v>
      </c>
      <c r="D1108" s="16">
        <v>6953.6</v>
      </c>
      <c r="E1108" s="16">
        <v>6892.6</v>
      </c>
      <c r="F1108" s="16" t="s">
        <v>1259</v>
      </c>
      <c r="G1108" s="61">
        <f t="shared" si="18"/>
        <v>3.6125700026115037E-3</v>
      </c>
    </row>
    <row r="1109" spans="1:7" x14ac:dyDescent="0.35">
      <c r="A1109" s="60">
        <v>44188</v>
      </c>
      <c r="B1109" s="16">
        <v>6892.6</v>
      </c>
      <c r="C1109" s="16">
        <v>6845.5</v>
      </c>
      <c r="D1109" s="16">
        <v>6910.7</v>
      </c>
      <c r="E1109" s="16">
        <v>6845.5</v>
      </c>
      <c r="F1109" s="16" t="s">
        <v>1258</v>
      </c>
      <c r="G1109" s="61">
        <f t="shared" si="18"/>
        <v>6.8804324008473472E-3</v>
      </c>
    </row>
    <row r="1110" spans="1:7" x14ac:dyDescent="0.35">
      <c r="A1110" s="60">
        <v>44187</v>
      </c>
      <c r="B1110" s="16">
        <v>6845.5</v>
      </c>
      <c r="C1110" s="16">
        <v>6920</v>
      </c>
      <c r="D1110" s="16">
        <v>6920</v>
      </c>
      <c r="E1110" s="16">
        <v>6831.3</v>
      </c>
      <c r="F1110" s="16" t="s">
        <v>1257</v>
      </c>
      <c r="G1110" s="61">
        <f t="shared" si="18"/>
        <v>-1.076589595375721E-2</v>
      </c>
    </row>
    <row r="1111" spans="1:7" x14ac:dyDescent="0.35">
      <c r="A1111" s="60">
        <v>44186</v>
      </c>
      <c r="B1111" s="16">
        <v>6920</v>
      </c>
      <c r="C1111" s="16">
        <v>6924.1</v>
      </c>
      <c r="D1111" s="16">
        <v>6926</v>
      </c>
      <c r="E1111" s="16">
        <v>6883.4</v>
      </c>
      <c r="F1111" s="16" t="s">
        <v>1256</v>
      </c>
      <c r="G1111" s="61">
        <f t="shared" si="18"/>
        <v>-5.9213471786956351E-4</v>
      </c>
    </row>
    <row r="1112" spans="1:7" x14ac:dyDescent="0.35">
      <c r="A1112" s="60">
        <v>44183</v>
      </c>
      <c r="B1112" s="16">
        <v>6924.1</v>
      </c>
      <c r="C1112" s="16">
        <v>7000.1</v>
      </c>
      <c r="D1112" s="16">
        <v>7009.7</v>
      </c>
      <c r="E1112" s="16">
        <v>6924.1</v>
      </c>
      <c r="F1112" s="16" t="s">
        <v>1255</v>
      </c>
      <c r="G1112" s="61">
        <f t="shared" si="18"/>
        <v>-1.0856987757317804E-2</v>
      </c>
    </row>
    <row r="1113" spans="1:7" x14ac:dyDescent="0.35">
      <c r="A1113" s="60">
        <v>44182</v>
      </c>
      <c r="B1113" s="16">
        <v>7000.1</v>
      </c>
      <c r="C1113" s="16">
        <v>6916.7</v>
      </c>
      <c r="D1113" s="16">
        <v>7000.1</v>
      </c>
      <c r="E1113" s="16">
        <v>6916.7</v>
      </c>
      <c r="F1113" s="16" t="s">
        <v>305</v>
      </c>
      <c r="G1113" s="61">
        <f t="shared" si="18"/>
        <v>1.2057773215550904E-2</v>
      </c>
    </row>
    <row r="1114" spans="1:7" x14ac:dyDescent="0.35">
      <c r="A1114" s="60">
        <v>44181</v>
      </c>
      <c r="B1114" s="16">
        <v>6916.7</v>
      </c>
      <c r="C1114" s="16">
        <v>6866.7</v>
      </c>
      <c r="D1114" s="16">
        <v>6954.6</v>
      </c>
      <c r="E1114" s="16">
        <v>6866.7</v>
      </c>
      <c r="F1114" s="16" t="s">
        <v>373</v>
      </c>
      <c r="G1114" s="61">
        <f t="shared" si="18"/>
        <v>7.2815180508831734E-3</v>
      </c>
    </row>
    <row r="1115" spans="1:7" x14ac:dyDescent="0.35">
      <c r="A1115" s="60">
        <v>44180</v>
      </c>
      <c r="B1115" s="16">
        <v>6866.7</v>
      </c>
      <c r="C1115" s="16">
        <v>6900.3</v>
      </c>
      <c r="D1115" s="16">
        <v>6900.3</v>
      </c>
      <c r="E1115" s="16">
        <v>6857.5</v>
      </c>
      <c r="F1115" s="16" t="s">
        <v>168</v>
      </c>
      <c r="G1115" s="61">
        <f t="shared" si="18"/>
        <v>-4.8693535063693005E-3</v>
      </c>
    </row>
    <row r="1116" spans="1:7" x14ac:dyDescent="0.35">
      <c r="A1116" s="60">
        <v>44179</v>
      </c>
      <c r="B1116" s="16">
        <v>6900.3</v>
      </c>
      <c r="C1116" s="16">
        <v>6886.4</v>
      </c>
      <c r="D1116" s="16">
        <v>6932.9</v>
      </c>
      <c r="E1116" s="16">
        <v>6886.4</v>
      </c>
      <c r="F1116" s="16" t="s">
        <v>1254</v>
      </c>
      <c r="G1116" s="61">
        <f t="shared" si="18"/>
        <v>2.0184711895911978E-3</v>
      </c>
    </row>
    <row r="1117" spans="1:7" x14ac:dyDescent="0.35">
      <c r="A1117" s="60">
        <v>44176</v>
      </c>
      <c r="B1117" s="16">
        <v>6886.4</v>
      </c>
      <c r="C1117" s="16">
        <v>6917.1</v>
      </c>
      <c r="D1117" s="16">
        <v>6921.9</v>
      </c>
      <c r="E1117" s="16">
        <v>6874</v>
      </c>
      <c r="F1117" s="16" t="s">
        <v>1253</v>
      </c>
      <c r="G1117" s="61">
        <f t="shared" si="18"/>
        <v>-4.4382761561927442E-3</v>
      </c>
    </row>
    <row r="1118" spans="1:7" x14ac:dyDescent="0.35">
      <c r="A1118" s="60">
        <v>44175</v>
      </c>
      <c r="B1118" s="16">
        <v>6917.1</v>
      </c>
      <c r="C1118" s="16">
        <v>6965.4</v>
      </c>
      <c r="D1118" s="16">
        <v>6965.4</v>
      </c>
      <c r="E1118" s="16">
        <v>6912.5</v>
      </c>
      <c r="F1118" s="16" t="s">
        <v>373</v>
      </c>
      <c r="G1118" s="61">
        <f t="shared" si="18"/>
        <v>-6.9342751313634654E-3</v>
      </c>
    </row>
    <row r="1119" spans="1:7" x14ac:dyDescent="0.35">
      <c r="A1119" s="60">
        <v>44174</v>
      </c>
      <c r="B1119" s="16">
        <v>6965.4</v>
      </c>
      <c r="C1119" s="16">
        <v>6922.2</v>
      </c>
      <c r="D1119" s="16">
        <v>6980</v>
      </c>
      <c r="E1119" s="16">
        <v>6922.2</v>
      </c>
      <c r="F1119" s="16" t="s">
        <v>1252</v>
      </c>
      <c r="G1119" s="61">
        <f t="shared" si="18"/>
        <v>6.2407905001300445E-3</v>
      </c>
    </row>
    <row r="1120" spans="1:7" x14ac:dyDescent="0.35">
      <c r="A1120" s="60">
        <v>44173</v>
      </c>
      <c r="B1120" s="16">
        <v>6922.2</v>
      </c>
      <c r="C1120" s="16">
        <v>6908.9</v>
      </c>
      <c r="D1120" s="16">
        <v>6933.2</v>
      </c>
      <c r="E1120" s="16">
        <v>6894.7</v>
      </c>
      <c r="F1120" s="16" t="s">
        <v>295</v>
      </c>
      <c r="G1120" s="61">
        <f t="shared" si="18"/>
        <v>1.9250531922592184E-3</v>
      </c>
    </row>
    <row r="1121" spans="1:7" x14ac:dyDescent="0.35">
      <c r="A1121" s="60">
        <v>44172</v>
      </c>
      <c r="B1121" s="16">
        <v>6908.9</v>
      </c>
      <c r="C1121" s="16">
        <v>6874.8</v>
      </c>
      <c r="D1121" s="16">
        <v>6948</v>
      </c>
      <c r="E1121" s="16">
        <v>6874.8</v>
      </c>
      <c r="F1121" s="16" t="s">
        <v>1251</v>
      </c>
      <c r="G1121" s="61">
        <f t="shared" si="18"/>
        <v>6.3507785530128036E-3</v>
      </c>
    </row>
    <row r="1122" spans="1:7" x14ac:dyDescent="0.35">
      <c r="A1122" s="60">
        <v>44169</v>
      </c>
      <c r="B1122" s="16">
        <v>6865.3</v>
      </c>
      <c r="C1122" s="16">
        <v>6847.3</v>
      </c>
      <c r="D1122" s="16">
        <v>6879.4</v>
      </c>
      <c r="E1122" s="16">
        <v>6846.4</v>
      </c>
      <c r="F1122" s="16" t="s">
        <v>1250</v>
      </c>
      <c r="G1122" s="61">
        <f t="shared" si="18"/>
        <v>2.6287733851300121E-3</v>
      </c>
    </row>
    <row r="1123" spans="1:7" x14ac:dyDescent="0.35">
      <c r="A1123" s="60">
        <v>44168</v>
      </c>
      <c r="B1123" s="16">
        <v>6847.3</v>
      </c>
      <c r="C1123" s="16">
        <v>6811.3</v>
      </c>
      <c r="D1123" s="16">
        <v>6861.7</v>
      </c>
      <c r="E1123" s="16">
        <v>6811.3</v>
      </c>
      <c r="F1123" s="16" t="s">
        <v>1249</v>
      </c>
      <c r="G1123" s="61">
        <f t="shared" si="18"/>
        <v>5.2853346644545773E-3</v>
      </c>
    </row>
    <row r="1124" spans="1:7" x14ac:dyDescent="0.35">
      <c r="A1124" s="60">
        <v>44167</v>
      </c>
      <c r="B1124" s="16">
        <v>6811.3</v>
      </c>
      <c r="C1124" s="16">
        <v>6812.2</v>
      </c>
      <c r="D1124" s="16">
        <v>6840.8</v>
      </c>
      <c r="E1124" s="16">
        <v>6784.4</v>
      </c>
      <c r="F1124" s="16" t="s">
        <v>173</v>
      </c>
      <c r="G1124" s="61">
        <f t="shared" si="18"/>
        <v>-1.3211590969142151E-4</v>
      </c>
    </row>
    <row r="1125" spans="1:7" x14ac:dyDescent="0.35">
      <c r="A1125" s="60">
        <v>44166</v>
      </c>
      <c r="B1125" s="16">
        <v>6812.2</v>
      </c>
      <c r="C1125" s="16">
        <v>6742.1</v>
      </c>
      <c r="D1125" s="16">
        <v>6833.8</v>
      </c>
      <c r="E1125" s="16">
        <v>6732.6</v>
      </c>
      <c r="F1125" s="16" t="s">
        <v>1248</v>
      </c>
      <c r="G1125" s="61">
        <f t="shared" si="18"/>
        <v>1.0397353940166942E-2</v>
      </c>
    </row>
    <row r="1126" spans="1:7" x14ac:dyDescent="0.35">
      <c r="A1126" s="60">
        <v>44165</v>
      </c>
      <c r="B1126" s="16">
        <v>6742.1</v>
      </c>
      <c r="C1126" s="16">
        <v>6816.8</v>
      </c>
      <c r="D1126" s="16">
        <v>6860.8</v>
      </c>
      <c r="E1126" s="16">
        <v>6742.1</v>
      </c>
      <c r="F1126" s="16" t="s">
        <v>101</v>
      </c>
      <c r="G1126" s="61">
        <f t="shared" si="18"/>
        <v>-1.0958220866095547E-2</v>
      </c>
    </row>
    <row r="1127" spans="1:7" x14ac:dyDescent="0.35">
      <c r="A1127" s="60">
        <v>44162</v>
      </c>
      <c r="B1127" s="16">
        <v>6816.8</v>
      </c>
      <c r="C1127" s="16">
        <v>6848.8</v>
      </c>
      <c r="D1127" s="16">
        <v>6848.8</v>
      </c>
      <c r="E1127" s="16">
        <v>6803.5</v>
      </c>
      <c r="F1127" s="16" t="s">
        <v>1247</v>
      </c>
      <c r="G1127" s="61">
        <f t="shared" si="18"/>
        <v>-4.6723513608223355E-3</v>
      </c>
    </row>
    <row r="1128" spans="1:7" x14ac:dyDescent="0.35">
      <c r="A1128" s="60">
        <v>44161</v>
      </c>
      <c r="B1128" s="16">
        <v>6848.8</v>
      </c>
      <c r="C1128" s="16">
        <v>6888.2</v>
      </c>
      <c r="D1128" s="16">
        <v>6893.5</v>
      </c>
      <c r="E1128" s="16">
        <v>6848.1</v>
      </c>
      <c r="F1128" s="16" t="s">
        <v>1246</v>
      </c>
      <c r="G1128" s="61">
        <f t="shared" si="18"/>
        <v>-5.7199268313927742E-3</v>
      </c>
    </row>
    <row r="1129" spans="1:7" x14ac:dyDescent="0.35">
      <c r="A1129" s="60">
        <v>44160</v>
      </c>
      <c r="B1129" s="16">
        <v>6888.2</v>
      </c>
      <c r="C1129" s="16">
        <v>6855.5</v>
      </c>
      <c r="D1129" s="16">
        <v>6923.1</v>
      </c>
      <c r="E1129" s="16">
        <v>6855.5</v>
      </c>
      <c r="F1129" s="16" t="s">
        <v>371</v>
      </c>
      <c r="G1129" s="61">
        <f t="shared" si="18"/>
        <v>4.76989278681339E-3</v>
      </c>
    </row>
    <row r="1130" spans="1:7" x14ac:dyDescent="0.35">
      <c r="A1130" s="60">
        <v>44159</v>
      </c>
      <c r="B1130" s="16">
        <v>6855.5</v>
      </c>
      <c r="C1130" s="16">
        <v>6772</v>
      </c>
      <c r="D1130" s="16">
        <v>6870.9</v>
      </c>
      <c r="E1130" s="16">
        <v>6772</v>
      </c>
      <c r="F1130" s="16" t="s">
        <v>890</v>
      </c>
      <c r="G1130" s="61">
        <f t="shared" si="18"/>
        <v>1.2330183106910919E-2</v>
      </c>
    </row>
    <row r="1131" spans="1:7" x14ac:dyDescent="0.35">
      <c r="A1131" s="60">
        <v>44158</v>
      </c>
      <c r="B1131" s="16">
        <v>6772</v>
      </c>
      <c r="C1131" s="16">
        <v>6739.9</v>
      </c>
      <c r="D1131" s="16">
        <v>6800.5</v>
      </c>
      <c r="E1131" s="16">
        <v>6739.9</v>
      </c>
      <c r="F1131" s="16" t="s">
        <v>1245</v>
      </c>
      <c r="G1131" s="61">
        <f t="shared" si="18"/>
        <v>4.7626819389012809E-3</v>
      </c>
    </row>
    <row r="1132" spans="1:7" x14ac:dyDescent="0.35">
      <c r="A1132" s="60">
        <v>44155</v>
      </c>
      <c r="B1132" s="16">
        <v>6739.9</v>
      </c>
      <c r="C1132" s="16">
        <v>6742.7</v>
      </c>
      <c r="D1132" s="16">
        <v>6762.2</v>
      </c>
      <c r="E1132" s="16">
        <v>6735</v>
      </c>
      <c r="F1132" s="16" t="s">
        <v>1244</v>
      </c>
      <c r="G1132" s="61">
        <f t="shared" si="18"/>
        <v>-4.1526391504886906E-4</v>
      </c>
    </row>
    <row r="1133" spans="1:7" x14ac:dyDescent="0.35">
      <c r="A1133" s="60">
        <v>44154</v>
      </c>
      <c r="B1133" s="16">
        <v>6742.7</v>
      </c>
      <c r="C1133" s="16">
        <v>6726.5</v>
      </c>
      <c r="D1133" s="16">
        <v>6742.7</v>
      </c>
      <c r="E1133" s="16">
        <v>6695.4</v>
      </c>
      <c r="F1133" s="16" t="s">
        <v>365</v>
      </c>
      <c r="G1133" s="61">
        <f t="shared" si="18"/>
        <v>2.4083847468965303E-3</v>
      </c>
    </row>
    <row r="1134" spans="1:7" x14ac:dyDescent="0.35">
      <c r="A1134" s="60">
        <v>44153</v>
      </c>
      <c r="B1134" s="16">
        <v>6726.5</v>
      </c>
      <c r="C1134" s="16">
        <v>6697.8</v>
      </c>
      <c r="D1134" s="16">
        <v>6738.3</v>
      </c>
      <c r="E1134" s="16">
        <v>6694.5</v>
      </c>
      <c r="F1134" s="16" t="s">
        <v>294</v>
      </c>
      <c r="G1134" s="61">
        <f t="shared" si="18"/>
        <v>4.2849891008986951E-3</v>
      </c>
    </row>
    <row r="1135" spans="1:7" x14ac:dyDescent="0.35">
      <c r="A1135" s="60">
        <v>44152</v>
      </c>
      <c r="B1135" s="16">
        <v>6697.8</v>
      </c>
      <c r="C1135" s="16">
        <v>6687</v>
      </c>
      <c r="D1135" s="16">
        <v>6730.1</v>
      </c>
      <c r="E1135" s="16">
        <v>6687</v>
      </c>
      <c r="F1135" s="16" t="s">
        <v>562</v>
      </c>
      <c r="G1135" s="61">
        <f t="shared" si="18"/>
        <v>1.6150740242262263E-3</v>
      </c>
    </row>
    <row r="1136" spans="1:7" x14ac:dyDescent="0.35">
      <c r="A1136" s="60">
        <v>44151</v>
      </c>
      <c r="B1136" s="16">
        <v>6687</v>
      </c>
      <c r="C1136" s="16">
        <v>6609.3</v>
      </c>
      <c r="D1136" s="16">
        <v>6690.1</v>
      </c>
      <c r="E1136" s="16">
        <v>6609.3</v>
      </c>
      <c r="F1136" s="16" t="s">
        <v>1243</v>
      </c>
      <c r="G1136" s="61">
        <f t="shared" si="18"/>
        <v>1.1756161772048523E-2</v>
      </c>
    </row>
    <row r="1137" spans="1:7" x14ac:dyDescent="0.35">
      <c r="A1137" s="60">
        <v>44148</v>
      </c>
      <c r="B1137" s="16">
        <v>6609.3</v>
      </c>
      <c r="C1137" s="16">
        <v>6619.6</v>
      </c>
      <c r="D1137" s="16">
        <v>6619.6</v>
      </c>
      <c r="E1137" s="16">
        <v>6581.6</v>
      </c>
      <c r="F1137" s="16" t="s">
        <v>1242</v>
      </c>
      <c r="G1137" s="61">
        <f t="shared" si="18"/>
        <v>-1.5258180499742036E-3</v>
      </c>
    </row>
    <row r="1138" spans="1:7" x14ac:dyDescent="0.35">
      <c r="A1138" s="60">
        <v>44147</v>
      </c>
      <c r="B1138" s="16">
        <v>6619.4</v>
      </c>
      <c r="C1138" s="16">
        <v>6651.1</v>
      </c>
      <c r="D1138" s="16">
        <v>6673.8</v>
      </c>
      <c r="E1138" s="16">
        <v>6601.9</v>
      </c>
      <c r="F1138" s="16" t="s">
        <v>114</v>
      </c>
      <c r="G1138" s="61">
        <f t="shared" si="18"/>
        <v>-4.7661289110073612E-3</v>
      </c>
    </row>
    <row r="1139" spans="1:7" x14ac:dyDescent="0.35">
      <c r="A1139" s="60">
        <v>44146</v>
      </c>
      <c r="B1139" s="16">
        <v>6651.1</v>
      </c>
      <c r="C1139" s="16">
        <v>6544</v>
      </c>
      <c r="D1139" s="16">
        <v>6652.3</v>
      </c>
      <c r="E1139" s="16">
        <v>6544</v>
      </c>
      <c r="F1139" s="16" t="s">
        <v>250</v>
      </c>
      <c r="G1139" s="61">
        <f t="shared" si="18"/>
        <v>1.6366136919315544E-2</v>
      </c>
    </row>
    <row r="1140" spans="1:7" x14ac:dyDescent="0.35">
      <c r="A1140" s="60">
        <v>44145</v>
      </c>
      <c r="B1140" s="16">
        <v>6544</v>
      </c>
      <c r="C1140" s="16">
        <v>6515.7</v>
      </c>
      <c r="D1140" s="16">
        <v>6647.2</v>
      </c>
      <c r="E1140" s="16">
        <v>6515.7</v>
      </c>
      <c r="F1140" s="16" t="s">
        <v>1241</v>
      </c>
      <c r="G1140" s="61">
        <f t="shared" si="18"/>
        <v>4.3433552803229247E-3</v>
      </c>
    </row>
    <row r="1141" spans="1:7" x14ac:dyDescent="0.35">
      <c r="A1141" s="60">
        <v>44144</v>
      </c>
      <c r="B1141" s="16">
        <v>6515.7</v>
      </c>
      <c r="C1141" s="16">
        <v>6395</v>
      </c>
      <c r="D1141" s="16">
        <v>6517.7</v>
      </c>
      <c r="E1141" s="16">
        <v>6395</v>
      </c>
      <c r="F1141" s="16" t="s">
        <v>1240</v>
      </c>
      <c r="G1141" s="61">
        <f t="shared" si="18"/>
        <v>1.8874120406567663E-2</v>
      </c>
    </row>
    <row r="1142" spans="1:7" x14ac:dyDescent="0.35">
      <c r="A1142" s="60">
        <v>44141</v>
      </c>
      <c r="B1142" s="16">
        <v>6395</v>
      </c>
      <c r="C1142" s="16">
        <v>6344</v>
      </c>
      <c r="D1142" s="16">
        <v>6409.8</v>
      </c>
      <c r="E1142" s="16">
        <v>6344</v>
      </c>
      <c r="F1142" s="16" t="s">
        <v>1239</v>
      </c>
      <c r="G1142" s="61">
        <f t="shared" si="18"/>
        <v>8.039092055485586E-3</v>
      </c>
    </row>
    <row r="1143" spans="1:7" x14ac:dyDescent="0.35">
      <c r="A1143" s="60">
        <v>44140</v>
      </c>
      <c r="B1143" s="16">
        <v>6344</v>
      </c>
      <c r="C1143" s="16">
        <v>6265</v>
      </c>
      <c r="D1143" s="16">
        <v>6347</v>
      </c>
      <c r="E1143" s="16">
        <v>6265</v>
      </c>
      <c r="F1143" s="16" t="s">
        <v>479</v>
      </c>
      <c r="G1143" s="61">
        <f t="shared" si="18"/>
        <v>1.260973663208298E-2</v>
      </c>
    </row>
    <row r="1144" spans="1:7" x14ac:dyDescent="0.35">
      <c r="A1144" s="60">
        <v>44139</v>
      </c>
      <c r="B1144" s="16">
        <v>6265</v>
      </c>
      <c r="C1144" s="16">
        <v>6262.8</v>
      </c>
      <c r="D1144" s="16">
        <v>6297.5</v>
      </c>
      <c r="E1144" s="16">
        <v>6184.1</v>
      </c>
      <c r="F1144" s="16" t="s">
        <v>168</v>
      </c>
      <c r="G1144" s="61">
        <f t="shared" si="18"/>
        <v>3.5128057737754403E-4</v>
      </c>
    </row>
    <row r="1145" spans="1:7" x14ac:dyDescent="0.35">
      <c r="A1145" s="60">
        <v>44138</v>
      </c>
      <c r="B1145" s="16">
        <v>6262.8</v>
      </c>
      <c r="C1145" s="16">
        <v>6147.4</v>
      </c>
      <c r="D1145" s="16">
        <v>6286.4</v>
      </c>
      <c r="E1145" s="16">
        <v>6147.4</v>
      </c>
      <c r="F1145" s="16" t="s">
        <v>1238</v>
      </c>
      <c r="G1145" s="61">
        <f t="shared" si="18"/>
        <v>1.8772163841624279E-2</v>
      </c>
    </row>
    <row r="1146" spans="1:7" x14ac:dyDescent="0.35">
      <c r="A1146" s="60">
        <v>44137</v>
      </c>
      <c r="B1146" s="16">
        <v>6147.4</v>
      </c>
      <c r="C1146" s="16">
        <v>6133.2</v>
      </c>
      <c r="D1146" s="16">
        <v>6158.3</v>
      </c>
      <c r="E1146" s="16">
        <v>6105.4</v>
      </c>
      <c r="F1146" s="16" t="s">
        <v>1237</v>
      </c>
      <c r="G1146" s="61">
        <f t="shared" si="18"/>
        <v>2.3152677232114449E-3</v>
      </c>
    </row>
    <row r="1147" spans="1:7" x14ac:dyDescent="0.35">
      <c r="A1147" s="60">
        <v>44134</v>
      </c>
      <c r="B1147" s="16">
        <v>6133.2</v>
      </c>
      <c r="C1147" s="16">
        <v>6168</v>
      </c>
      <c r="D1147" s="16">
        <v>6195</v>
      </c>
      <c r="E1147" s="16">
        <v>6132.4</v>
      </c>
      <c r="F1147" s="16" t="s">
        <v>651</v>
      </c>
      <c r="G1147" s="61">
        <f t="shared" si="18"/>
        <v>-5.6420233463034819E-3</v>
      </c>
    </row>
    <row r="1148" spans="1:7" x14ac:dyDescent="0.35">
      <c r="A1148" s="60">
        <v>44133</v>
      </c>
      <c r="B1148" s="16">
        <v>6168</v>
      </c>
      <c r="C1148" s="16">
        <v>6261.8</v>
      </c>
      <c r="D1148" s="16">
        <v>6261.8</v>
      </c>
      <c r="E1148" s="16">
        <v>6145.8</v>
      </c>
      <c r="F1148" s="16" t="s">
        <v>1236</v>
      </c>
      <c r="G1148" s="61">
        <f t="shared" si="18"/>
        <v>-1.4979718291864952E-2</v>
      </c>
    </row>
    <row r="1149" spans="1:7" x14ac:dyDescent="0.35">
      <c r="A1149" s="60">
        <v>44132</v>
      </c>
      <c r="B1149" s="16">
        <v>6261.8</v>
      </c>
      <c r="C1149" s="16">
        <v>6247.2</v>
      </c>
      <c r="D1149" s="16">
        <v>6279.7</v>
      </c>
      <c r="E1149" s="16">
        <v>6219.1</v>
      </c>
      <c r="F1149" s="16" t="s">
        <v>1235</v>
      </c>
      <c r="G1149" s="61">
        <f t="shared" si="18"/>
        <v>2.3370469970547258E-3</v>
      </c>
    </row>
    <row r="1150" spans="1:7" x14ac:dyDescent="0.35">
      <c r="A1150" s="60">
        <v>44131</v>
      </c>
      <c r="B1150" s="16">
        <v>6247.2</v>
      </c>
      <c r="C1150" s="16">
        <v>6357.3</v>
      </c>
      <c r="D1150" s="16">
        <v>6357.3</v>
      </c>
      <c r="E1150" s="16">
        <v>6229.3</v>
      </c>
      <c r="F1150" s="16" t="s">
        <v>298</v>
      </c>
      <c r="G1150" s="61">
        <f t="shared" si="18"/>
        <v>-1.7318673021565867E-2</v>
      </c>
    </row>
    <row r="1151" spans="1:7" x14ac:dyDescent="0.35">
      <c r="A1151" s="60">
        <v>44130</v>
      </c>
      <c r="B1151" s="16">
        <v>6357.3</v>
      </c>
      <c r="C1151" s="16">
        <v>6373.7</v>
      </c>
      <c r="D1151" s="16">
        <v>6415.3</v>
      </c>
      <c r="E1151" s="16">
        <v>6356.6</v>
      </c>
      <c r="F1151" s="16" t="s">
        <v>1234</v>
      </c>
      <c r="G1151" s="61">
        <f t="shared" si="18"/>
        <v>-2.5730737248379487E-3</v>
      </c>
    </row>
    <row r="1152" spans="1:7" x14ac:dyDescent="0.35">
      <c r="A1152" s="60">
        <v>44127</v>
      </c>
      <c r="B1152" s="16">
        <v>6373.7</v>
      </c>
      <c r="C1152" s="16">
        <v>6383.7</v>
      </c>
      <c r="D1152" s="16">
        <v>6394.1</v>
      </c>
      <c r="E1152" s="16">
        <v>6356.6</v>
      </c>
      <c r="F1152" s="16" t="s">
        <v>1233</v>
      </c>
      <c r="G1152" s="61">
        <f t="shared" si="18"/>
        <v>-1.5664896533358341E-3</v>
      </c>
    </row>
    <row r="1153" spans="1:7" x14ac:dyDescent="0.35">
      <c r="A1153" s="60">
        <v>44126</v>
      </c>
      <c r="B1153" s="16">
        <v>6383.7</v>
      </c>
      <c r="C1153" s="16">
        <v>6403.1</v>
      </c>
      <c r="D1153" s="16">
        <v>6403.1</v>
      </c>
      <c r="E1153" s="16">
        <v>6312.7</v>
      </c>
      <c r="F1153" s="16" t="s">
        <v>165</v>
      </c>
      <c r="G1153" s="61">
        <f t="shared" si="18"/>
        <v>-3.0297824491263281E-3</v>
      </c>
    </row>
    <row r="1154" spans="1:7" x14ac:dyDescent="0.35">
      <c r="A1154" s="60">
        <v>44125</v>
      </c>
      <c r="B1154" s="16">
        <v>6403.1</v>
      </c>
      <c r="C1154" s="16">
        <v>6396.8</v>
      </c>
      <c r="D1154" s="16">
        <v>6418</v>
      </c>
      <c r="E1154" s="16">
        <v>6392.6</v>
      </c>
      <c r="F1154" s="16" t="s">
        <v>165</v>
      </c>
      <c r="G1154" s="61">
        <f t="shared" si="18"/>
        <v>9.8486743371695162E-4</v>
      </c>
    </row>
    <row r="1155" spans="1:7" x14ac:dyDescent="0.35">
      <c r="A1155" s="60">
        <v>44124</v>
      </c>
      <c r="B1155" s="16">
        <v>6396.8</v>
      </c>
      <c r="C1155" s="16">
        <v>6435.6</v>
      </c>
      <c r="D1155" s="16">
        <v>6447</v>
      </c>
      <c r="E1155" s="16">
        <v>6392.6</v>
      </c>
      <c r="F1155" s="16" t="s">
        <v>1232</v>
      </c>
      <c r="G1155" s="61">
        <f t="shared" ref="G1155:G1218" si="19">B1155/B1156-1</f>
        <v>-6.0289638883709307E-3</v>
      </c>
    </row>
    <row r="1156" spans="1:7" x14ac:dyDescent="0.35">
      <c r="A1156" s="60">
        <v>44123</v>
      </c>
      <c r="B1156" s="16">
        <v>6435.6</v>
      </c>
      <c r="C1156" s="16">
        <v>6385</v>
      </c>
      <c r="D1156" s="16">
        <v>6455.6</v>
      </c>
      <c r="E1156" s="16">
        <v>6385</v>
      </c>
      <c r="F1156" s="16" t="s">
        <v>1231</v>
      </c>
      <c r="G1156" s="61">
        <f t="shared" si="19"/>
        <v>7.924823805794956E-3</v>
      </c>
    </row>
    <row r="1157" spans="1:7" x14ac:dyDescent="0.35">
      <c r="A1157" s="60">
        <v>44120</v>
      </c>
      <c r="B1157" s="16">
        <v>6385</v>
      </c>
      <c r="C1157" s="16">
        <v>6414.2</v>
      </c>
      <c r="D1157" s="16">
        <v>6424.4</v>
      </c>
      <c r="E1157" s="16">
        <v>6373.1</v>
      </c>
      <c r="F1157" s="16" t="s">
        <v>1230</v>
      </c>
      <c r="G1157" s="61">
        <f t="shared" si="19"/>
        <v>-4.5523993639112748E-3</v>
      </c>
    </row>
    <row r="1158" spans="1:7" x14ac:dyDescent="0.35">
      <c r="A1158" s="60">
        <v>44119</v>
      </c>
      <c r="B1158" s="16">
        <v>6414.2</v>
      </c>
      <c r="C1158" s="16">
        <v>6387.4</v>
      </c>
      <c r="D1158" s="16">
        <v>6439</v>
      </c>
      <c r="E1158" s="16">
        <v>6387.4</v>
      </c>
      <c r="F1158" s="16" t="s">
        <v>1229</v>
      </c>
      <c r="G1158" s="61">
        <f t="shared" si="19"/>
        <v>4.1957604032940576E-3</v>
      </c>
    </row>
    <row r="1159" spans="1:7" x14ac:dyDescent="0.35">
      <c r="A1159" s="60">
        <v>44118</v>
      </c>
      <c r="B1159" s="16">
        <v>6387.4</v>
      </c>
      <c r="C1159" s="16">
        <v>6400.2</v>
      </c>
      <c r="D1159" s="16">
        <v>6404.7</v>
      </c>
      <c r="E1159" s="16">
        <v>6380.2</v>
      </c>
      <c r="F1159" s="16" t="s">
        <v>1228</v>
      </c>
      <c r="G1159" s="61">
        <f t="shared" si="19"/>
        <v>-1.9999375019530419E-3</v>
      </c>
    </row>
    <row r="1160" spans="1:7" x14ac:dyDescent="0.35">
      <c r="A1160" s="60">
        <v>44117</v>
      </c>
      <c r="B1160" s="16">
        <v>6400.2</v>
      </c>
      <c r="C1160" s="16">
        <v>6343.1</v>
      </c>
      <c r="D1160" s="16">
        <v>6418.5</v>
      </c>
      <c r="E1160" s="16">
        <v>6343.1</v>
      </c>
      <c r="F1160" s="16" t="s">
        <v>1227</v>
      </c>
      <c r="G1160" s="61">
        <f t="shared" si="19"/>
        <v>9.0019075846194951E-3</v>
      </c>
    </row>
    <row r="1161" spans="1:7" x14ac:dyDescent="0.35">
      <c r="A1161" s="60">
        <v>44116</v>
      </c>
      <c r="B1161" s="16">
        <v>6343.1</v>
      </c>
      <c r="C1161" s="16">
        <v>6312.5</v>
      </c>
      <c r="D1161" s="16">
        <v>6343.1</v>
      </c>
      <c r="E1161" s="16">
        <v>6306.2</v>
      </c>
      <c r="F1161" s="16" t="s">
        <v>1226</v>
      </c>
      <c r="G1161" s="61">
        <f t="shared" si="19"/>
        <v>4.8475247524752962E-3</v>
      </c>
    </row>
    <row r="1162" spans="1:7" x14ac:dyDescent="0.35">
      <c r="A1162" s="60">
        <v>44113</v>
      </c>
      <c r="B1162" s="16">
        <v>6312.5</v>
      </c>
      <c r="C1162" s="16">
        <v>6305.8</v>
      </c>
      <c r="D1162" s="16">
        <v>6335.8</v>
      </c>
      <c r="E1162" s="16">
        <v>6293.8</v>
      </c>
      <c r="F1162" s="16" t="s">
        <v>1225</v>
      </c>
      <c r="G1162" s="61">
        <f t="shared" si="19"/>
        <v>1.0625138761140018E-3</v>
      </c>
    </row>
    <row r="1163" spans="1:7" x14ac:dyDescent="0.35">
      <c r="A1163" s="60">
        <v>44112</v>
      </c>
      <c r="B1163" s="16">
        <v>6305.8</v>
      </c>
      <c r="C1163" s="16">
        <v>6239.6</v>
      </c>
      <c r="D1163" s="16">
        <v>6328.5</v>
      </c>
      <c r="E1163" s="16">
        <v>6239.6</v>
      </c>
      <c r="F1163" s="16" t="s">
        <v>1224</v>
      </c>
      <c r="G1163" s="61">
        <f t="shared" si="19"/>
        <v>1.0609654465029816E-2</v>
      </c>
    </row>
    <row r="1164" spans="1:7" x14ac:dyDescent="0.35">
      <c r="A1164" s="60">
        <v>44111</v>
      </c>
      <c r="B1164" s="16">
        <v>6239.6</v>
      </c>
      <c r="C1164" s="16">
        <v>6164.2</v>
      </c>
      <c r="D1164" s="16">
        <v>6247.1</v>
      </c>
      <c r="E1164" s="16">
        <v>6149.2</v>
      </c>
      <c r="F1164" s="16" t="s">
        <v>1223</v>
      </c>
      <c r="G1164" s="61">
        <f t="shared" si="19"/>
        <v>1.2231919794945201E-2</v>
      </c>
    </row>
    <row r="1165" spans="1:7" x14ac:dyDescent="0.35">
      <c r="A1165" s="60">
        <v>44110</v>
      </c>
      <c r="B1165" s="16">
        <v>6164.2</v>
      </c>
      <c r="C1165" s="16">
        <v>6135.1</v>
      </c>
      <c r="D1165" s="16">
        <v>6167.5</v>
      </c>
      <c r="E1165" s="16">
        <v>6110.4</v>
      </c>
      <c r="F1165" s="16" t="s">
        <v>1222</v>
      </c>
      <c r="G1165" s="61">
        <f t="shared" si="19"/>
        <v>4.7431989698618615E-3</v>
      </c>
    </row>
    <row r="1166" spans="1:7" x14ac:dyDescent="0.35">
      <c r="A1166" s="60">
        <v>44109</v>
      </c>
      <c r="B1166" s="16">
        <v>6135.1</v>
      </c>
      <c r="C1166" s="16">
        <v>5983.2</v>
      </c>
      <c r="D1166" s="16">
        <v>6136.5</v>
      </c>
      <c r="E1166" s="16">
        <v>5983.2</v>
      </c>
      <c r="F1166" s="16" t="s">
        <v>1221</v>
      </c>
      <c r="G1166" s="61">
        <f t="shared" si="19"/>
        <v>2.5387752373311923E-2</v>
      </c>
    </row>
    <row r="1167" spans="1:7" x14ac:dyDescent="0.35">
      <c r="A1167" s="60">
        <v>44106</v>
      </c>
      <c r="B1167" s="16">
        <v>5983.2</v>
      </c>
      <c r="C1167" s="16">
        <v>6069.4</v>
      </c>
      <c r="D1167" s="16">
        <v>6069.4</v>
      </c>
      <c r="E1167" s="16">
        <v>5970.3</v>
      </c>
      <c r="F1167" s="16" t="s">
        <v>166</v>
      </c>
      <c r="G1167" s="61">
        <f t="shared" si="19"/>
        <v>-1.4202392328730995E-2</v>
      </c>
    </row>
    <row r="1168" spans="1:7" x14ac:dyDescent="0.35">
      <c r="A1168" s="60">
        <v>44105</v>
      </c>
      <c r="B1168" s="16">
        <v>6069.4</v>
      </c>
      <c r="C1168" s="16">
        <v>6009.3</v>
      </c>
      <c r="D1168" s="16">
        <v>6111.3</v>
      </c>
      <c r="E1168" s="16">
        <v>6009.3</v>
      </c>
      <c r="F1168" s="16" t="s">
        <v>1220</v>
      </c>
      <c r="G1168" s="61">
        <f t="shared" si="19"/>
        <v>1.0001164861131784E-2</v>
      </c>
    </row>
    <row r="1169" spans="1:7" x14ac:dyDescent="0.35">
      <c r="A1169" s="60">
        <v>44104</v>
      </c>
      <c r="B1169" s="16">
        <v>6009.3</v>
      </c>
      <c r="C1169" s="16">
        <v>6141.4</v>
      </c>
      <c r="D1169" s="16">
        <v>6141.4</v>
      </c>
      <c r="E1169" s="16">
        <v>6009.3</v>
      </c>
      <c r="F1169" s="16" t="s">
        <v>174</v>
      </c>
      <c r="G1169" s="61">
        <f t="shared" si="19"/>
        <v>-2.1525685907351599E-2</v>
      </c>
    </row>
    <row r="1170" spans="1:7" x14ac:dyDescent="0.35">
      <c r="A1170" s="60">
        <v>44103</v>
      </c>
      <c r="B1170" s="16">
        <v>6141.5</v>
      </c>
      <c r="C1170" s="16">
        <v>6134.9</v>
      </c>
      <c r="D1170" s="16">
        <v>6181.6</v>
      </c>
      <c r="E1170" s="16">
        <v>6124</v>
      </c>
      <c r="F1170" s="16" t="s">
        <v>1219</v>
      </c>
      <c r="G1170" s="61">
        <f t="shared" si="19"/>
        <v>1.0758121566774026E-3</v>
      </c>
    </row>
    <row r="1171" spans="1:7" x14ac:dyDescent="0.35">
      <c r="A1171" s="60">
        <v>44102</v>
      </c>
      <c r="B1171" s="16">
        <v>6134.9</v>
      </c>
      <c r="C1171" s="16">
        <v>6140.5</v>
      </c>
      <c r="D1171" s="16">
        <v>6157.4</v>
      </c>
      <c r="E1171" s="16">
        <v>6121.8</v>
      </c>
      <c r="F1171" s="16" t="s">
        <v>1218</v>
      </c>
      <c r="G1171" s="61">
        <f t="shared" si="19"/>
        <v>-9.119778519665056E-4</v>
      </c>
    </row>
    <row r="1172" spans="1:7" x14ac:dyDescent="0.35">
      <c r="A1172" s="60">
        <v>44099</v>
      </c>
      <c r="B1172" s="16">
        <v>6140.5</v>
      </c>
      <c r="C1172" s="16">
        <v>6056.5</v>
      </c>
      <c r="D1172" s="16">
        <v>6149.4</v>
      </c>
      <c r="E1172" s="16">
        <v>6056.5</v>
      </c>
      <c r="F1172" s="16" t="s">
        <v>1217</v>
      </c>
      <c r="G1172" s="61">
        <f t="shared" si="19"/>
        <v>1.3869396516139609E-2</v>
      </c>
    </row>
    <row r="1173" spans="1:7" x14ac:dyDescent="0.35">
      <c r="A1173" s="60">
        <v>44098</v>
      </c>
      <c r="B1173" s="16">
        <v>6056.5</v>
      </c>
      <c r="C1173" s="16">
        <v>6111.3</v>
      </c>
      <c r="D1173" s="16">
        <v>6111.3</v>
      </c>
      <c r="E1173" s="16">
        <v>6009.9</v>
      </c>
      <c r="F1173" s="16" t="s">
        <v>287</v>
      </c>
      <c r="G1173" s="61">
        <f t="shared" si="19"/>
        <v>-8.9669955655916622E-3</v>
      </c>
    </row>
    <row r="1174" spans="1:7" x14ac:dyDescent="0.35">
      <c r="A1174" s="60">
        <v>44097</v>
      </c>
      <c r="B1174" s="16">
        <v>6111.3</v>
      </c>
      <c r="C1174" s="16">
        <v>5973.5</v>
      </c>
      <c r="D1174" s="16">
        <v>6120.2</v>
      </c>
      <c r="E1174" s="16">
        <v>5973.5</v>
      </c>
      <c r="F1174" s="16" t="s">
        <v>297</v>
      </c>
      <c r="G1174" s="61">
        <f t="shared" si="19"/>
        <v>2.3068552774755169E-2</v>
      </c>
    </row>
    <row r="1175" spans="1:7" x14ac:dyDescent="0.35">
      <c r="A1175" s="60">
        <v>44096</v>
      </c>
      <c r="B1175" s="16">
        <v>5973.5</v>
      </c>
      <c r="C1175" s="16">
        <v>6013.5</v>
      </c>
      <c r="D1175" s="16">
        <v>6013.5</v>
      </c>
      <c r="E1175" s="16">
        <v>5951.3</v>
      </c>
      <c r="F1175" s="16" t="s">
        <v>651</v>
      </c>
      <c r="G1175" s="61">
        <f t="shared" si="19"/>
        <v>-6.65170034089968E-3</v>
      </c>
    </row>
    <row r="1176" spans="1:7" x14ac:dyDescent="0.35">
      <c r="A1176" s="60">
        <v>44095</v>
      </c>
      <c r="B1176" s="16">
        <v>6013.5</v>
      </c>
      <c r="C1176" s="16">
        <v>6057.6</v>
      </c>
      <c r="D1176" s="16">
        <v>6060.5</v>
      </c>
      <c r="E1176" s="16">
        <v>6000.1</v>
      </c>
      <c r="F1176" s="16" t="s">
        <v>122</v>
      </c>
      <c r="G1176" s="61">
        <f t="shared" si="19"/>
        <v>-7.2801109350237869E-3</v>
      </c>
    </row>
    <row r="1177" spans="1:7" x14ac:dyDescent="0.35">
      <c r="A1177" s="60">
        <v>44092</v>
      </c>
      <c r="B1177" s="16">
        <v>6057.6</v>
      </c>
      <c r="C1177" s="16">
        <v>6069.2</v>
      </c>
      <c r="D1177" s="16">
        <v>6108.7</v>
      </c>
      <c r="E1177" s="16">
        <v>6054.3</v>
      </c>
      <c r="F1177" s="16" t="s">
        <v>1216</v>
      </c>
      <c r="G1177" s="61">
        <f t="shared" si="19"/>
        <v>-1.9112897910761317E-3</v>
      </c>
    </row>
    <row r="1178" spans="1:7" x14ac:dyDescent="0.35">
      <c r="A1178" s="60">
        <v>44091</v>
      </c>
      <c r="B1178" s="16">
        <v>6069.2</v>
      </c>
      <c r="C1178" s="16">
        <v>6146.9</v>
      </c>
      <c r="D1178" s="16">
        <v>6147.3</v>
      </c>
      <c r="E1178" s="16">
        <v>6069.2</v>
      </c>
      <c r="F1178" s="16" t="s">
        <v>161</v>
      </c>
      <c r="G1178" s="61">
        <f t="shared" si="19"/>
        <v>-1.2640517984675137E-2</v>
      </c>
    </row>
    <row r="1179" spans="1:7" x14ac:dyDescent="0.35">
      <c r="A1179" s="60">
        <v>44090</v>
      </c>
      <c r="B1179" s="16">
        <v>6146.9</v>
      </c>
      <c r="C1179" s="16">
        <v>6079.3</v>
      </c>
      <c r="D1179" s="16">
        <v>6149.1</v>
      </c>
      <c r="E1179" s="16">
        <v>6079.3</v>
      </c>
      <c r="F1179" s="16" t="s">
        <v>186</v>
      </c>
      <c r="G1179" s="61">
        <f t="shared" si="19"/>
        <v>1.1119701281397498E-2</v>
      </c>
    </row>
    <row r="1180" spans="1:7" x14ac:dyDescent="0.35">
      <c r="A1180" s="60">
        <v>44089</v>
      </c>
      <c r="B1180" s="16">
        <v>6079.3</v>
      </c>
      <c r="C1180" s="16">
        <v>6078.5</v>
      </c>
      <c r="D1180" s="16">
        <v>6100.3</v>
      </c>
      <c r="E1180" s="16">
        <v>6068.8</v>
      </c>
      <c r="F1180" s="16" t="s">
        <v>1201</v>
      </c>
      <c r="G1180" s="61">
        <f t="shared" si="19"/>
        <v>1.3161141729045589E-4</v>
      </c>
    </row>
    <row r="1181" spans="1:7" x14ac:dyDescent="0.35">
      <c r="A1181" s="60">
        <v>44088</v>
      </c>
      <c r="B1181" s="16">
        <v>6078.5</v>
      </c>
      <c r="C1181" s="16">
        <v>6038.9</v>
      </c>
      <c r="D1181" s="16">
        <v>6081.3</v>
      </c>
      <c r="E1181" s="16">
        <v>6038.9</v>
      </c>
      <c r="F1181" s="16" t="s">
        <v>1215</v>
      </c>
      <c r="G1181" s="61">
        <f t="shared" si="19"/>
        <v>6.5574856348011856E-3</v>
      </c>
    </row>
    <row r="1182" spans="1:7" x14ac:dyDescent="0.35">
      <c r="A1182" s="60">
        <v>44085</v>
      </c>
      <c r="B1182" s="16">
        <v>6038.9</v>
      </c>
      <c r="C1182" s="16">
        <v>6090</v>
      </c>
      <c r="D1182" s="16">
        <v>6090</v>
      </c>
      <c r="E1182" s="16">
        <v>6015.9</v>
      </c>
      <c r="F1182" s="16" t="s">
        <v>1214</v>
      </c>
      <c r="G1182" s="61">
        <f t="shared" si="19"/>
        <v>-8.3908045977012513E-3</v>
      </c>
    </row>
    <row r="1183" spans="1:7" x14ac:dyDescent="0.35">
      <c r="A1183" s="60">
        <v>44084</v>
      </c>
      <c r="B1183" s="16">
        <v>6090</v>
      </c>
      <c r="C1183" s="16">
        <v>6058.9</v>
      </c>
      <c r="D1183" s="16">
        <v>6139.8</v>
      </c>
      <c r="E1183" s="16">
        <v>6058.4</v>
      </c>
      <c r="F1183" s="16" t="s">
        <v>528</v>
      </c>
      <c r="G1183" s="61">
        <f t="shared" si="19"/>
        <v>5.1329449239960745E-3</v>
      </c>
    </row>
    <row r="1184" spans="1:7" x14ac:dyDescent="0.35">
      <c r="A1184" s="60">
        <v>44083</v>
      </c>
      <c r="B1184" s="16">
        <v>6058.9</v>
      </c>
      <c r="C1184" s="16">
        <v>6190.2</v>
      </c>
      <c r="D1184" s="16">
        <v>6190.2</v>
      </c>
      <c r="E1184" s="16">
        <v>6032.5</v>
      </c>
      <c r="F1184" s="16" t="s">
        <v>114</v>
      </c>
      <c r="G1184" s="61">
        <f t="shared" si="19"/>
        <v>-2.1210946334528802E-2</v>
      </c>
    </row>
    <row r="1185" spans="1:7" x14ac:dyDescent="0.35">
      <c r="A1185" s="60">
        <v>44082</v>
      </c>
      <c r="B1185" s="16">
        <v>6190.2</v>
      </c>
      <c r="C1185" s="16">
        <v>6129.9</v>
      </c>
      <c r="D1185" s="16">
        <v>6210.5</v>
      </c>
      <c r="E1185" s="16">
        <v>6129.9</v>
      </c>
      <c r="F1185" s="16" t="s">
        <v>168</v>
      </c>
      <c r="G1185" s="61">
        <f t="shared" si="19"/>
        <v>9.8370283365145639E-3</v>
      </c>
    </row>
    <row r="1186" spans="1:7" x14ac:dyDescent="0.35">
      <c r="A1186" s="60">
        <v>44081</v>
      </c>
      <c r="B1186" s="16">
        <v>6129.9</v>
      </c>
      <c r="C1186" s="16">
        <v>6108.8</v>
      </c>
      <c r="D1186" s="16">
        <v>6144.8</v>
      </c>
      <c r="E1186" s="16">
        <v>6054.6</v>
      </c>
      <c r="F1186" s="16" t="s">
        <v>1213</v>
      </c>
      <c r="G1186" s="61">
        <f t="shared" si="19"/>
        <v>3.454033525405853E-3</v>
      </c>
    </row>
    <row r="1187" spans="1:7" x14ac:dyDescent="0.35">
      <c r="A1187" s="60">
        <v>44078</v>
      </c>
      <c r="B1187" s="16">
        <v>6108.8</v>
      </c>
      <c r="C1187" s="16">
        <v>6301</v>
      </c>
      <c r="D1187" s="16">
        <v>6301</v>
      </c>
      <c r="E1187" s="16">
        <v>6102</v>
      </c>
      <c r="F1187" s="16" t="s">
        <v>1201</v>
      </c>
      <c r="G1187" s="61">
        <f t="shared" si="19"/>
        <v>-3.0503094746865522E-2</v>
      </c>
    </row>
    <row r="1188" spans="1:7" x14ac:dyDescent="0.35">
      <c r="A1188" s="60">
        <v>44077</v>
      </c>
      <c r="B1188" s="16">
        <v>6301</v>
      </c>
      <c r="C1188" s="16">
        <v>6251.8</v>
      </c>
      <c r="D1188" s="16">
        <v>6316.2</v>
      </c>
      <c r="E1188" s="16">
        <v>6251.8</v>
      </c>
      <c r="F1188" s="16" t="s">
        <v>248</v>
      </c>
      <c r="G1188" s="61">
        <f t="shared" si="19"/>
        <v>7.869733516747246E-3</v>
      </c>
    </row>
    <row r="1189" spans="1:7" x14ac:dyDescent="0.35">
      <c r="A1189" s="60">
        <v>44076</v>
      </c>
      <c r="B1189" s="16">
        <v>6251.8</v>
      </c>
      <c r="C1189" s="16">
        <v>6143.2</v>
      </c>
      <c r="D1189" s="16">
        <v>6263.3</v>
      </c>
      <c r="E1189" s="16">
        <v>6143.2</v>
      </c>
      <c r="F1189" s="16" t="s">
        <v>775</v>
      </c>
      <c r="G1189" s="61">
        <f t="shared" si="19"/>
        <v>1.7678083083734863E-2</v>
      </c>
    </row>
    <row r="1190" spans="1:7" x14ac:dyDescent="0.35">
      <c r="A1190" s="60">
        <v>44075</v>
      </c>
      <c r="B1190" s="16">
        <v>6143.2</v>
      </c>
      <c r="C1190" s="16">
        <v>6245.9</v>
      </c>
      <c r="D1190" s="16">
        <v>6245.9</v>
      </c>
      <c r="E1190" s="16">
        <v>6097</v>
      </c>
      <c r="F1190" s="16" t="s">
        <v>1056</v>
      </c>
      <c r="G1190" s="61">
        <f t="shared" si="19"/>
        <v>-1.6442786467922965E-2</v>
      </c>
    </row>
    <row r="1191" spans="1:7" x14ac:dyDescent="0.35">
      <c r="A1191" s="60">
        <v>44074</v>
      </c>
      <c r="B1191" s="16">
        <v>6245.9</v>
      </c>
      <c r="C1191" s="16">
        <v>6262.5</v>
      </c>
      <c r="D1191" s="16">
        <v>6277.4</v>
      </c>
      <c r="E1191" s="16">
        <v>6245.9</v>
      </c>
      <c r="F1191" s="16" t="s">
        <v>1189</v>
      </c>
      <c r="G1191" s="61">
        <f t="shared" si="19"/>
        <v>-2.3798875543062925E-3</v>
      </c>
    </row>
    <row r="1192" spans="1:7" x14ac:dyDescent="0.35">
      <c r="A1192" s="60">
        <v>44071</v>
      </c>
      <c r="B1192" s="16">
        <v>6260.8</v>
      </c>
      <c r="C1192" s="16">
        <v>6310.6</v>
      </c>
      <c r="D1192" s="16">
        <v>6310.6</v>
      </c>
      <c r="E1192" s="16">
        <v>6242.3</v>
      </c>
      <c r="F1192" s="16" t="s">
        <v>651</v>
      </c>
      <c r="G1192" s="61">
        <f t="shared" si="19"/>
        <v>-7.8914841694925908E-3</v>
      </c>
    </row>
    <row r="1193" spans="1:7" x14ac:dyDescent="0.35">
      <c r="A1193" s="60">
        <v>44070</v>
      </c>
      <c r="B1193" s="16">
        <v>6310.6</v>
      </c>
      <c r="C1193" s="16">
        <v>6294.5</v>
      </c>
      <c r="D1193" s="16">
        <v>6342.6</v>
      </c>
      <c r="E1193" s="16">
        <v>6294.5</v>
      </c>
      <c r="F1193" s="16" t="s">
        <v>1181</v>
      </c>
      <c r="G1193" s="61">
        <f t="shared" si="19"/>
        <v>2.5577885455556615E-3</v>
      </c>
    </row>
    <row r="1194" spans="1:7" x14ac:dyDescent="0.35">
      <c r="A1194" s="60">
        <v>44069</v>
      </c>
      <c r="B1194" s="16">
        <v>6294.5</v>
      </c>
      <c r="C1194" s="16">
        <v>6331.1</v>
      </c>
      <c r="D1194" s="16">
        <v>6331.1</v>
      </c>
      <c r="E1194" s="16">
        <v>6258.9</v>
      </c>
      <c r="F1194" s="16" t="s">
        <v>292</v>
      </c>
      <c r="G1194" s="61">
        <f t="shared" si="19"/>
        <v>-5.922299431459277E-3</v>
      </c>
    </row>
    <row r="1195" spans="1:7" x14ac:dyDescent="0.35">
      <c r="A1195" s="60">
        <v>44068</v>
      </c>
      <c r="B1195" s="16">
        <v>6332</v>
      </c>
      <c r="C1195" s="16">
        <v>6300.3</v>
      </c>
      <c r="D1195" s="16">
        <v>6369.9</v>
      </c>
      <c r="E1195" s="16">
        <v>6300.3</v>
      </c>
      <c r="F1195" s="16" t="s">
        <v>293</v>
      </c>
      <c r="G1195" s="61">
        <f t="shared" si="19"/>
        <v>5.0315064362014272E-3</v>
      </c>
    </row>
    <row r="1196" spans="1:7" x14ac:dyDescent="0.35">
      <c r="A1196" s="60">
        <v>44067</v>
      </c>
      <c r="B1196" s="16">
        <v>6300.3</v>
      </c>
      <c r="C1196" s="16">
        <v>6270.7</v>
      </c>
      <c r="D1196" s="16">
        <v>6305.6</v>
      </c>
      <c r="E1196" s="16">
        <v>6262.2</v>
      </c>
      <c r="F1196" s="16" t="s">
        <v>1166</v>
      </c>
      <c r="G1196" s="61">
        <f t="shared" si="19"/>
        <v>4.7203661473200764E-3</v>
      </c>
    </row>
    <row r="1197" spans="1:7" x14ac:dyDescent="0.35">
      <c r="A1197" s="60">
        <v>44064</v>
      </c>
      <c r="B1197" s="16">
        <v>6270.7</v>
      </c>
      <c r="C1197" s="16">
        <v>6271.7</v>
      </c>
      <c r="D1197" s="16">
        <v>6319.1</v>
      </c>
      <c r="E1197" s="16">
        <v>6262.3</v>
      </c>
      <c r="F1197" s="16" t="s">
        <v>305</v>
      </c>
      <c r="G1197" s="61">
        <f t="shared" si="19"/>
        <v>-1.5944640209197836E-4</v>
      </c>
    </row>
    <row r="1198" spans="1:7" x14ac:dyDescent="0.35">
      <c r="A1198" s="60">
        <v>44063</v>
      </c>
      <c r="B1198" s="16">
        <v>6271.7</v>
      </c>
      <c r="C1198" s="16">
        <v>6314.1</v>
      </c>
      <c r="D1198" s="16">
        <v>6314.1</v>
      </c>
      <c r="E1198" s="16">
        <v>6250.8</v>
      </c>
      <c r="F1198" s="16" t="s">
        <v>232</v>
      </c>
      <c r="G1198" s="61">
        <f t="shared" si="19"/>
        <v>-6.7151296305095753E-3</v>
      </c>
    </row>
    <row r="1199" spans="1:7" x14ac:dyDescent="0.35">
      <c r="A1199" s="60">
        <v>44062</v>
      </c>
      <c r="B1199" s="16">
        <v>6314.1</v>
      </c>
      <c r="C1199" s="16">
        <v>6268.7</v>
      </c>
      <c r="D1199" s="16">
        <v>6339.4</v>
      </c>
      <c r="E1199" s="16">
        <v>6268.7</v>
      </c>
      <c r="F1199" s="16" t="s">
        <v>160</v>
      </c>
      <c r="G1199" s="61">
        <f t="shared" si="19"/>
        <v>7.2423309458102825E-3</v>
      </c>
    </row>
    <row r="1200" spans="1:7" x14ac:dyDescent="0.35">
      <c r="A1200" s="60">
        <v>44061</v>
      </c>
      <c r="B1200" s="16">
        <v>6268.7</v>
      </c>
      <c r="C1200" s="16">
        <v>6218.5</v>
      </c>
      <c r="D1200" s="16">
        <v>6283.6</v>
      </c>
      <c r="E1200" s="16">
        <v>6218.5</v>
      </c>
      <c r="F1200" s="16" t="s">
        <v>160</v>
      </c>
      <c r="G1200" s="61">
        <f t="shared" si="19"/>
        <v>8.0726863391493708E-3</v>
      </c>
    </row>
    <row r="1201" spans="1:7" x14ac:dyDescent="0.35">
      <c r="A1201" s="60">
        <v>44060</v>
      </c>
      <c r="B1201" s="16">
        <v>6218.5</v>
      </c>
      <c r="C1201" s="16">
        <v>6261.7</v>
      </c>
      <c r="D1201" s="16">
        <v>6261.7</v>
      </c>
      <c r="E1201" s="16">
        <v>6200</v>
      </c>
      <c r="F1201" s="16" t="s">
        <v>1212</v>
      </c>
      <c r="G1201" s="61">
        <f t="shared" si="19"/>
        <v>-6.8990849130428078E-3</v>
      </c>
    </row>
    <row r="1202" spans="1:7" x14ac:dyDescent="0.35">
      <c r="A1202" s="60">
        <v>44057</v>
      </c>
      <c r="B1202" s="16">
        <v>6261.7</v>
      </c>
      <c r="C1202" s="16">
        <v>6223.9</v>
      </c>
      <c r="D1202" s="16">
        <v>6271.9</v>
      </c>
      <c r="E1202" s="16">
        <v>6223.9</v>
      </c>
      <c r="F1202" s="16" t="s">
        <v>298</v>
      </c>
      <c r="G1202" s="61">
        <f t="shared" si="19"/>
        <v>6.07336236122058E-3</v>
      </c>
    </row>
    <row r="1203" spans="1:7" x14ac:dyDescent="0.35">
      <c r="A1203" s="60">
        <v>44056</v>
      </c>
      <c r="B1203" s="16">
        <v>6223.9</v>
      </c>
      <c r="C1203" s="16">
        <v>6257</v>
      </c>
      <c r="D1203" s="16">
        <v>6286.7</v>
      </c>
      <c r="E1203" s="16">
        <v>6209.4</v>
      </c>
      <c r="F1203" s="16" t="s">
        <v>561</v>
      </c>
      <c r="G1203" s="61">
        <f t="shared" si="19"/>
        <v>-5.2900751158703185E-3</v>
      </c>
    </row>
    <row r="1204" spans="1:7" x14ac:dyDescent="0.35">
      <c r="A1204" s="60">
        <v>44055</v>
      </c>
      <c r="B1204" s="16">
        <v>6257</v>
      </c>
      <c r="C1204" s="16">
        <v>6272.1</v>
      </c>
      <c r="D1204" s="16">
        <v>6282.2</v>
      </c>
      <c r="E1204" s="16">
        <v>6228.1</v>
      </c>
      <c r="F1204" s="16" t="s">
        <v>297</v>
      </c>
      <c r="G1204" s="61">
        <f t="shared" si="19"/>
        <v>-2.4074871255241881E-3</v>
      </c>
    </row>
    <row r="1205" spans="1:7" x14ac:dyDescent="0.35">
      <c r="A1205" s="60">
        <v>44054</v>
      </c>
      <c r="B1205" s="16">
        <v>6272.1</v>
      </c>
      <c r="C1205" s="16">
        <v>6247.1</v>
      </c>
      <c r="D1205" s="16">
        <v>6319.7</v>
      </c>
      <c r="E1205" s="16">
        <v>6247.1</v>
      </c>
      <c r="F1205" s="16" t="s">
        <v>165</v>
      </c>
      <c r="G1205" s="61">
        <f t="shared" si="19"/>
        <v>4.0018568615838301E-3</v>
      </c>
    </row>
    <row r="1206" spans="1:7" x14ac:dyDescent="0.35">
      <c r="A1206" s="60">
        <v>44053</v>
      </c>
      <c r="B1206" s="16">
        <v>6247.1</v>
      </c>
      <c r="C1206" s="16">
        <v>6144.9</v>
      </c>
      <c r="D1206" s="16">
        <v>6261.1</v>
      </c>
      <c r="E1206" s="16">
        <v>6144.9</v>
      </c>
      <c r="F1206" s="16" t="s">
        <v>1211</v>
      </c>
      <c r="G1206" s="61">
        <f t="shared" si="19"/>
        <v>1.6631678302332142E-2</v>
      </c>
    </row>
    <row r="1207" spans="1:7" x14ac:dyDescent="0.35">
      <c r="A1207" s="60">
        <v>44050</v>
      </c>
      <c r="B1207" s="16">
        <v>6144.9</v>
      </c>
      <c r="C1207" s="16">
        <v>6180.3</v>
      </c>
      <c r="D1207" s="16">
        <v>6180.3</v>
      </c>
      <c r="E1207" s="16">
        <v>6133.4</v>
      </c>
      <c r="F1207" s="16" t="s">
        <v>1210</v>
      </c>
      <c r="G1207" s="61">
        <f t="shared" si="19"/>
        <v>-5.7278772875104522E-3</v>
      </c>
    </row>
    <row r="1208" spans="1:7" x14ac:dyDescent="0.35">
      <c r="A1208" s="60">
        <v>44049</v>
      </c>
      <c r="B1208" s="16">
        <v>6180.3</v>
      </c>
      <c r="C1208" s="16">
        <v>6135.9</v>
      </c>
      <c r="D1208" s="16">
        <v>6186.7</v>
      </c>
      <c r="E1208" s="16">
        <v>6135.9</v>
      </c>
      <c r="F1208" s="16" t="s">
        <v>122</v>
      </c>
      <c r="G1208" s="61">
        <f t="shared" si="19"/>
        <v>7.2361022832836408E-3</v>
      </c>
    </row>
    <row r="1209" spans="1:7" x14ac:dyDescent="0.35">
      <c r="A1209" s="60">
        <v>44048</v>
      </c>
      <c r="B1209" s="16">
        <v>6135.9</v>
      </c>
      <c r="C1209" s="16">
        <v>6166.5</v>
      </c>
      <c r="D1209" s="16">
        <v>6166.5</v>
      </c>
      <c r="E1209" s="16">
        <v>6099.5</v>
      </c>
      <c r="F1209" s="16" t="s">
        <v>373</v>
      </c>
      <c r="G1209" s="61">
        <f t="shared" si="19"/>
        <v>-4.9622962782778224E-3</v>
      </c>
    </row>
    <row r="1210" spans="1:7" x14ac:dyDescent="0.35">
      <c r="A1210" s="60">
        <v>44047</v>
      </c>
      <c r="B1210" s="16">
        <v>6166.5</v>
      </c>
      <c r="C1210" s="16">
        <v>6053.9</v>
      </c>
      <c r="D1210" s="16">
        <v>6188.7</v>
      </c>
      <c r="E1210" s="16">
        <v>6053.9</v>
      </c>
      <c r="F1210" s="16" t="s">
        <v>1209</v>
      </c>
      <c r="G1210" s="61">
        <f t="shared" si="19"/>
        <v>1.8599580435752161E-2</v>
      </c>
    </row>
    <row r="1211" spans="1:7" x14ac:dyDescent="0.35">
      <c r="A1211" s="60">
        <v>44046</v>
      </c>
      <c r="B1211" s="16">
        <v>6053.9</v>
      </c>
      <c r="C1211" s="16">
        <v>6058.3</v>
      </c>
      <c r="D1211" s="16">
        <v>6075.2</v>
      </c>
      <c r="E1211" s="16">
        <v>5992.4</v>
      </c>
      <c r="F1211" s="16" t="s">
        <v>298</v>
      </c>
      <c r="G1211" s="61">
        <f t="shared" si="19"/>
        <v>-7.2627634815058961E-4</v>
      </c>
    </row>
    <row r="1212" spans="1:7" x14ac:dyDescent="0.35">
      <c r="A1212" s="60">
        <v>44043</v>
      </c>
      <c r="B1212" s="16">
        <v>6058.3</v>
      </c>
      <c r="C1212" s="16">
        <v>6177.5</v>
      </c>
      <c r="D1212" s="16">
        <v>6177.5</v>
      </c>
      <c r="E1212" s="16">
        <v>6023.6</v>
      </c>
      <c r="F1212" s="16" t="s">
        <v>651</v>
      </c>
      <c r="G1212" s="61">
        <f t="shared" si="19"/>
        <v>-1.9295831647106354E-2</v>
      </c>
    </row>
    <row r="1213" spans="1:7" x14ac:dyDescent="0.35">
      <c r="A1213" s="60">
        <v>44042</v>
      </c>
      <c r="B1213" s="16">
        <v>6177.5</v>
      </c>
      <c r="C1213" s="16">
        <v>6128</v>
      </c>
      <c r="D1213" s="16">
        <v>6191.6</v>
      </c>
      <c r="E1213" s="16">
        <v>6128</v>
      </c>
      <c r="F1213" s="16" t="s">
        <v>1208</v>
      </c>
      <c r="G1213" s="61">
        <f t="shared" si="19"/>
        <v>8.0776762402088309E-3</v>
      </c>
    </row>
    <row r="1214" spans="1:7" x14ac:dyDescent="0.35">
      <c r="A1214" s="60">
        <v>44041</v>
      </c>
      <c r="B1214" s="16">
        <v>6128</v>
      </c>
      <c r="C1214" s="16">
        <v>6146.8</v>
      </c>
      <c r="D1214" s="16">
        <v>6174.2</v>
      </c>
      <c r="E1214" s="16">
        <v>6122</v>
      </c>
      <c r="F1214" s="16" t="s">
        <v>373</v>
      </c>
      <c r="G1214" s="61">
        <f t="shared" si="19"/>
        <v>-3.0585019847726436E-3</v>
      </c>
    </row>
    <row r="1215" spans="1:7" x14ac:dyDescent="0.35">
      <c r="A1215" s="60">
        <v>44040</v>
      </c>
      <c r="B1215" s="16">
        <v>6146.8</v>
      </c>
      <c r="C1215" s="16">
        <v>6169.6</v>
      </c>
      <c r="D1215" s="16">
        <v>6239.8</v>
      </c>
      <c r="E1215" s="16">
        <v>6146.3</v>
      </c>
      <c r="F1215" s="16" t="s">
        <v>562</v>
      </c>
      <c r="G1215" s="61">
        <f t="shared" si="19"/>
        <v>-3.6955394190871793E-3</v>
      </c>
    </row>
    <row r="1216" spans="1:7" x14ac:dyDescent="0.35">
      <c r="A1216" s="60">
        <v>44039</v>
      </c>
      <c r="B1216" s="16">
        <v>6169.6</v>
      </c>
      <c r="C1216" s="16">
        <v>6148</v>
      </c>
      <c r="D1216" s="16">
        <v>6170.9</v>
      </c>
      <c r="E1216" s="16">
        <v>6138.9</v>
      </c>
      <c r="F1216" s="16" t="s">
        <v>1207</v>
      </c>
      <c r="G1216" s="61">
        <f t="shared" si="19"/>
        <v>3.5133376707872088E-3</v>
      </c>
    </row>
    <row r="1217" spans="1:7" x14ac:dyDescent="0.35">
      <c r="A1217" s="60">
        <v>44036</v>
      </c>
      <c r="B1217" s="16">
        <v>6148</v>
      </c>
      <c r="C1217" s="16">
        <v>6213.9</v>
      </c>
      <c r="D1217" s="16">
        <v>6213.9</v>
      </c>
      <c r="E1217" s="16">
        <v>6132.8</v>
      </c>
      <c r="F1217" s="16" t="s">
        <v>1206</v>
      </c>
      <c r="G1217" s="61">
        <f t="shared" si="19"/>
        <v>-1.0605255958415771E-2</v>
      </c>
    </row>
    <row r="1218" spans="1:7" x14ac:dyDescent="0.35">
      <c r="A1218" s="60">
        <v>44035</v>
      </c>
      <c r="B1218" s="16">
        <v>6213.9</v>
      </c>
      <c r="C1218" s="16">
        <v>6192.6</v>
      </c>
      <c r="D1218" s="16">
        <v>6221.8</v>
      </c>
      <c r="E1218" s="16">
        <v>6171.8</v>
      </c>
      <c r="F1218" s="16" t="s">
        <v>1205</v>
      </c>
      <c r="G1218" s="61">
        <f t="shared" si="19"/>
        <v>3.4395891870941941E-3</v>
      </c>
    </row>
    <row r="1219" spans="1:7" x14ac:dyDescent="0.35">
      <c r="A1219" s="60">
        <v>44034</v>
      </c>
      <c r="B1219" s="16">
        <v>6192.6</v>
      </c>
      <c r="C1219" s="16">
        <v>6268.8</v>
      </c>
      <c r="D1219" s="16">
        <v>6268.8</v>
      </c>
      <c r="E1219" s="16">
        <v>6173.3</v>
      </c>
      <c r="F1219" s="16" t="s">
        <v>373</v>
      </c>
      <c r="G1219" s="61">
        <f t="shared" ref="G1219:G1282" si="20">B1219/B1220-1</f>
        <v>-1.2155436447166879E-2</v>
      </c>
    </row>
    <row r="1220" spans="1:7" x14ac:dyDescent="0.35">
      <c r="A1220" s="60">
        <v>44033</v>
      </c>
      <c r="B1220" s="16">
        <v>6268.8</v>
      </c>
      <c r="C1220" s="16">
        <v>6112.3</v>
      </c>
      <c r="D1220" s="16">
        <v>6272.3</v>
      </c>
      <c r="E1220" s="16">
        <v>6112.3</v>
      </c>
      <c r="F1220" s="16" t="s">
        <v>248</v>
      </c>
      <c r="G1220" s="61">
        <f t="shared" si="20"/>
        <v>2.5604109745922088E-2</v>
      </c>
    </row>
    <row r="1221" spans="1:7" x14ac:dyDescent="0.35">
      <c r="A1221" s="60">
        <v>44032</v>
      </c>
      <c r="B1221" s="16">
        <v>6112.3</v>
      </c>
      <c r="C1221" s="16">
        <v>6144.9</v>
      </c>
      <c r="D1221" s="16">
        <v>6151</v>
      </c>
      <c r="E1221" s="16">
        <v>6100.7</v>
      </c>
      <c r="F1221" s="16" t="s">
        <v>1204</v>
      </c>
      <c r="G1221" s="61">
        <f t="shared" si="20"/>
        <v>-5.3052124526028477E-3</v>
      </c>
    </row>
    <row r="1222" spans="1:7" x14ac:dyDescent="0.35">
      <c r="A1222" s="60">
        <v>44029</v>
      </c>
      <c r="B1222" s="16">
        <v>6144.9</v>
      </c>
      <c r="C1222" s="16">
        <v>6123</v>
      </c>
      <c r="D1222" s="16">
        <v>6155.7</v>
      </c>
      <c r="E1222" s="16">
        <v>6108.6</v>
      </c>
      <c r="F1222" s="16" t="s">
        <v>1203</v>
      </c>
      <c r="G1222" s="61">
        <f t="shared" si="20"/>
        <v>3.5766780989709979E-3</v>
      </c>
    </row>
    <row r="1223" spans="1:7" x14ac:dyDescent="0.35">
      <c r="A1223" s="60">
        <v>44028</v>
      </c>
      <c r="B1223" s="16">
        <v>6123</v>
      </c>
      <c r="C1223" s="16">
        <v>6160.4</v>
      </c>
      <c r="D1223" s="16">
        <v>6186.4</v>
      </c>
      <c r="E1223" s="16">
        <v>6102.5</v>
      </c>
      <c r="F1223" s="16" t="s">
        <v>168</v>
      </c>
      <c r="G1223" s="61">
        <f t="shared" si="20"/>
        <v>-6.0710343484188245E-3</v>
      </c>
    </row>
    <row r="1224" spans="1:7" x14ac:dyDescent="0.35">
      <c r="A1224" s="60">
        <v>44027</v>
      </c>
      <c r="B1224" s="16">
        <v>6160.4</v>
      </c>
      <c r="C1224" s="16">
        <v>6045.5</v>
      </c>
      <c r="D1224" s="16">
        <v>6160.4</v>
      </c>
      <c r="E1224" s="16">
        <v>6045.5</v>
      </c>
      <c r="F1224" s="16" t="s">
        <v>168</v>
      </c>
      <c r="G1224" s="61">
        <f t="shared" si="20"/>
        <v>1.9005872136299562E-2</v>
      </c>
    </row>
    <row r="1225" spans="1:7" x14ac:dyDescent="0.35">
      <c r="A1225" s="60">
        <v>44026</v>
      </c>
      <c r="B1225" s="16">
        <v>6045.5</v>
      </c>
      <c r="C1225" s="16">
        <v>6089.3</v>
      </c>
      <c r="D1225" s="16">
        <v>6089.3</v>
      </c>
      <c r="E1225" s="16">
        <v>6025.6</v>
      </c>
      <c r="F1225" s="16" t="s">
        <v>168</v>
      </c>
      <c r="G1225" s="61">
        <f t="shared" si="20"/>
        <v>-7.1929450018886065E-3</v>
      </c>
    </row>
    <row r="1226" spans="1:7" x14ac:dyDescent="0.35">
      <c r="A1226" s="60">
        <v>44025</v>
      </c>
      <c r="B1226" s="16">
        <v>6089.3</v>
      </c>
      <c r="C1226" s="16">
        <v>6116.3</v>
      </c>
      <c r="D1226" s="16">
        <v>6124.7</v>
      </c>
      <c r="E1226" s="16">
        <v>6036.4</v>
      </c>
      <c r="F1226" s="16" t="s">
        <v>534</v>
      </c>
      <c r="G1226" s="61">
        <f t="shared" si="20"/>
        <v>8.7802130444145643E-3</v>
      </c>
    </row>
    <row r="1227" spans="1:7" x14ac:dyDescent="0.35">
      <c r="A1227" s="60">
        <v>44022</v>
      </c>
      <c r="B1227" s="16">
        <v>6036.3</v>
      </c>
      <c r="C1227" s="16">
        <v>6074.9</v>
      </c>
      <c r="D1227" s="16">
        <v>6076.5</v>
      </c>
      <c r="E1227" s="16">
        <v>6017</v>
      </c>
      <c r="F1227" s="16" t="s">
        <v>1202</v>
      </c>
      <c r="G1227" s="61">
        <f t="shared" si="20"/>
        <v>-6.3540140578445259E-3</v>
      </c>
    </row>
    <row r="1228" spans="1:7" x14ac:dyDescent="0.35">
      <c r="A1228" s="60">
        <v>44021</v>
      </c>
      <c r="B1228" s="16">
        <v>6074.9</v>
      </c>
      <c r="C1228" s="16">
        <v>6034.3</v>
      </c>
      <c r="D1228" s="16">
        <v>6117.9</v>
      </c>
      <c r="E1228" s="16">
        <v>6034.3</v>
      </c>
      <c r="F1228" s="16" t="s">
        <v>528</v>
      </c>
      <c r="G1228" s="61">
        <f t="shared" si="20"/>
        <v>6.7282037684568419E-3</v>
      </c>
    </row>
    <row r="1229" spans="1:7" x14ac:dyDescent="0.35">
      <c r="A1229" s="60">
        <v>44020</v>
      </c>
      <c r="B1229" s="16">
        <v>6034.3</v>
      </c>
      <c r="C1229" s="16">
        <v>6126.7</v>
      </c>
      <c r="D1229" s="16">
        <v>6131.3</v>
      </c>
      <c r="E1229" s="16">
        <v>6034.3</v>
      </c>
      <c r="F1229" s="16" t="s">
        <v>1201</v>
      </c>
      <c r="G1229" s="61">
        <f t="shared" si="20"/>
        <v>-1.5081528392119625E-2</v>
      </c>
    </row>
    <row r="1230" spans="1:7" x14ac:dyDescent="0.35">
      <c r="A1230" s="60">
        <v>44019</v>
      </c>
      <c r="B1230" s="16">
        <v>6126.7</v>
      </c>
      <c r="C1230" s="16">
        <v>6125.9</v>
      </c>
      <c r="D1230" s="16">
        <v>6192.9</v>
      </c>
      <c r="E1230" s="16">
        <v>6118.4</v>
      </c>
      <c r="F1230" s="16" t="s">
        <v>305</v>
      </c>
      <c r="G1230" s="61">
        <f t="shared" si="20"/>
        <v>1.3059305571427871E-4</v>
      </c>
    </row>
    <row r="1231" spans="1:7" x14ac:dyDescent="0.35">
      <c r="A1231" s="60">
        <v>44018</v>
      </c>
      <c r="B1231" s="16">
        <v>6125.9</v>
      </c>
      <c r="C1231" s="16">
        <v>6163.7</v>
      </c>
      <c r="D1231" s="16">
        <v>6186.8</v>
      </c>
      <c r="E1231" s="16">
        <v>6125.9</v>
      </c>
      <c r="F1231" s="16" t="s">
        <v>1200</v>
      </c>
      <c r="G1231" s="61">
        <f t="shared" si="20"/>
        <v>-6.1326800460762554E-3</v>
      </c>
    </row>
    <row r="1232" spans="1:7" x14ac:dyDescent="0.35">
      <c r="A1232" s="60">
        <v>44015</v>
      </c>
      <c r="B1232" s="16">
        <v>6163.7</v>
      </c>
      <c r="C1232" s="16">
        <v>6142.3</v>
      </c>
      <c r="D1232" s="16">
        <v>6209.3</v>
      </c>
      <c r="E1232" s="16">
        <v>6128.8</v>
      </c>
      <c r="F1232" s="16" t="s">
        <v>1199</v>
      </c>
      <c r="G1232" s="61">
        <f t="shared" si="20"/>
        <v>3.4840369242790103E-3</v>
      </c>
    </row>
    <row r="1233" spans="1:7" x14ac:dyDescent="0.35">
      <c r="A1233" s="60">
        <v>44014</v>
      </c>
      <c r="B1233" s="16">
        <v>6142.3</v>
      </c>
      <c r="C1233" s="16">
        <v>6041</v>
      </c>
      <c r="D1233" s="16">
        <v>6144.2</v>
      </c>
      <c r="E1233" s="16">
        <v>6041</v>
      </c>
      <c r="F1233" s="16" t="s">
        <v>160</v>
      </c>
      <c r="G1233" s="61">
        <f t="shared" si="20"/>
        <v>1.6768746896209219E-2</v>
      </c>
    </row>
    <row r="1234" spans="1:7" x14ac:dyDescent="0.35">
      <c r="A1234" s="60">
        <v>44013</v>
      </c>
      <c r="B1234" s="16">
        <v>6041</v>
      </c>
      <c r="C1234" s="16">
        <v>6001.3</v>
      </c>
      <c r="D1234" s="16">
        <v>6063.3</v>
      </c>
      <c r="E1234" s="16">
        <v>6000.4</v>
      </c>
      <c r="F1234" s="16" t="s">
        <v>114</v>
      </c>
      <c r="G1234" s="61">
        <f t="shared" si="20"/>
        <v>6.6152333661040341E-3</v>
      </c>
    </row>
    <row r="1235" spans="1:7" x14ac:dyDescent="0.35">
      <c r="A1235" s="60">
        <v>44012</v>
      </c>
      <c r="B1235" s="16">
        <v>6001.3</v>
      </c>
      <c r="C1235" s="16">
        <v>5915.6</v>
      </c>
      <c r="D1235" s="16">
        <v>6057.3</v>
      </c>
      <c r="E1235" s="16">
        <v>5915.6</v>
      </c>
      <c r="F1235" s="16" t="s">
        <v>1198</v>
      </c>
      <c r="G1235" s="61">
        <f t="shared" si="20"/>
        <v>1.4487118804516808E-2</v>
      </c>
    </row>
    <row r="1236" spans="1:7" x14ac:dyDescent="0.35">
      <c r="A1236" s="60">
        <v>44011</v>
      </c>
      <c r="B1236" s="16">
        <v>5915.6</v>
      </c>
      <c r="C1236" s="16">
        <v>6011.8</v>
      </c>
      <c r="D1236" s="16">
        <v>6011.8</v>
      </c>
      <c r="E1236" s="16">
        <v>5875.5</v>
      </c>
      <c r="F1236" s="16" t="s">
        <v>248</v>
      </c>
      <c r="G1236" s="61">
        <f t="shared" si="20"/>
        <v>-1.6001863002761185E-2</v>
      </c>
    </row>
    <row r="1237" spans="1:7" x14ac:dyDescent="0.35">
      <c r="A1237" s="60">
        <v>44008</v>
      </c>
      <c r="B1237" s="16">
        <v>6011.8</v>
      </c>
      <c r="C1237" s="16">
        <v>5928</v>
      </c>
      <c r="D1237" s="16">
        <v>6021.2</v>
      </c>
      <c r="E1237" s="16">
        <v>5928</v>
      </c>
      <c r="F1237" s="16" t="s">
        <v>366</v>
      </c>
      <c r="G1237" s="61">
        <f t="shared" si="20"/>
        <v>1.4136302294197156E-2</v>
      </c>
    </row>
    <row r="1238" spans="1:7" x14ac:dyDescent="0.35">
      <c r="A1238" s="60">
        <v>44007</v>
      </c>
      <c r="B1238" s="16">
        <v>5928</v>
      </c>
      <c r="C1238" s="16">
        <v>6081.6</v>
      </c>
      <c r="D1238" s="16">
        <v>6081.6</v>
      </c>
      <c r="E1238" s="16">
        <v>5928</v>
      </c>
      <c r="F1238" s="16" t="s">
        <v>1164</v>
      </c>
      <c r="G1238" s="61">
        <f t="shared" si="20"/>
        <v>-2.5256511444356811E-2</v>
      </c>
    </row>
    <row r="1239" spans="1:7" x14ac:dyDescent="0.35">
      <c r="A1239" s="60">
        <v>44006</v>
      </c>
      <c r="B1239" s="16">
        <v>6081.6</v>
      </c>
      <c r="C1239" s="16">
        <v>6069.3</v>
      </c>
      <c r="D1239" s="16">
        <v>6107.9</v>
      </c>
      <c r="E1239" s="16">
        <v>6057.4</v>
      </c>
      <c r="F1239" s="16" t="s">
        <v>1183</v>
      </c>
      <c r="G1239" s="61">
        <f t="shared" si="20"/>
        <v>2.0265928525531329E-3</v>
      </c>
    </row>
    <row r="1240" spans="1:7" x14ac:dyDescent="0.35">
      <c r="A1240" s="60">
        <v>44005</v>
      </c>
      <c r="B1240" s="16">
        <v>6069.3</v>
      </c>
      <c r="C1240" s="16">
        <v>6058</v>
      </c>
      <c r="D1240" s="16">
        <v>6118.1</v>
      </c>
      <c r="E1240" s="16">
        <v>5996.6</v>
      </c>
      <c r="F1240" s="16" t="s">
        <v>562</v>
      </c>
      <c r="G1240" s="61">
        <f t="shared" si="20"/>
        <v>1.8653020798944375E-3</v>
      </c>
    </row>
    <row r="1241" spans="1:7" x14ac:dyDescent="0.35">
      <c r="A1241" s="60">
        <v>44004</v>
      </c>
      <c r="B1241" s="16">
        <v>6058</v>
      </c>
      <c r="C1241" s="16">
        <v>6061.6</v>
      </c>
      <c r="D1241" s="16">
        <v>6085</v>
      </c>
      <c r="E1241" s="16">
        <v>5998</v>
      </c>
      <c r="F1241" s="16" t="s">
        <v>479</v>
      </c>
      <c r="G1241" s="61">
        <f t="shared" si="20"/>
        <v>-5.9390259997371686E-4</v>
      </c>
    </row>
    <row r="1242" spans="1:7" x14ac:dyDescent="0.35">
      <c r="A1242" s="60">
        <v>44001</v>
      </c>
      <c r="B1242" s="16">
        <v>6061.6</v>
      </c>
      <c r="C1242" s="16">
        <v>6051.9</v>
      </c>
      <c r="D1242" s="16">
        <v>6125.9</v>
      </c>
      <c r="E1242" s="16">
        <v>6051.9</v>
      </c>
      <c r="F1242" s="16" t="s">
        <v>1197</v>
      </c>
      <c r="G1242" s="61">
        <f t="shared" si="20"/>
        <v>1.6028024256846685E-3</v>
      </c>
    </row>
    <row r="1243" spans="1:7" x14ac:dyDescent="0.35">
      <c r="A1243" s="60">
        <v>44000</v>
      </c>
      <c r="B1243" s="16">
        <v>6051.9</v>
      </c>
      <c r="C1243" s="16">
        <v>6109.1</v>
      </c>
      <c r="D1243" s="16">
        <v>6109.1</v>
      </c>
      <c r="E1243" s="16">
        <v>6005.1</v>
      </c>
      <c r="F1243" s="16" t="s">
        <v>115</v>
      </c>
      <c r="G1243" s="61">
        <f t="shared" si="20"/>
        <v>-9.3792967982715414E-3</v>
      </c>
    </row>
    <row r="1244" spans="1:7" x14ac:dyDescent="0.35">
      <c r="A1244" s="60">
        <v>43999</v>
      </c>
      <c r="B1244" s="16">
        <v>6109.2</v>
      </c>
      <c r="C1244" s="16">
        <v>6058.1</v>
      </c>
      <c r="D1244" s="16">
        <v>6109.2</v>
      </c>
      <c r="E1244" s="16">
        <v>6049.5</v>
      </c>
      <c r="F1244" s="16" t="s">
        <v>250</v>
      </c>
      <c r="G1244" s="61">
        <f t="shared" si="20"/>
        <v>8.4349878674832013E-3</v>
      </c>
    </row>
    <row r="1245" spans="1:7" x14ac:dyDescent="0.35">
      <c r="A1245" s="60">
        <v>43998</v>
      </c>
      <c r="B1245" s="16">
        <v>6058.1</v>
      </c>
      <c r="C1245" s="16">
        <v>5830</v>
      </c>
      <c r="D1245" s="16">
        <v>6088.9</v>
      </c>
      <c r="E1245" s="16">
        <v>5830</v>
      </c>
      <c r="F1245" s="16" t="s">
        <v>1196</v>
      </c>
      <c r="G1245" s="61">
        <f t="shared" si="20"/>
        <v>3.9125214408233244E-2</v>
      </c>
    </row>
    <row r="1246" spans="1:7" x14ac:dyDescent="0.35">
      <c r="A1246" s="60">
        <v>43997</v>
      </c>
      <c r="B1246" s="16">
        <v>5830</v>
      </c>
      <c r="C1246" s="16">
        <v>5959.9</v>
      </c>
      <c r="D1246" s="16">
        <v>5975.7</v>
      </c>
      <c r="E1246" s="16">
        <v>5830</v>
      </c>
      <c r="F1246" s="16" t="s">
        <v>868</v>
      </c>
      <c r="G1246" s="61">
        <f t="shared" si="20"/>
        <v>-2.1795667712545486E-2</v>
      </c>
    </row>
    <row r="1247" spans="1:7" x14ac:dyDescent="0.35">
      <c r="A1247" s="60">
        <v>43994</v>
      </c>
      <c r="B1247" s="16">
        <v>5959.9</v>
      </c>
      <c r="C1247" s="16">
        <v>6079.5</v>
      </c>
      <c r="D1247" s="16">
        <v>6079.5</v>
      </c>
      <c r="E1247" s="16">
        <v>5862.6</v>
      </c>
      <c r="F1247" s="16" t="s">
        <v>1195</v>
      </c>
      <c r="G1247" s="61">
        <f t="shared" si="20"/>
        <v>-1.9672670449872531E-2</v>
      </c>
    </row>
    <row r="1248" spans="1:7" x14ac:dyDescent="0.35">
      <c r="A1248" s="60">
        <v>43993</v>
      </c>
      <c r="B1248" s="16">
        <v>6079.5</v>
      </c>
      <c r="C1248" s="16">
        <v>6269.3</v>
      </c>
      <c r="D1248" s="16">
        <v>6269.3</v>
      </c>
      <c r="E1248" s="16">
        <v>6070</v>
      </c>
      <c r="F1248" s="16" t="s">
        <v>1191</v>
      </c>
      <c r="G1248" s="61">
        <f t="shared" si="20"/>
        <v>-3.0274512305999091E-2</v>
      </c>
    </row>
    <row r="1249" spans="1:7" x14ac:dyDescent="0.35">
      <c r="A1249" s="60">
        <v>43992</v>
      </c>
      <c r="B1249" s="16">
        <v>6269.3</v>
      </c>
      <c r="C1249" s="16">
        <v>6262.9</v>
      </c>
      <c r="D1249" s="16">
        <v>6300.6</v>
      </c>
      <c r="E1249" s="16">
        <v>6210.1</v>
      </c>
      <c r="F1249" s="16" t="s">
        <v>1185</v>
      </c>
      <c r="G1249" s="61">
        <f t="shared" si="20"/>
        <v>1.0218908173531549E-3</v>
      </c>
    </row>
    <row r="1250" spans="1:7" x14ac:dyDescent="0.35">
      <c r="A1250" s="60">
        <v>43991</v>
      </c>
      <c r="B1250" s="16">
        <v>6262.9</v>
      </c>
      <c r="C1250" s="16">
        <v>6116.5</v>
      </c>
      <c r="D1250" s="16">
        <v>6314.6</v>
      </c>
      <c r="E1250" s="16">
        <v>6116.5</v>
      </c>
      <c r="F1250" s="16" t="s">
        <v>1194</v>
      </c>
      <c r="G1250" s="61">
        <f t="shared" si="20"/>
        <v>2.3935257091473927E-2</v>
      </c>
    </row>
    <row r="1251" spans="1:7" x14ac:dyDescent="0.35">
      <c r="A1251" s="60">
        <v>43987</v>
      </c>
      <c r="B1251" s="16">
        <v>6116.5</v>
      </c>
      <c r="C1251" s="16">
        <v>6112</v>
      </c>
      <c r="D1251" s="16">
        <v>6134.9</v>
      </c>
      <c r="E1251" s="16">
        <v>6082.7</v>
      </c>
      <c r="F1251" s="16" t="s">
        <v>1193</v>
      </c>
      <c r="G1251" s="61">
        <f t="shared" si="20"/>
        <v>7.3625654450260036E-4</v>
      </c>
    </row>
    <row r="1252" spans="1:7" x14ac:dyDescent="0.35">
      <c r="A1252" s="60">
        <v>43986</v>
      </c>
      <c r="B1252" s="16">
        <v>6112</v>
      </c>
      <c r="C1252" s="16">
        <v>6064.9</v>
      </c>
      <c r="D1252" s="16">
        <v>6159.5</v>
      </c>
      <c r="E1252" s="16">
        <v>6062.7</v>
      </c>
      <c r="F1252" s="16" t="s">
        <v>1192</v>
      </c>
      <c r="G1252" s="61">
        <f t="shared" si="20"/>
        <v>7.7659977905655264E-3</v>
      </c>
    </row>
    <row r="1253" spans="1:7" x14ac:dyDescent="0.35">
      <c r="A1253" s="60">
        <v>43985</v>
      </c>
      <c r="B1253" s="16">
        <v>6064.9</v>
      </c>
      <c r="C1253" s="16">
        <v>5960.1</v>
      </c>
      <c r="D1253" s="16">
        <v>6067.3</v>
      </c>
      <c r="E1253" s="16">
        <v>5960.1</v>
      </c>
      <c r="F1253" s="16" t="s">
        <v>1191</v>
      </c>
      <c r="G1253" s="61">
        <f t="shared" si="20"/>
        <v>1.7583597590644429E-2</v>
      </c>
    </row>
    <row r="1254" spans="1:7" x14ac:dyDescent="0.35">
      <c r="A1254" s="60">
        <v>43984</v>
      </c>
      <c r="B1254" s="16">
        <v>5960.1</v>
      </c>
      <c r="C1254" s="16">
        <v>5938.4</v>
      </c>
      <c r="D1254" s="16">
        <v>5982.7</v>
      </c>
      <c r="E1254" s="16">
        <v>5920.4</v>
      </c>
      <c r="F1254" s="16" t="s">
        <v>371</v>
      </c>
      <c r="G1254" s="61">
        <f t="shared" si="20"/>
        <v>3.6541829449010521E-3</v>
      </c>
    </row>
    <row r="1255" spans="1:7" x14ac:dyDescent="0.35">
      <c r="A1255" s="60">
        <v>43983</v>
      </c>
      <c r="B1255" s="16">
        <v>5938.4</v>
      </c>
      <c r="C1255" s="16">
        <v>5872.2</v>
      </c>
      <c r="D1255" s="16">
        <v>5938.4</v>
      </c>
      <c r="E1255" s="16">
        <v>5823.5</v>
      </c>
      <c r="F1255" s="16" t="s">
        <v>297</v>
      </c>
      <c r="G1255" s="61">
        <f t="shared" si="20"/>
        <v>1.1273457988488111E-2</v>
      </c>
    </row>
    <row r="1256" spans="1:7" x14ac:dyDescent="0.35">
      <c r="A1256" s="60">
        <v>43980</v>
      </c>
      <c r="B1256" s="16">
        <v>5872.2</v>
      </c>
      <c r="C1256" s="16">
        <v>5957.8</v>
      </c>
      <c r="D1256" s="16">
        <v>5957.8</v>
      </c>
      <c r="E1256" s="16">
        <v>5870.7</v>
      </c>
      <c r="F1256" s="16" t="s">
        <v>1190</v>
      </c>
      <c r="G1256" s="61">
        <f t="shared" si="20"/>
        <v>-1.4367719628050724E-2</v>
      </c>
    </row>
    <row r="1257" spans="1:7" x14ac:dyDescent="0.35">
      <c r="A1257" s="60">
        <v>43979</v>
      </c>
      <c r="B1257" s="16">
        <v>5957.8</v>
      </c>
      <c r="C1257" s="16">
        <v>5884.9</v>
      </c>
      <c r="D1257" s="16">
        <v>6029.9</v>
      </c>
      <c r="E1257" s="16">
        <v>5884.9</v>
      </c>
      <c r="F1257" s="16" t="s">
        <v>101</v>
      </c>
      <c r="G1257" s="61">
        <f t="shared" si="20"/>
        <v>1.2387636153545545E-2</v>
      </c>
    </row>
    <row r="1258" spans="1:7" x14ac:dyDescent="0.35">
      <c r="A1258" s="60">
        <v>43978</v>
      </c>
      <c r="B1258" s="16">
        <v>5884.9</v>
      </c>
      <c r="C1258" s="16">
        <v>5889.9</v>
      </c>
      <c r="D1258" s="16">
        <v>5941.7</v>
      </c>
      <c r="E1258" s="16">
        <v>5820.9</v>
      </c>
      <c r="F1258" s="16" t="s">
        <v>306</v>
      </c>
      <c r="G1258" s="61">
        <f t="shared" si="20"/>
        <v>-8.4891084738281108E-4</v>
      </c>
    </row>
    <row r="1259" spans="1:7" x14ac:dyDescent="0.35">
      <c r="A1259" s="60">
        <v>43977</v>
      </c>
      <c r="B1259" s="16">
        <v>5889.9</v>
      </c>
      <c r="C1259" s="16">
        <v>5729.9</v>
      </c>
      <c r="D1259" s="16">
        <v>5889.9</v>
      </c>
      <c r="E1259" s="16">
        <v>5729.9</v>
      </c>
      <c r="F1259" s="16" t="s">
        <v>1189</v>
      </c>
      <c r="G1259" s="61">
        <f t="shared" si="20"/>
        <v>2.7923698493865556E-2</v>
      </c>
    </row>
    <row r="1260" spans="1:7" x14ac:dyDescent="0.35">
      <c r="A1260" s="60">
        <v>43976</v>
      </c>
      <c r="B1260" s="16">
        <v>5729.9</v>
      </c>
      <c r="C1260" s="16">
        <v>5608.8</v>
      </c>
      <c r="D1260" s="16">
        <v>5729.9</v>
      </c>
      <c r="E1260" s="16">
        <v>5608.8</v>
      </c>
      <c r="F1260" s="16" t="s">
        <v>1188</v>
      </c>
      <c r="G1260" s="61">
        <f t="shared" si="20"/>
        <v>2.1591071173869603E-2</v>
      </c>
    </row>
    <row r="1261" spans="1:7" x14ac:dyDescent="0.35">
      <c r="A1261" s="60">
        <v>43973</v>
      </c>
      <c r="B1261" s="16">
        <v>5608.8</v>
      </c>
      <c r="C1261" s="16">
        <v>5660.9</v>
      </c>
      <c r="D1261" s="16">
        <v>5682.5</v>
      </c>
      <c r="E1261" s="16">
        <v>5605.6</v>
      </c>
      <c r="F1261" s="16" t="s">
        <v>166</v>
      </c>
      <c r="G1261" s="61">
        <f t="shared" si="20"/>
        <v>-9.185980780101799E-3</v>
      </c>
    </row>
    <row r="1262" spans="1:7" x14ac:dyDescent="0.35">
      <c r="A1262" s="60">
        <v>43972</v>
      </c>
      <c r="B1262" s="16">
        <v>5660.8</v>
      </c>
      <c r="C1262" s="16">
        <v>5680.1</v>
      </c>
      <c r="D1262" s="16">
        <v>5721.9</v>
      </c>
      <c r="E1262" s="16">
        <v>5653.7</v>
      </c>
      <c r="F1262" s="16" t="s">
        <v>249</v>
      </c>
      <c r="G1262" s="61">
        <f t="shared" si="20"/>
        <v>-3.3978275030369653E-3</v>
      </c>
    </row>
    <row r="1263" spans="1:7" x14ac:dyDescent="0.35">
      <c r="A1263" s="60">
        <v>43971</v>
      </c>
      <c r="B1263" s="16">
        <v>5680.1</v>
      </c>
      <c r="C1263" s="16">
        <v>5658.8</v>
      </c>
      <c r="D1263" s="16">
        <v>5693.4</v>
      </c>
      <c r="E1263" s="16">
        <v>5608.2</v>
      </c>
      <c r="F1263" s="16" t="s">
        <v>165</v>
      </c>
      <c r="G1263" s="61">
        <f t="shared" si="20"/>
        <v>3.7640489149644019E-3</v>
      </c>
    </row>
    <row r="1264" spans="1:7" x14ac:dyDescent="0.35">
      <c r="A1264" s="60">
        <v>43970</v>
      </c>
      <c r="B1264" s="16">
        <v>5658.8</v>
      </c>
      <c r="C1264" s="16">
        <v>5557.5</v>
      </c>
      <c r="D1264" s="16">
        <v>5704.4</v>
      </c>
      <c r="E1264" s="16">
        <v>5557.5</v>
      </c>
      <c r="F1264" s="16" t="s">
        <v>174</v>
      </c>
      <c r="G1264" s="61">
        <f t="shared" si="20"/>
        <v>1.8227620332883498E-2</v>
      </c>
    </row>
    <row r="1265" spans="1:7" x14ac:dyDescent="0.35">
      <c r="A1265" s="60">
        <v>43969</v>
      </c>
      <c r="B1265" s="16">
        <v>5557.5</v>
      </c>
      <c r="C1265" s="16">
        <v>5492.8</v>
      </c>
      <c r="D1265" s="16">
        <v>5581.1</v>
      </c>
      <c r="E1265" s="16">
        <v>5492.8</v>
      </c>
      <c r="F1265" s="16" t="s">
        <v>114</v>
      </c>
      <c r="G1265" s="61">
        <f t="shared" si="20"/>
        <v>1.1779056219050288E-2</v>
      </c>
    </row>
    <row r="1266" spans="1:7" x14ac:dyDescent="0.35">
      <c r="A1266" s="60">
        <v>43966</v>
      </c>
      <c r="B1266" s="16">
        <v>5492.8</v>
      </c>
      <c r="C1266" s="16">
        <v>5418</v>
      </c>
      <c r="D1266" s="16">
        <v>5499.6</v>
      </c>
      <c r="E1266" s="16">
        <v>5418</v>
      </c>
      <c r="F1266" s="16" t="s">
        <v>528</v>
      </c>
      <c r="G1266" s="61">
        <f t="shared" si="20"/>
        <v>1.3805832410483498E-2</v>
      </c>
    </row>
    <row r="1267" spans="1:7" x14ac:dyDescent="0.35">
      <c r="A1267" s="60">
        <v>43965</v>
      </c>
      <c r="B1267" s="16">
        <v>5418</v>
      </c>
      <c r="C1267" s="16">
        <v>5513.3</v>
      </c>
      <c r="D1267" s="16">
        <v>5513.3</v>
      </c>
      <c r="E1267" s="16">
        <v>5418</v>
      </c>
      <c r="F1267" s="16" t="s">
        <v>561</v>
      </c>
      <c r="G1267" s="61">
        <f t="shared" si="20"/>
        <v>-1.7356765874095403E-2</v>
      </c>
    </row>
    <row r="1268" spans="1:7" x14ac:dyDescent="0.35">
      <c r="A1268" s="60">
        <v>43964</v>
      </c>
      <c r="B1268" s="16">
        <v>5513.7</v>
      </c>
      <c r="C1268" s="16">
        <v>5497.3</v>
      </c>
      <c r="D1268" s="16">
        <v>5513.7</v>
      </c>
      <c r="E1268" s="16">
        <v>5394.6</v>
      </c>
      <c r="F1268" s="16" t="s">
        <v>711</v>
      </c>
      <c r="G1268" s="61">
        <f t="shared" si="20"/>
        <v>2.9832827024174335E-3</v>
      </c>
    </row>
    <row r="1269" spans="1:7" x14ac:dyDescent="0.35">
      <c r="A1269" s="60">
        <v>43963</v>
      </c>
      <c r="B1269" s="16">
        <v>5497.3</v>
      </c>
      <c r="C1269" s="16">
        <v>5559.1</v>
      </c>
      <c r="D1269" s="16">
        <v>5559.1</v>
      </c>
      <c r="E1269" s="16">
        <v>5469.9</v>
      </c>
      <c r="F1269" s="16" t="s">
        <v>651</v>
      </c>
      <c r="G1269" s="61">
        <f t="shared" si="20"/>
        <v>-1.1116907413070476E-2</v>
      </c>
    </row>
    <row r="1270" spans="1:7" x14ac:dyDescent="0.35">
      <c r="A1270" s="60">
        <v>43962</v>
      </c>
      <c r="B1270" s="16">
        <v>5559.1</v>
      </c>
      <c r="C1270" s="16">
        <v>5488</v>
      </c>
      <c r="D1270" s="16">
        <v>5587.4</v>
      </c>
      <c r="E1270" s="16">
        <v>5488</v>
      </c>
      <c r="F1270" s="16" t="s">
        <v>890</v>
      </c>
      <c r="G1270" s="61">
        <f t="shared" si="20"/>
        <v>1.2955539358600721E-2</v>
      </c>
    </row>
    <row r="1271" spans="1:7" x14ac:dyDescent="0.35">
      <c r="A1271" s="60">
        <v>43959</v>
      </c>
      <c r="B1271" s="16">
        <v>5488</v>
      </c>
      <c r="C1271" s="16">
        <v>5449.9</v>
      </c>
      <c r="D1271" s="16">
        <v>5521.2</v>
      </c>
      <c r="E1271" s="16">
        <v>5449.9</v>
      </c>
      <c r="F1271" s="16" t="s">
        <v>479</v>
      </c>
      <c r="G1271" s="61">
        <f t="shared" si="20"/>
        <v>6.9909539624581907E-3</v>
      </c>
    </row>
    <row r="1272" spans="1:7" x14ac:dyDescent="0.35">
      <c r="A1272" s="60">
        <v>43958</v>
      </c>
      <c r="B1272" s="16">
        <v>5449.9</v>
      </c>
      <c r="C1272" s="16">
        <v>5464.8</v>
      </c>
      <c r="D1272" s="16">
        <v>5468.3</v>
      </c>
      <c r="E1272" s="16">
        <v>5428.6</v>
      </c>
      <c r="F1272" s="16" t="s">
        <v>165</v>
      </c>
      <c r="G1272" s="61">
        <f t="shared" si="20"/>
        <v>-2.7265407700191036E-3</v>
      </c>
    </row>
    <row r="1273" spans="1:7" x14ac:dyDescent="0.35">
      <c r="A1273" s="60">
        <v>43957</v>
      </c>
      <c r="B1273" s="16">
        <v>5464.8</v>
      </c>
      <c r="C1273" s="16">
        <v>5478.1</v>
      </c>
      <c r="D1273" s="16">
        <v>5483.2</v>
      </c>
      <c r="E1273" s="16">
        <v>5424.5</v>
      </c>
      <c r="F1273" s="16" t="s">
        <v>528</v>
      </c>
      <c r="G1273" s="61">
        <f t="shared" si="20"/>
        <v>-2.4278490717585255E-3</v>
      </c>
    </row>
    <row r="1274" spans="1:7" x14ac:dyDescent="0.35">
      <c r="A1274" s="60">
        <v>43956</v>
      </c>
      <c r="B1274" s="16">
        <v>5478.1</v>
      </c>
      <c r="C1274" s="16">
        <v>5389.5</v>
      </c>
      <c r="D1274" s="16">
        <v>5478.1</v>
      </c>
      <c r="E1274" s="16">
        <v>5389.5</v>
      </c>
      <c r="F1274" s="16" t="s">
        <v>373</v>
      </c>
      <c r="G1274" s="61">
        <f t="shared" si="20"/>
        <v>1.6439372854624823E-2</v>
      </c>
    </row>
    <row r="1275" spans="1:7" x14ac:dyDescent="0.35">
      <c r="A1275" s="60">
        <v>43955</v>
      </c>
      <c r="B1275" s="16">
        <v>5389.5</v>
      </c>
      <c r="C1275" s="16">
        <v>5325</v>
      </c>
      <c r="D1275" s="16">
        <v>5398.2</v>
      </c>
      <c r="E1275" s="16">
        <v>5246.4</v>
      </c>
      <c r="F1275" s="16" t="s">
        <v>160</v>
      </c>
      <c r="G1275" s="61">
        <f t="shared" si="20"/>
        <v>1.2112676056337923E-2</v>
      </c>
    </row>
    <row r="1276" spans="1:7" x14ac:dyDescent="0.35">
      <c r="A1276" s="60">
        <v>43952</v>
      </c>
      <c r="B1276" s="16">
        <v>5325</v>
      </c>
      <c r="C1276" s="16">
        <v>5597.7</v>
      </c>
      <c r="D1276" s="16">
        <v>5597.7</v>
      </c>
      <c r="E1276" s="16">
        <v>5325</v>
      </c>
      <c r="F1276" s="16" t="s">
        <v>163</v>
      </c>
      <c r="G1276" s="61">
        <f t="shared" si="20"/>
        <v>-4.8716437108097921E-2</v>
      </c>
    </row>
    <row r="1277" spans="1:7" x14ac:dyDescent="0.35">
      <c r="A1277" s="60">
        <v>43951</v>
      </c>
      <c r="B1277" s="16">
        <v>5597.7</v>
      </c>
      <c r="C1277" s="16">
        <v>5463.8</v>
      </c>
      <c r="D1277" s="16">
        <v>5623</v>
      </c>
      <c r="E1277" s="16">
        <v>5463.8</v>
      </c>
      <c r="F1277" s="16" t="s">
        <v>1187</v>
      </c>
      <c r="G1277" s="61">
        <f t="shared" si="20"/>
        <v>2.4506753541491122E-2</v>
      </c>
    </row>
    <row r="1278" spans="1:7" x14ac:dyDescent="0.35">
      <c r="A1278" s="60">
        <v>43950</v>
      </c>
      <c r="B1278" s="16">
        <v>5463.8</v>
      </c>
      <c r="C1278" s="16">
        <v>5381.2</v>
      </c>
      <c r="D1278" s="16">
        <v>5463.8</v>
      </c>
      <c r="E1278" s="16">
        <v>5381.2</v>
      </c>
      <c r="F1278" s="16" t="s">
        <v>651</v>
      </c>
      <c r="G1278" s="61">
        <f t="shared" si="20"/>
        <v>1.5349736118337898E-2</v>
      </c>
    </row>
    <row r="1279" spans="1:7" x14ac:dyDescent="0.35">
      <c r="A1279" s="60">
        <v>43949</v>
      </c>
      <c r="B1279" s="16">
        <v>5381.2</v>
      </c>
      <c r="C1279" s="16">
        <v>5388.3</v>
      </c>
      <c r="D1279" s="16">
        <v>5439.3</v>
      </c>
      <c r="E1279" s="16">
        <v>5340.9</v>
      </c>
      <c r="F1279" s="16" t="s">
        <v>294</v>
      </c>
      <c r="G1279" s="61">
        <f t="shared" si="20"/>
        <v>-1.3176697659744718E-3</v>
      </c>
    </row>
    <row r="1280" spans="1:7" x14ac:dyDescent="0.35">
      <c r="A1280" s="60">
        <v>43948</v>
      </c>
      <c r="B1280" s="16">
        <v>5388.3</v>
      </c>
      <c r="C1280" s="16">
        <v>5300.7</v>
      </c>
      <c r="D1280" s="16">
        <v>5397.7</v>
      </c>
      <c r="E1280" s="16">
        <v>5283.3</v>
      </c>
      <c r="F1280" s="16" t="s">
        <v>1186</v>
      </c>
      <c r="G1280" s="61">
        <f t="shared" si="20"/>
        <v>1.6526119191804911E-2</v>
      </c>
    </row>
    <row r="1281" spans="1:7" x14ac:dyDescent="0.35">
      <c r="A1281" s="60">
        <v>43945</v>
      </c>
      <c r="B1281" s="16">
        <v>5300.7</v>
      </c>
      <c r="C1281" s="16">
        <v>5272.8</v>
      </c>
      <c r="D1281" s="16">
        <v>5321.4</v>
      </c>
      <c r="E1281" s="16">
        <v>5265.5</v>
      </c>
      <c r="F1281" s="16" t="s">
        <v>122</v>
      </c>
      <c r="G1281" s="61">
        <f t="shared" si="20"/>
        <v>5.2913063268091864E-3</v>
      </c>
    </row>
    <row r="1282" spans="1:7" x14ac:dyDescent="0.35">
      <c r="A1282" s="60">
        <v>43944</v>
      </c>
      <c r="B1282" s="16">
        <v>5272.8</v>
      </c>
      <c r="C1282" s="16">
        <v>5273.8</v>
      </c>
      <c r="D1282" s="16">
        <v>5337.9</v>
      </c>
      <c r="E1282" s="16">
        <v>5238.8</v>
      </c>
      <c r="F1282" s="16" t="s">
        <v>561</v>
      </c>
      <c r="G1282" s="61">
        <f t="shared" si="20"/>
        <v>-1.8961659524441288E-4</v>
      </c>
    </row>
    <row r="1283" spans="1:7" x14ac:dyDescent="0.35">
      <c r="A1283" s="60">
        <v>43943</v>
      </c>
      <c r="B1283" s="16">
        <v>5273.8</v>
      </c>
      <c r="C1283" s="16">
        <v>5278.6</v>
      </c>
      <c r="D1283" s="16">
        <v>5305.1</v>
      </c>
      <c r="E1283" s="16">
        <v>5156</v>
      </c>
      <c r="F1283" s="16" t="s">
        <v>890</v>
      </c>
      <c r="G1283" s="61">
        <f t="shared" ref="G1283:G1346" si="21">B1283/B1284-1</f>
        <v>-9.0933201985377021E-4</v>
      </c>
    </row>
    <row r="1284" spans="1:7" x14ac:dyDescent="0.35">
      <c r="A1284" s="60">
        <v>43942</v>
      </c>
      <c r="B1284" s="16">
        <v>5278.6</v>
      </c>
      <c r="C1284" s="16">
        <v>5414.7</v>
      </c>
      <c r="D1284" s="16">
        <v>5414.7</v>
      </c>
      <c r="E1284" s="16">
        <v>5271.3</v>
      </c>
      <c r="F1284" s="16" t="s">
        <v>1056</v>
      </c>
      <c r="G1284" s="61">
        <f t="shared" si="21"/>
        <v>-2.513527988623554E-2</v>
      </c>
    </row>
    <row r="1285" spans="1:7" x14ac:dyDescent="0.35">
      <c r="A1285" s="60">
        <v>43941</v>
      </c>
      <c r="B1285" s="16">
        <v>5414.7</v>
      </c>
      <c r="C1285" s="16">
        <v>5543.2</v>
      </c>
      <c r="D1285" s="16">
        <v>5550</v>
      </c>
      <c r="E1285" s="16">
        <v>5414.7</v>
      </c>
      <c r="F1285" s="16" t="s">
        <v>249</v>
      </c>
      <c r="G1285" s="61">
        <f t="shared" si="21"/>
        <v>-2.3445813118834202E-2</v>
      </c>
    </row>
    <row r="1286" spans="1:7" x14ac:dyDescent="0.35">
      <c r="A1286" s="60">
        <v>43938</v>
      </c>
      <c r="B1286" s="16">
        <v>5544.7</v>
      </c>
      <c r="C1286" s="16">
        <v>5467.6</v>
      </c>
      <c r="D1286" s="16">
        <v>5618.1</v>
      </c>
      <c r="E1286" s="16">
        <v>5467.6</v>
      </c>
      <c r="F1286" s="16" t="s">
        <v>1185</v>
      </c>
      <c r="G1286" s="61">
        <f t="shared" si="21"/>
        <v>1.4101251005925741E-2</v>
      </c>
    </row>
    <row r="1287" spans="1:7" x14ac:dyDescent="0.35">
      <c r="A1287" s="60">
        <v>43937</v>
      </c>
      <c r="B1287" s="16">
        <v>5467.6</v>
      </c>
      <c r="C1287" s="16">
        <v>5523.3</v>
      </c>
      <c r="D1287" s="16">
        <v>5523.3</v>
      </c>
      <c r="E1287" s="16">
        <v>5400.3</v>
      </c>
      <c r="F1287" s="16" t="s">
        <v>1184</v>
      </c>
      <c r="G1287" s="61">
        <f t="shared" si="21"/>
        <v>-1.0084550902540124E-2</v>
      </c>
    </row>
    <row r="1288" spans="1:7" x14ac:dyDescent="0.35">
      <c r="A1288" s="60">
        <v>43936</v>
      </c>
      <c r="B1288" s="16">
        <v>5523.3</v>
      </c>
      <c r="C1288" s="16">
        <v>5542.5</v>
      </c>
      <c r="D1288" s="16">
        <v>5589.7</v>
      </c>
      <c r="E1288" s="16">
        <v>5476.3</v>
      </c>
      <c r="F1288" s="16" t="s">
        <v>1185</v>
      </c>
      <c r="G1288" s="61">
        <f t="shared" si="21"/>
        <v>-3.4641407307171024E-3</v>
      </c>
    </row>
    <row r="1289" spans="1:7" x14ac:dyDescent="0.35">
      <c r="A1289" s="60">
        <v>43935</v>
      </c>
      <c r="B1289" s="16">
        <v>5542.5</v>
      </c>
      <c r="C1289" s="16">
        <v>5439.4</v>
      </c>
      <c r="D1289" s="16">
        <v>5545.1</v>
      </c>
      <c r="E1289" s="16">
        <v>5414.9</v>
      </c>
      <c r="F1289" s="16" t="s">
        <v>1184</v>
      </c>
      <c r="G1289" s="61">
        <f t="shared" si="21"/>
        <v>1.8954296429753326E-2</v>
      </c>
    </row>
    <row r="1290" spans="1:7" x14ac:dyDescent="0.35">
      <c r="A1290" s="60">
        <v>43930</v>
      </c>
      <c r="B1290" s="16">
        <v>5439.4</v>
      </c>
      <c r="C1290" s="16">
        <v>5258.8</v>
      </c>
      <c r="D1290" s="16">
        <v>5439.4</v>
      </c>
      <c r="E1290" s="16">
        <v>5258.8</v>
      </c>
      <c r="F1290" s="16" t="s">
        <v>293</v>
      </c>
      <c r="G1290" s="61">
        <f t="shared" si="21"/>
        <v>3.4342435536624194E-2</v>
      </c>
    </row>
    <row r="1291" spans="1:7" x14ac:dyDescent="0.35">
      <c r="A1291" s="60">
        <v>43929</v>
      </c>
      <c r="B1291" s="16">
        <v>5258.8</v>
      </c>
      <c r="C1291" s="16">
        <v>5301.3</v>
      </c>
      <c r="D1291" s="16">
        <v>5368</v>
      </c>
      <c r="E1291" s="16">
        <v>5176</v>
      </c>
      <c r="F1291" s="16" t="s">
        <v>1183</v>
      </c>
      <c r="G1291" s="61">
        <f t="shared" si="21"/>
        <v>-8.0169015147227851E-3</v>
      </c>
    </row>
    <row r="1292" spans="1:7" x14ac:dyDescent="0.35">
      <c r="A1292" s="60">
        <v>43928</v>
      </c>
      <c r="B1292" s="16">
        <v>5301.3</v>
      </c>
      <c r="C1292" s="16">
        <v>5323.6</v>
      </c>
      <c r="D1292" s="16">
        <v>5464.2</v>
      </c>
      <c r="E1292" s="16">
        <v>5237</v>
      </c>
      <c r="F1292" s="16" t="s">
        <v>1165</v>
      </c>
      <c r="G1292" s="61">
        <f t="shared" si="21"/>
        <v>-4.188894732887527E-3</v>
      </c>
    </row>
    <row r="1293" spans="1:7" x14ac:dyDescent="0.35">
      <c r="A1293" s="60">
        <v>43927</v>
      </c>
      <c r="B1293" s="16">
        <v>5323.6</v>
      </c>
      <c r="C1293" s="16">
        <v>5106.8999999999996</v>
      </c>
      <c r="D1293" s="16">
        <v>5338</v>
      </c>
      <c r="E1293" s="16">
        <v>5106.8999999999996</v>
      </c>
      <c r="F1293" s="16" t="s">
        <v>711</v>
      </c>
      <c r="G1293" s="61">
        <f t="shared" si="21"/>
        <v>4.2432787013648277E-2</v>
      </c>
    </row>
    <row r="1294" spans="1:7" x14ac:dyDescent="0.35">
      <c r="A1294" s="60">
        <v>43924</v>
      </c>
      <c r="B1294" s="16">
        <v>5106.8999999999996</v>
      </c>
      <c r="C1294" s="16">
        <v>5188.7</v>
      </c>
      <c r="D1294" s="16">
        <v>5282.6</v>
      </c>
      <c r="E1294" s="16">
        <v>5063.5</v>
      </c>
      <c r="F1294" s="16" t="s">
        <v>1182</v>
      </c>
      <c r="G1294" s="61">
        <f t="shared" si="21"/>
        <v>-1.5765027848979596E-2</v>
      </c>
    </row>
    <row r="1295" spans="1:7" x14ac:dyDescent="0.35">
      <c r="A1295" s="60">
        <v>43923</v>
      </c>
      <c r="B1295" s="16">
        <v>5188.7</v>
      </c>
      <c r="C1295" s="16">
        <v>5290.7</v>
      </c>
      <c r="D1295" s="16">
        <v>5290.7</v>
      </c>
      <c r="E1295" s="16">
        <v>5100.1000000000004</v>
      </c>
      <c r="F1295" s="16" t="s">
        <v>250</v>
      </c>
      <c r="G1295" s="61">
        <f t="shared" si="21"/>
        <v>-1.9279112404785748E-2</v>
      </c>
    </row>
    <row r="1296" spans="1:7" x14ac:dyDescent="0.35">
      <c r="A1296" s="60">
        <v>43922</v>
      </c>
      <c r="B1296" s="16">
        <v>5290.7</v>
      </c>
      <c r="C1296" s="16">
        <v>5110.6000000000004</v>
      </c>
      <c r="D1296" s="16">
        <v>5301.3</v>
      </c>
      <c r="E1296" s="16">
        <v>5110.6000000000004</v>
      </c>
      <c r="F1296" s="16" t="s">
        <v>1181</v>
      </c>
      <c r="G1296" s="61">
        <f t="shared" si="21"/>
        <v>3.5240480569795896E-2</v>
      </c>
    </row>
    <row r="1297" spans="1:7" x14ac:dyDescent="0.35">
      <c r="A1297" s="60">
        <v>43921</v>
      </c>
      <c r="B1297" s="16">
        <v>5110.6000000000004</v>
      </c>
      <c r="C1297" s="16">
        <v>5194</v>
      </c>
      <c r="D1297" s="16">
        <v>5385.3</v>
      </c>
      <c r="E1297" s="16">
        <v>5043.3999999999996</v>
      </c>
      <c r="F1297" s="16" t="s">
        <v>1171</v>
      </c>
      <c r="G1297" s="61">
        <f t="shared" si="21"/>
        <v>-1.6056988833269115E-2</v>
      </c>
    </row>
    <row r="1298" spans="1:7" x14ac:dyDescent="0.35">
      <c r="A1298" s="60">
        <v>43920</v>
      </c>
      <c r="B1298" s="16">
        <v>5194</v>
      </c>
      <c r="C1298" s="16">
        <v>4874.1000000000004</v>
      </c>
      <c r="D1298" s="16">
        <v>5194</v>
      </c>
      <c r="E1298" s="16">
        <v>4862.2</v>
      </c>
      <c r="F1298" s="16" t="s">
        <v>371</v>
      </c>
      <c r="G1298" s="61">
        <f t="shared" si="21"/>
        <v>6.5610766895080275E-2</v>
      </c>
    </row>
    <row r="1299" spans="1:7" x14ac:dyDescent="0.35">
      <c r="A1299" s="60">
        <v>43917</v>
      </c>
      <c r="B1299" s="16">
        <v>4874.2</v>
      </c>
      <c r="C1299" s="16">
        <v>5135.2</v>
      </c>
      <c r="D1299" s="16">
        <v>5261.4</v>
      </c>
      <c r="E1299" s="16">
        <v>4874.2</v>
      </c>
      <c r="F1299" s="16" t="s">
        <v>1169</v>
      </c>
      <c r="G1299" s="61">
        <f t="shared" si="21"/>
        <v>-5.082567378096281E-2</v>
      </c>
    </row>
    <row r="1300" spans="1:7" x14ac:dyDescent="0.35">
      <c r="A1300" s="60">
        <v>43916</v>
      </c>
      <c r="B1300" s="16">
        <v>5135.2</v>
      </c>
      <c r="C1300" s="16">
        <v>5006.2</v>
      </c>
      <c r="D1300" s="16">
        <v>5193.8</v>
      </c>
      <c r="E1300" s="16">
        <v>5006.2</v>
      </c>
      <c r="F1300" s="16" t="s">
        <v>101</v>
      </c>
      <c r="G1300" s="61">
        <f t="shared" si="21"/>
        <v>2.5768047620950085E-2</v>
      </c>
    </row>
    <row r="1301" spans="1:7" x14ac:dyDescent="0.35">
      <c r="A1301" s="60">
        <v>43915</v>
      </c>
      <c r="B1301" s="16">
        <v>5006.2</v>
      </c>
      <c r="C1301" s="16">
        <v>4753.3</v>
      </c>
      <c r="D1301" s="16">
        <v>5041.3</v>
      </c>
      <c r="E1301" s="16">
        <v>4753.3</v>
      </c>
      <c r="F1301" s="16" t="s">
        <v>1180</v>
      </c>
      <c r="G1301" s="61">
        <f t="shared" si="21"/>
        <v>5.3205141691035518E-2</v>
      </c>
    </row>
    <row r="1302" spans="1:7" x14ac:dyDescent="0.35">
      <c r="A1302" s="60">
        <v>43914</v>
      </c>
      <c r="B1302" s="16">
        <v>4753.3</v>
      </c>
      <c r="C1302" s="16">
        <v>4564.1000000000004</v>
      </c>
      <c r="D1302" s="16">
        <v>4753.3</v>
      </c>
      <c r="E1302" s="16">
        <v>4564.1000000000004</v>
      </c>
      <c r="F1302" s="16" t="s">
        <v>1179</v>
      </c>
      <c r="G1302" s="61">
        <f t="shared" si="21"/>
        <v>4.145395587300893E-2</v>
      </c>
    </row>
    <row r="1303" spans="1:7" x14ac:dyDescent="0.35">
      <c r="A1303" s="60">
        <v>43913</v>
      </c>
      <c r="B1303" s="16">
        <v>4564.1000000000004</v>
      </c>
      <c r="C1303" s="16">
        <v>4854.3</v>
      </c>
      <c r="D1303" s="16">
        <v>4854.3</v>
      </c>
      <c r="E1303" s="16">
        <v>4429.1000000000004</v>
      </c>
      <c r="F1303" s="16" t="s">
        <v>1178</v>
      </c>
      <c r="G1303" s="61">
        <f t="shared" si="21"/>
        <v>-5.978204890509442E-2</v>
      </c>
    </row>
    <row r="1304" spans="1:7" x14ac:dyDescent="0.35">
      <c r="A1304" s="60">
        <v>43910</v>
      </c>
      <c r="B1304" s="16">
        <v>4854.3</v>
      </c>
      <c r="C1304" s="16">
        <v>4809.3999999999996</v>
      </c>
      <c r="D1304" s="16">
        <v>5042.2</v>
      </c>
      <c r="E1304" s="16">
        <v>4809.3999999999996</v>
      </c>
      <c r="F1304" s="16" t="s">
        <v>1177</v>
      </c>
      <c r="G1304" s="61">
        <f t="shared" si="21"/>
        <v>9.3358838940409417E-3</v>
      </c>
    </row>
    <row r="1305" spans="1:7" x14ac:dyDescent="0.35">
      <c r="A1305" s="60">
        <v>43909</v>
      </c>
      <c r="B1305" s="16">
        <v>4809.3999999999996</v>
      </c>
      <c r="C1305" s="16">
        <v>4998.8</v>
      </c>
      <c r="D1305" s="16">
        <v>5134.5</v>
      </c>
      <c r="E1305" s="16">
        <v>4768.7</v>
      </c>
      <c r="F1305" s="16" t="s">
        <v>1176</v>
      </c>
      <c r="G1305" s="61">
        <f t="shared" si="21"/>
        <v>-3.7889093382411865E-2</v>
      </c>
    </row>
    <row r="1306" spans="1:7" x14ac:dyDescent="0.35">
      <c r="A1306" s="60">
        <v>43908</v>
      </c>
      <c r="B1306" s="16">
        <v>4998.8</v>
      </c>
      <c r="C1306" s="16">
        <v>5332.8</v>
      </c>
      <c r="D1306" s="16">
        <v>5332.8</v>
      </c>
      <c r="E1306" s="16">
        <v>4935.3</v>
      </c>
      <c r="F1306" s="16" t="s">
        <v>1175</v>
      </c>
      <c r="G1306" s="61">
        <f t="shared" si="21"/>
        <v>-6.263126312631262E-2</v>
      </c>
    </row>
    <row r="1307" spans="1:7" x14ac:dyDescent="0.35">
      <c r="A1307" s="60">
        <v>43907</v>
      </c>
      <c r="B1307" s="16">
        <v>5332.8</v>
      </c>
      <c r="C1307" s="16">
        <v>5058.2</v>
      </c>
      <c r="D1307" s="16">
        <v>5340.6</v>
      </c>
      <c r="E1307" s="16">
        <v>5050.1000000000004</v>
      </c>
      <c r="F1307" s="16" t="s">
        <v>1174</v>
      </c>
      <c r="G1307" s="61">
        <f t="shared" si="21"/>
        <v>5.4288086671147928E-2</v>
      </c>
    </row>
    <row r="1308" spans="1:7" x14ac:dyDescent="0.35">
      <c r="A1308" s="60">
        <v>43906</v>
      </c>
      <c r="B1308" s="16">
        <v>5058.2</v>
      </c>
      <c r="C1308" s="16">
        <v>5590.7</v>
      </c>
      <c r="D1308" s="16">
        <v>5590.7</v>
      </c>
      <c r="E1308" s="16">
        <v>5058.2</v>
      </c>
      <c r="F1308" s="16" t="s">
        <v>1173</v>
      </c>
      <c r="G1308" s="61">
        <f t="shared" si="21"/>
        <v>-9.52474645393242E-2</v>
      </c>
    </row>
    <row r="1309" spans="1:7" x14ac:dyDescent="0.35">
      <c r="A1309" s="60">
        <v>43903</v>
      </c>
      <c r="B1309" s="16">
        <v>5590.7</v>
      </c>
      <c r="C1309" s="16">
        <v>5370.9</v>
      </c>
      <c r="D1309" s="16">
        <v>5590.7</v>
      </c>
      <c r="E1309" s="16">
        <v>4940.1000000000004</v>
      </c>
      <c r="F1309" s="16" t="s">
        <v>806</v>
      </c>
      <c r="G1309" s="61">
        <f t="shared" si="21"/>
        <v>4.09242398853078E-2</v>
      </c>
    </row>
    <row r="1310" spans="1:7" x14ac:dyDescent="0.35">
      <c r="A1310" s="60">
        <v>43902</v>
      </c>
      <c r="B1310" s="16">
        <v>5370.9</v>
      </c>
      <c r="C1310" s="16">
        <v>5789.3</v>
      </c>
      <c r="D1310" s="16">
        <v>5789.3</v>
      </c>
      <c r="E1310" s="16">
        <v>5355.6</v>
      </c>
      <c r="F1310" s="16" t="s">
        <v>1172</v>
      </c>
      <c r="G1310" s="61">
        <f t="shared" si="21"/>
        <v>-7.2271259046862379E-2</v>
      </c>
    </row>
    <row r="1311" spans="1:7" x14ac:dyDescent="0.35">
      <c r="A1311" s="60">
        <v>43901</v>
      </c>
      <c r="B1311" s="16">
        <v>5789.3</v>
      </c>
      <c r="C1311" s="16">
        <v>5995.8</v>
      </c>
      <c r="D1311" s="16">
        <v>6033.6</v>
      </c>
      <c r="E1311" s="16">
        <v>5789.3</v>
      </c>
      <c r="F1311" s="16" t="s">
        <v>1171</v>
      </c>
      <c r="G1311" s="61">
        <f t="shared" si="21"/>
        <v>-3.4440775209313212E-2</v>
      </c>
    </row>
    <row r="1312" spans="1:7" x14ac:dyDescent="0.35">
      <c r="A1312" s="60">
        <v>43900</v>
      </c>
      <c r="B1312" s="16">
        <v>5995.8</v>
      </c>
      <c r="C1312" s="16">
        <v>5822.4</v>
      </c>
      <c r="D1312" s="16">
        <v>5995.8</v>
      </c>
      <c r="E1312" s="16">
        <v>5600.5</v>
      </c>
      <c r="F1312" s="16" t="s">
        <v>1170</v>
      </c>
      <c r="G1312" s="61">
        <f t="shared" si="21"/>
        <v>2.9781533388293591E-2</v>
      </c>
    </row>
    <row r="1313" spans="1:7" x14ac:dyDescent="0.35">
      <c r="A1313" s="60">
        <v>43899</v>
      </c>
      <c r="B1313" s="16">
        <v>5822.4</v>
      </c>
      <c r="C1313" s="16">
        <v>6287.3</v>
      </c>
      <c r="D1313" s="16">
        <v>6287.3</v>
      </c>
      <c r="E1313" s="16">
        <v>5822.4</v>
      </c>
      <c r="F1313" s="16" t="s">
        <v>1169</v>
      </c>
      <c r="G1313" s="61">
        <f t="shared" si="21"/>
        <v>-7.3972166998012012E-2</v>
      </c>
    </row>
    <row r="1314" spans="1:7" x14ac:dyDescent="0.35">
      <c r="A1314" s="60">
        <v>43896</v>
      </c>
      <c r="B1314" s="16">
        <v>6287.5</v>
      </c>
      <c r="C1314" s="16">
        <v>6472.4</v>
      </c>
      <c r="D1314" s="16">
        <v>6472.4</v>
      </c>
      <c r="E1314" s="16">
        <v>6287.5</v>
      </c>
      <c r="F1314" s="16" t="s">
        <v>890</v>
      </c>
      <c r="G1314" s="61">
        <f t="shared" si="21"/>
        <v>-2.8567455657870333E-2</v>
      </c>
    </row>
    <row r="1315" spans="1:7" x14ac:dyDescent="0.35">
      <c r="A1315" s="60">
        <v>43895</v>
      </c>
      <c r="B1315" s="16">
        <v>6472.4</v>
      </c>
      <c r="C1315" s="16">
        <v>6398.5</v>
      </c>
      <c r="D1315" s="16">
        <v>6524.7</v>
      </c>
      <c r="E1315" s="16">
        <v>6398.5</v>
      </c>
      <c r="F1315" s="16" t="s">
        <v>890</v>
      </c>
      <c r="G1315" s="61">
        <f t="shared" si="21"/>
        <v>1.1549581933265607E-2</v>
      </c>
    </row>
    <row r="1316" spans="1:7" x14ac:dyDescent="0.35">
      <c r="A1316" s="60">
        <v>43894</v>
      </c>
      <c r="B1316" s="16">
        <v>6398.5</v>
      </c>
      <c r="C1316" s="16">
        <v>6511.6</v>
      </c>
      <c r="D1316" s="16">
        <v>6511.6</v>
      </c>
      <c r="E1316" s="16">
        <v>6384.3</v>
      </c>
      <c r="F1316" s="16" t="s">
        <v>1056</v>
      </c>
      <c r="G1316" s="61">
        <f t="shared" si="21"/>
        <v>-1.7369003010012984E-2</v>
      </c>
    </row>
    <row r="1317" spans="1:7" x14ac:dyDescent="0.35">
      <c r="A1317" s="60">
        <v>43893</v>
      </c>
      <c r="B1317" s="16">
        <v>6511.6</v>
      </c>
      <c r="C1317" s="16">
        <v>6461.1</v>
      </c>
      <c r="D1317" s="16">
        <v>6598.8</v>
      </c>
      <c r="E1317" s="16">
        <v>6461.1</v>
      </c>
      <c r="F1317" s="16" t="s">
        <v>163</v>
      </c>
      <c r="G1317" s="61">
        <f t="shared" si="21"/>
        <v>7.8160065623500419E-3</v>
      </c>
    </row>
    <row r="1318" spans="1:7" x14ac:dyDescent="0.35">
      <c r="A1318" s="60">
        <v>43892</v>
      </c>
      <c r="B1318" s="16">
        <v>6461.1</v>
      </c>
      <c r="C1318" s="16">
        <v>6501.3</v>
      </c>
      <c r="D1318" s="16">
        <v>6501.3</v>
      </c>
      <c r="E1318" s="16">
        <v>6307.8</v>
      </c>
      <c r="F1318" s="16" t="s">
        <v>1168</v>
      </c>
      <c r="G1318" s="61">
        <f t="shared" si="21"/>
        <v>-7.7401520387007094E-3</v>
      </c>
    </row>
    <row r="1319" spans="1:7" x14ac:dyDescent="0.35">
      <c r="A1319" s="60">
        <v>43889</v>
      </c>
      <c r="B1319" s="16">
        <v>6511.5</v>
      </c>
      <c r="C1319" s="16">
        <v>6737.4</v>
      </c>
      <c r="D1319" s="16">
        <v>6737.4</v>
      </c>
      <c r="E1319" s="16">
        <v>6498.8</v>
      </c>
      <c r="F1319" s="16" t="s">
        <v>1167</v>
      </c>
      <c r="G1319" s="61">
        <f t="shared" si="21"/>
        <v>-3.3529254608602677E-2</v>
      </c>
    </row>
    <row r="1320" spans="1:7" x14ac:dyDescent="0.35">
      <c r="A1320" s="60">
        <v>43888</v>
      </c>
      <c r="B1320" s="16">
        <v>6737.4</v>
      </c>
      <c r="C1320" s="16">
        <v>6790.7</v>
      </c>
      <c r="D1320" s="16">
        <v>6810.2</v>
      </c>
      <c r="E1320" s="16">
        <v>6712.7</v>
      </c>
      <c r="F1320" s="16" t="s">
        <v>1166</v>
      </c>
      <c r="G1320" s="61">
        <f t="shared" si="21"/>
        <v>-7.8489699147363812E-3</v>
      </c>
    </row>
    <row r="1321" spans="1:7" x14ac:dyDescent="0.35">
      <c r="A1321" s="60">
        <v>43887</v>
      </c>
      <c r="B1321" s="16">
        <v>6790.7</v>
      </c>
      <c r="C1321" s="16">
        <v>6953.8</v>
      </c>
      <c r="D1321" s="16">
        <v>6953.8</v>
      </c>
      <c r="E1321" s="16">
        <v>6773</v>
      </c>
      <c r="F1321" s="16" t="s">
        <v>1165</v>
      </c>
      <c r="G1321" s="61">
        <f t="shared" si="21"/>
        <v>-2.3454801691161764E-2</v>
      </c>
    </row>
    <row r="1322" spans="1:7" x14ac:dyDescent="0.35">
      <c r="A1322" s="60">
        <v>43886</v>
      </c>
      <c r="B1322" s="16">
        <v>6953.8</v>
      </c>
      <c r="C1322" s="16">
        <v>7065.4</v>
      </c>
      <c r="D1322" s="16">
        <v>7065.4</v>
      </c>
      <c r="E1322" s="16">
        <v>6881.1</v>
      </c>
      <c r="F1322" s="16" t="s">
        <v>1164</v>
      </c>
      <c r="G1322" s="61">
        <f t="shared" si="21"/>
        <v>-1.5795284060350356E-2</v>
      </c>
    </row>
    <row r="1323" spans="1:7" x14ac:dyDescent="0.35">
      <c r="A1323" s="60">
        <v>43885</v>
      </c>
      <c r="B1323" s="16">
        <v>7065.4</v>
      </c>
      <c r="C1323" s="16">
        <v>7230.4</v>
      </c>
      <c r="D1323" s="16">
        <v>7230.4</v>
      </c>
      <c r="E1323" s="16">
        <v>7058.3</v>
      </c>
      <c r="F1323" s="16" t="s">
        <v>651</v>
      </c>
      <c r="G1323" s="61">
        <f t="shared" si="21"/>
        <v>-2.28203142288117E-2</v>
      </c>
    </row>
    <row r="1324" spans="1:7" x14ac:dyDescent="0.35">
      <c r="A1324" s="60">
        <v>43882</v>
      </c>
      <c r="B1324" s="16">
        <v>7230.4</v>
      </c>
      <c r="C1324" s="16">
        <v>7255.2</v>
      </c>
      <c r="D1324" s="16">
        <v>7255.8</v>
      </c>
      <c r="E1324" s="16">
        <v>7227.8</v>
      </c>
      <c r="F1324" s="16" t="s">
        <v>250</v>
      </c>
      <c r="G1324" s="61">
        <f t="shared" si="21"/>
        <v>-3.4182379534678509E-3</v>
      </c>
    </row>
    <row r="1325" spans="1:7" x14ac:dyDescent="0.35">
      <c r="A1325" s="60">
        <v>43881</v>
      </c>
      <c r="B1325" s="16">
        <v>7255.2</v>
      </c>
      <c r="C1325" s="16">
        <v>7237.4</v>
      </c>
      <c r="D1325" s="16">
        <v>7289.7</v>
      </c>
      <c r="E1325" s="16">
        <v>7237.4</v>
      </c>
      <c r="F1325" s="16" t="s">
        <v>166</v>
      </c>
      <c r="G1325" s="61">
        <f t="shared" si="21"/>
        <v>2.4594467626495309E-3</v>
      </c>
    </row>
    <row r="1326" spans="1:7" x14ac:dyDescent="0.35">
      <c r="A1326" s="60">
        <v>43880</v>
      </c>
      <c r="B1326" s="16">
        <v>7237.4</v>
      </c>
      <c r="C1326" s="16">
        <v>7208.3</v>
      </c>
      <c r="D1326" s="16">
        <v>7237.4</v>
      </c>
      <c r="E1326" s="16">
        <v>7199</v>
      </c>
      <c r="F1326" s="16" t="s">
        <v>160</v>
      </c>
      <c r="G1326" s="61">
        <f t="shared" si="21"/>
        <v>4.0370128879207989E-3</v>
      </c>
    </row>
    <row r="1327" spans="1:7" x14ac:dyDescent="0.35">
      <c r="A1327" s="60">
        <v>43879</v>
      </c>
      <c r="B1327" s="16">
        <v>7208.3</v>
      </c>
      <c r="C1327" s="16">
        <v>7221.2</v>
      </c>
      <c r="D1327" s="16">
        <v>7221.2</v>
      </c>
      <c r="E1327" s="16">
        <v>7192.5</v>
      </c>
      <c r="F1327" s="16" t="s">
        <v>1163</v>
      </c>
      <c r="G1327" s="61">
        <f t="shared" si="21"/>
        <v>-1.7864066914086152E-3</v>
      </c>
    </row>
    <row r="1328" spans="1:7" x14ac:dyDescent="0.35">
      <c r="A1328" s="60">
        <v>43878</v>
      </c>
      <c r="B1328" s="16">
        <v>7221.2</v>
      </c>
      <c r="C1328" s="16">
        <v>7227.1</v>
      </c>
      <c r="D1328" s="16">
        <v>7234.9</v>
      </c>
      <c r="E1328" s="16">
        <v>7202.2</v>
      </c>
      <c r="F1328" s="16" t="s">
        <v>1162</v>
      </c>
      <c r="G1328" s="61">
        <f t="shared" si="21"/>
        <v>-8.1637171202841863E-4</v>
      </c>
    </row>
    <row r="1329" spans="1:7" x14ac:dyDescent="0.35">
      <c r="A1329" s="60">
        <v>43875</v>
      </c>
      <c r="B1329" s="16">
        <v>7227.1</v>
      </c>
      <c r="C1329" s="16">
        <v>7204.6</v>
      </c>
      <c r="D1329" s="16">
        <v>7235.6</v>
      </c>
      <c r="E1329" s="16">
        <v>7199.8</v>
      </c>
      <c r="F1329" s="16" t="s">
        <v>173</v>
      </c>
      <c r="G1329" s="61">
        <f t="shared" si="21"/>
        <v>3.1230047469672506E-3</v>
      </c>
    </row>
    <row r="1330" spans="1:7" x14ac:dyDescent="0.35">
      <c r="A1330" s="60">
        <v>43874</v>
      </c>
      <c r="B1330" s="16">
        <v>7204.6</v>
      </c>
      <c r="C1330" s="16">
        <v>7185.3</v>
      </c>
      <c r="D1330" s="16">
        <v>7244.1</v>
      </c>
      <c r="E1330" s="16">
        <v>7185.3</v>
      </c>
      <c r="F1330" s="16" t="s">
        <v>1161</v>
      </c>
      <c r="G1330" s="61">
        <f t="shared" si="21"/>
        <v>2.6860395529761938E-3</v>
      </c>
    </row>
    <row r="1331" spans="1:7" x14ac:dyDescent="0.35">
      <c r="A1331" s="60">
        <v>43873</v>
      </c>
      <c r="B1331" s="16">
        <v>7185.3</v>
      </c>
      <c r="C1331" s="16">
        <v>7151.4</v>
      </c>
      <c r="D1331" s="16">
        <v>7194.6</v>
      </c>
      <c r="E1331" s="16">
        <v>7151.2</v>
      </c>
      <c r="F1331" s="16" t="s">
        <v>1160</v>
      </c>
      <c r="G1331" s="61">
        <f t="shared" si="21"/>
        <v>4.7403305646447347E-3</v>
      </c>
    </row>
    <row r="1332" spans="1:7" x14ac:dyDescent="0.35">
      <c r="A1332" s="60">
        <v>43872</v>
      </c>
      <c r="B1332" s="16">
        <v>7151.4</v>
      </c>
      <c r="C1332" s="16">
        <v>7108</v>
      </c>
      <c r="D1332" s="16">
        <v>7165.9</v>
      </c>
      <c r="E1332" s="16">
        <v>7108</v>
      </c>
      <c r="F1332" s="16" t="s">
        <v>1159</v>
      </c>
      <c r="G1332" s="61">
        <f t="shared" si="21"/>
        <v>6.1057962858750425E-3</v>
      </c>
    </row>
    <row r="1333" spans="1:7" x14ac:dyDescent="0.35">
      <c r="A1333" s="60">
        <v>43871</v>
      </c>
      <c r="B1333" s="16">
        <v>7108</v>
      </c>
      <c r="C1333" s="16">
        <v>7121.4</v>
      </c>
      <c r="D1333" s="16">
        <v>7122.4</v>
      </c>
      <c r="E1333" s="16">
        <v>7079.2</v>
      </c>
      <c r="F1333" s="16" t="s">
        <v>1158</v>
      </c>
      <c r="G1333" s="61">
        <f t="shared" si="21"/>
        <v>-1.8816524840620241E-3</v>
      </c>
    </row>
    <row r="1334" spans="1:7" x14ac:dyDescent="0.35">
      <c r="A1334" s="60">
        <v>43868</v>
      </c>
      <c r="B1334" s="16">
        <v>7121.4</v>
      </c>
      <c r="C1334" s="16">
        <v>7148.7</v>
      </c>
      <c r="D1334" s="16">
        <v>7150.6</v>
      </c>
      <c r="E1334" s="16">
        <v>7101.5</v>
      </c>
      <c r="F1334" s="16" t="s">
        <v>968</v>
      </c>
      <c r="G1334" s="61">
        <f t="shared" si="21"/>
        <v>-3.818876159301765E-3</v>
      </c>
    </row>
    <row r="1335" spans="1:7" x14ac:dyDescent="0.35">
      <c r="A1335" s="60">
        <v>43867</v>
      </c>
      <c r="B1335" s="16">
        <v>7148.7</v>
      </c>
      <c r="C1335" s="16">
        <v>7080.9</v>
      </c>
      <c r="D1335" s="16">
        <v>7149.4</v>
      </c>
      <c r="E1335" s="16">
        <v>7080.9</v>
      </c>
      <c r="F1335" s="16" t="s">
        <v>287</v>
      </c>
      <c r="G1335" s="61">
        <f t="shared" si="21"/>
        <v>9.5750540185570721E-3</v>
      </c>
    </row>
    <row r="1336" spans="1:7" x14ac:dyDescent="0.35">
      <c r="A1336" s="60">
        <v>43866</v>
      </c>
      <c r="B1336" s="16">
        <v>7080.9</v>
      </c>
      <c r="C1336" s="16">
        <v>7047.6</v>
      </c>
      <c r="D1336" s="16">
        <v>7109.9</v>
      </c>
      <c r="E1336" s="16">
        <v>7047.6</v>
      </c>
      <c r="F1336" s="16" t="s">
        <v>1157</v>
      </c>
      <c r="G1336" s="61">
        <f t="shared" si="21"/>
        <v>4.7250127703046818E-3</v>
      </c>
    </row>
    <row r="1337" spans="1:7" x14ac:dyDescent="0.35">
      <c r="A1337" s="60">
        <v>43865</v>
      </c>
      <c r="B1337" s="16">
        <v>7047.6</v>
      </c>
      <c r="C1337" s="16">
        <v>7019.9</v>
      </c>
      <c r="D1337" s="16">
        <v>7061.2</v>
      </c>
      <c r="E1337" s="16">
        <v>7014.2</v>
      </c>
      <c r="F1337" s="16" t="s">
        <v>1156</v>
      </c>
      <c r="G1337" s="61">
        <f t="shared" si="21"/>
        <v>3.945925155629082E-3</v>
      </c>
    </row>
    <row r="1338" spans="1:7" x14ac:dyDescent="0.35">
      <c r="A1338" s="60">
        <v>43864</v>
      </c>
      <c r="B1338" s="16">
        <v>7019.9</v>
      </c>
      <c r="C1338" s="16">
        <v>7121.2</v>
      </c>
      <c r="D1338" s="16">
        <v>7121.2</v>
      </c>
      <c r="E1338" s="16">
        <v>6995</v>
      </c>
      <c r="F1338" s="16" t="s">
        <v>1155</v>
      </c>
      <c r="G1338" s="61">
        <f t="shared" si="21"/>
        <v>-1.4225130595966973E-2</v>
      </c>
    </row>
    <row r="1339" spans="1:7" x14ac:dyDescent="0.35">
      <c r="A1339" s="60">
        <v>43861</v>
      </c>
      <c r="B1339" s="16">
        <v>7121.2</v>
      </c>
      <c r="C1339" s="16">
        <v>7108.6</v>
      </c>
      <c r="D1339" s="16">
        <v>7147.6</v>
      </c>
      <c r="E1339" s="16">
        <v>7108.6</v>
      </c>
      <c r="F1339" s="16" t="s">
        <v>373</v>
      </c>
      <c r="G1339" s="61">
        <f t="shared" si="21"/>
        <v>1.7725009143854109E-3</v>
      </c>
    </row>
    <row r="1340" spans="1:7" x14ac:dyDescent="0.35">
      <c r="A1340" s="60">
        <v>43860</v>
      </c>
      <c r="B1340" s="16">
        <v>7108.6</v>
      </c>
      <c r="C1340" s="16">
        <v>7135.9</v>
      </c>
      <c r="D1340" s="16">
        <v>7140.7</v>
      </c>
      <c r="E1340" s="16">
        <v>7094.2</v>
      </c>
      <c r="F1340" s="16" t="s">
        <v>1154</v>
      </c>
      <c r="G1340" s="61">
        <f t="shared" si="21"/>
        <v>-3.8257262573745399E-3</v>
      </c>
    </row>
    <row r="1341" spans="1:7" x14ac:dyDescent="0.35">
      <c r="A1341" s="60">
        <v>43859</v>
      </c>
      <c r="B1341" s="16">
        <v>7135.9</v>
      </c>
      <c r="C1341" s="16">
        <v>7098.4</v>
      </c>
      <c r="D1341" s="16">
        <v>7150.9</v>
      </c>
      <c r="E1341" s="16">
        <v>7098.4</v>
      </c>
      <c r="F1341" s="16" t="s">
        <v>1153</v>
      </c>
      <c r="G1341" s="61">
        <f t="shared" si="21"/>
        <v>5.2828806491602709E-3</v>
      </c>
    </row>
    <row r="1342" spans="1:7" x14ac:dyDescent="0.35">
      <c r="A1342" s="60">
        <v>43858</v>
      </c>
      <c r="B1342" s="16">
        <v>7098.4</v>
      </c>
      <c r="C1342" s="16">
        <v>7166.3</v>
      </c>
      <c r="D1342" s="16">
        <v>7203.2</v>
      </c>
      <c r="E1342" s="16">
        <v>7072.3</v>
      </c>
      <c r="F1342" s="16" t="s">
        <v>1152</v>
      </c>
      <c r="G1342" s="61">
        <f t="shared" si="21"/>
        <v>-1.4549089293647288E-2</v>
      </c>
    </row>
    <row r="1343" spans="1:7" x14ac:dyDescent="0.35">
      <c r="A1343" s="60">
        <v>43854</v>
      </c>
      <c r="B1343" s="16">
        <v>7203.2</v>
      </c>
      <c r="C1343" s="16">
        <v>7199</v>
      </c>
      <c r="D1343" s="16">
        <v>7233.7</v>
      </c>
      <c r="E1343" s="16">
        <v>7197.1</v>
      </c>
      <c r="F1343" s="16" t="s">
        <v>1151</v>
      </c>
      <c r="G1343" s="61">
        <f t="shared" si="21"/>
        <v>5.8341436310604955E-4</v>
      </c>
    </row>
    <row r="1344" spans="1:7" x14ac:dyDescent="0.35">
      <c r="A1344" s="60">
        <v>43853</v>
      </c>
      <c r="B1344" s="16">
        <v>7199</v>
      </c>
      <c r="C1344" s="16">
        <v>7249</v>
      </c>
      <c r="D1344" s="16">
        <v>7249</v>
      </c>
      <c r="E1344" s="16">
        <v>7181.2</v>
      </c>
      <c r="F1344" s="16" t="s">
        <v>1150</v>
      </c>
      <c r="G1344" s="61">
        <f t="shared" si="21"/>
        <v>-6.897503103876379E-3</v>
      </c>
    </row>
    <row r="1345" spans="1:7" x14ac:dyDescent="0.35">
      <c r="A1345" s="60">
        <v>43852</v>
      </c>
      <c r="B1345" s="16">
        <v>7249</v>
      </c>
      <c r="C1345" s="16">
        <v>7180.8</v>
      </c>
      <c r="D1345" s="16">
        <v>7260</v>
      </c>
      <c r="E1345" s="16">
        <v>7176.8</v>
      </c>
      <c r="F1345" s="16" t="s">
        <v>1149</v>
      </c>
      <c r="G1345" s="61">
        <f t="shared" si="21"/>
        <v>9.5397256458464863E-3</v>
      </c>
    </row>
    <row r="1346" spans="1:7" x14ac:dyDescent="0.35">
      <c r="A1346" s="60">
        <v>43851</v>
      </c>
      <c r="B1346" s="16">
        <v>7180.5</v>
      </c>
      <c r="C1346" s="16">
        <v>7196.3</v>
      </c>
      <c r="D1346" s="16">
        <v>7196.3</v>
      </c>
      <c r="E1346" s="16">
        <v>7156.5</v>
      </c>
      <c r="F1346" s="16" t="s">
        <v>1148</v>
      </c>
      <c r="G1346" s="61">
        <f t="shared" si="21"/>
        <v>-2.1955727248724743E-3</v>
      </c>
    </row>
    <row r="1347" spans="1:7" x14ac:dyDescent="0.35">
      <c r="A1347" s="60">
        <v>43850</v>
      </c>
      <c r="B1347" s="16">
        <v>7196.3</v>
      </c>
      <c r="C1347" s="16">
        <v>7180.3</v>
      </c>
      <c r="D1347" s="16">
        <v>7209.7</v>
      </c>
      <c r="E1347" s="16">
        <v>7180.3</v>
      </c>
      <c r="F1347" s="16" t="s">
        <v>1147</v>
      </c>
      <c r="G1347" s="61">
        <f t="shared" ref="G1347:G1410" si="22">B1347/B1348-1</f>
        <v>2.228319151010405E-3</v>
      </c>
    </row>
    <row r="1348" spans="1:7" x14ac:dyDescent="0.35">
      <c r="A1348" s="60">
        <v>43847</v>
      </c>
      <c r="B1348" s="16">
        <v>7180.3</v>
      </c>
      <c r="C1348" s="16">
        <v>7158.6</v>
      </c>
      <c r="D1348" s="16">
        <v>7205.5</v>
      </c>
      <c r="E1348" s="16">
        <v>7158.6</v>
      </c>
      <c r="F1348" s="16" t="s">
        <v>1146</v>
      </c>
      <c r="G1348" s="61">
        <f t="shared" si="22"/>
        <v>3.0313189729835877E-3</v>
      </c>
    </row>
    <row r="1349" spans="1:7" x14ac:dyDescent="0.35">
      <c r="A1349" s="60">
        <v>43846</v>
      </c>
      <c r="B1349" s="16">
        <v>7158.6</v>
      </c>
      <c r="C1349" s="16">
        <v>7113.5</v>
      </c>
      <c r="D1349" s="16">
        <v>7158.6</v>
      </c>
      <c r="E1349" s="16">
        <v>7113.5</v>
      </c>
      <c r="F1349" s="16" t="s">
        <v>1145</v>
      </c>
      <c r="G1349" s="61">
        <f t="shared" si="22"/>
        <v>6.3400576368877193E-3</v>
      </c>
    </row>
    <row r="1350" spans="1:7" x14ac:dyDescent="0.35">
      <c r="A1350" s="60">
        <v>43845</v>
      </c>
      <c r="B1350" s="16">
        <v>7113.5</v>
      </c>
      <c r="C1350" s="16">
        <v>7078</v>
      </c>
      <c r="D1350" s="16">
        <v>7114.8</v>
      </c>
      <c r="E1350" s="16">
        <v>7077.1</v>
      </c>
      <c r="F1350" s="16" t="s">
        <v>1144</v>
      </c>
      <c r="G1350" s="61">
        <f t="shared" si="22"/>
        <v>5.015541113308819E-3</v>
      </c>
    </row>
    <row r="1351" spans="1:7" x14ac:dyDescent="0.35">
      <c r="A1351" s="60">
        <v>43844</v>
      </c>
      <c r="B1351" s="16">
        <v>7078</v>
      </c>
      <c r="C1351" s="16">
        <v>7020.2</v>
      </c>
      <c r="D1351" s="16">
        <v>7078</v>
      </c>
      <c r="E1351" s="16">
        <v>7020.2</v>
      </c>
      <c r="F1351" s="16" t="s">
        <v>1143</v>
      </c>
      <c r="G1351" s="61">
        <f t="shared" si="22"/>
        <v>8.233383664283167E-3</v>
      </c>
    </row>
    <row r="1352" spans="1:7" x14ac:dyDescent="0.35">
      <c r="A1352" s="60">
        <v>43843</v>
      </c>
      <c r="B1352" s="16">
        <v>7020.2</v>
      </c>
      <c r="C1352" s="16">
        <v>7041.9</v>
      </c>
      <c r="D1352" s="16">
        <v>7041.9</v>
      </c>
      <c r="E1352" s="16">
        <v>6994.5</v>
      </c>
      <c r="F1352" s="16" t="s">
        <v>1142</v>
      </c>
      <c r="G1352" s="61">
        <f t="shared" si="22"/>
        <v>-3.0815546940455851E-3</v>
      </c>
    </row>
    <row r="1353" spans="1:7" x14ac:dyDescent="0.35">
      <c r="A1353" s="60">
        <v>43840</v>
      </c>
      <c r="B1353" s="16">
        <v>7041.9</v>
      </c>
      <c r="C1353" s="16">
        <v>6991.4</v>
      </c>
      <c r="D1353" s="16">
        <v>7046.2</v>
      </c>
      <c r="E1353" s="16">
        <v>6991.4</v>
      </c>
      <c r="F1353" s="16" t="s">
        <v>1141</v>
      </c>
      <c r="G1353" s="61">
        <f t="shared" si="22"/>
        <v>7.2231598821408394E-3</v>
      </c>
    </row>
    <row r="1354" spans="1:7" x14ac:dyDescent="0.35">
      <c r="A1354" s="60">
        <v>43839</v>
      </c>
      <c r="B1354" s="16">
        <v>6991.4</v>
      </c>
      <c r="C1354" s="16">
        <v>6930.1</v>
      </c>
      <c r="D1354" s="16">
        <v>7002.8</v>
      </c>
      <c r="E1354" s="16">
        <v>6930.1</v>
      </c>
      <c r="F1354" s="16" t="s">
        <v>1140</v>
      </c>
      <c r="G1354" s="61">
        <f t="shared" si="22"/>
        <v>8.8454712053216422E-3</v>
      </c>
    </row>
    <row r="1355" spans="1:7" x14ac:dyDescent="0.35">
      <c r="A1355" s="60">
        <v>43838</v>
      </c>
      <c r="B1355" s="16">
        <v>6930.1</v>
      </c>
      <c r="C1355" s="16">
        <v>6943.6</v>
      </c>
      <c r="D1355" s="16">
        <v>6949.1</v>
      </c>
      <c r="E1355" s="16">
        <v>6867</v>
      </c>
      <c r="F1355" s="16" t="s">
        <v>1139</v>
      </c>
      <c r="G1355" s="61">
        <f t="shared" si="22"/>
        <v>-1.9442364191485373E-3</v>
      </c>
    </row>
    <row r="1356" spans="1:7" x14ac:dyDescent="0.35">
      <c r="A1356" s="60">
        <v>43837</v>
      </c>
      <c r="B1356" s="16">
        <v>6943.6</v>
      </c>
      <c r="C1356" s="16">
        <v>6857.4</v>
      </c>
      <c r="D1356" s="16">
        <v>6950.7</v>
      </c>
      <c r="E1356" s="16">
        <v>6857.4</v>
      </c>
      <c r="F1356" s="16" t="s">
        <v>1138</v>
      </c>
      <c r="G1356" s="61">
        <f t="shared" si="22"/>
        <v>1.2570361944760577E-2</v>
      </c>
    </row>
    <row r="1357" spans="1:7" x14ac:dyDescent="0.35">
      <c r="A1357" s="60">
        <v>43836</v>
      </c>
      <c r="B1357" s="16">
        <v>6857.4</v>
      </c>
      <c r="C1357" s="16">
        <v>6855.2</v>
      </c>
      <c r="D1357" s="16">
        <v>6859.9</v>
      </c>
      <c r="E1357" s="16">
        <v>6796.2</v>
      </c>
      <c r="F1357" s="16" t="s">
        <v>1137</v>
      </c>
      <c r="G1357" s="61">
        <f t="shared" si="22"/>
        <v>3.2092426187424472E-4</v>
      </c>
    </row>
    <row r="1358" spans="1:7" x14ac:dyDescent="0.35">
      <c r="A1358" s="60">
        <v>43833</v>
      </c>
      <c r="B1358" s="16">
        <v>6855.2</v>
      </c>
      <c r="C1358" s="16">
        <v>6810</v>
      </c>
      <c r="D1358" s="16">
        <v>6906.9</v>
      </c>
      <c r="E1358" s="16">
        <v>6810</v>
      </c>
      <c r="F1358" s="16" t="s">
        <v>1136</v>
      </c>
      <c r="G1358" s="61">
        <f t="shared" si="22"/>
        <v>6.6372980910425206E-3</v>
      </c>
    </row>
    <row r="1359" spans="1:7" x14ac:dyDescent="0.35">
      <c r="A1359" s="60">
        <v>43832</v>
      </c>
      <c r="B1359" s="16">
        <v>6810</v>
      </c>
      <c r="C1359" s="16">
        <v>6802.4</v>
      </c>
      <c r="D1359" s="16">
        <v>6828.7</v>
      </c>
      <c r="E1359" s="16">
        <v>6789.4</v>
      </c>
      <c r="F1359" s="16" t="s">
        <v>1135</v>
      </c>
      <c r="G1359" s="61">
        <f t="shared" si="22"/>
        <v>1.117252734329055E-3</v>
      </c>
    </row>
    <row r="1360" spans="1:7" x14ac:dyDescent="0.35">
      <c r="A1360" s="60">
        <v>43830</v>
      </c>
      <c r="B1360" s="16">
        <v>6802.4</v>
      </c>
      <c r="C1360" s="16">
        <v>6921.6</v>
      </c>
      <c r="D1360" s="16">
        <v>6921.6</v>
      </c>
      <c r="E1360" s="16">
        <v>6802.4</v>
      </c>
      <c r="F1360" s="16" t="s">
        <v>1134</v>
      </c>
      <c r="G1360" s="61">
        <f t="shared" si="22"/>
        <v>-1.7221451687471245E-2</v>
      </c>
    </row>
    <row r="1361" spans="1:7" x14ac:dyDescent="0.35">
      <c r="A1361" s="60">
        <v>43829</v>
      </c>
      <c r="B1361" s="16">
        <v>6921.6</v>
      </c>
      <c r="C1361" s="16">
        <v>6936.3</v>
      </c>
      <c r="D1361" s="16">
        <v>6938.5</v>
      </c>
      <c r="E1361" s="16">
        <v>6881.7</v>
      </c>
      <c r="F1361" s="16" t="s">
        <v>1133</v>
      </c>
      <c r="G1361" s="61">
        <f t="shared" si="22"/>
        <v>-2.1192854980320863E-3</v>
      </c>
    </row>
    <row r="1362" spans="1:7" x14ac:dyDescent="0.35">
      <c r="A1362" s="60">
        <v>43826</v>
      </c>
      <c r="B1362" s="16">
        <v>6936.3</v>
      </c>
      <c r="C1362" s="16">
        <v>6906.4</v>
      </c>
      <c r="D1362" s="16">
        <v>6936.5</v>
      </c>
      <c r="E1362" s="16">
        <v>6906.4</v>
      </c>
      <c r="F1362" s="16" t="s">
        <v>1132</v>
      </c>
      <c r="G1362" s="61">
        <f t="shared" si="22"/>
        <v>4.329317734275584E-3</v>
      </c>
    </row>
    <row r="1363" spans="1:7" x14ac:dyDescent="0.35">
      <c r="A1363" s="60">
        <v>43823</v>
      </c>
      <c r="B1363" s="16">
        <v>6906.4</v>
      </c>
      <c r="C1363" s="16">
        <v>6894.8</v>
      </c>
      <c r="D1363" s="16">
        <v>6906.4</v>
      </c>
      <c r="E1363" s="16">
        <v>6886.8</v>
      </c>
      <c r="F1363" s="16" t="s">
        <v>1131</v>
      </c>
      <c r="G1363" s="61">
        <f t="shared" si="22"/>
        <v>1.6969556325874269E-3</v>
      </c>
    </row>
    <row r="1364" spans="1:7" x14ac:dyDescent="0.35">
      <c r="A1364" s="60">
        <v>43822</v>
      </c>
      <c r="B1364" s="16">
        <v>6894.7</v>
      </c>
      <c r="C1364" s="16">
        <v>6924.4</v>
      </c>
      <c r="D1364" s="16">
        <v>6924.4</v>
      </c>
      <c r="E1364" s="16">
        <v>6894.7</v>
      </c>
      <c r="F1364" s="16" t="s">
        <v>1130</v>
      </c>
      <c r="G1364" s="61">
        <f t="shared" si="22"/>
        <v>-4.2891802899890363E-3</v>
      </c>
    </row>
    <row r="1365" spans="1:7" x14ac:dyDescent="0.35">
      <c r="A1365" s="60">
        <v>43819</v>
      </c>
      <c r="B1365" s="16">
        <v>6924.4</v>
      </c>
      <c r="C1365" s="16">
        <v>6942.6</v>
      </c>
      <c r="D1365" s="16">
        <v>6950.7</v>
      </c>
      <c r="E1365" s="16">
        <v>6918.2</v>
      </c>
      <c r="F1365" s="16" t="s">
        <v>163</v>
      </c>
      <c r="G1365" s="61">
        <f t="shared" si="22"/>
        <v>-2.6214962694092181E-3</v>
      </c>
    </row>
    <row r="1366" spans="1:7" x14ac:dyDescent="0.35">
      <c r="A1366" s="60">
        <v>43818</v>
      </c>
      <c r="B1366" s="16">
        <v>6942.6</v>
      </c>
      <c r="C1366" s="16">
        <v>6957</v>
      </c>
      <c r="D1366" s="16">
        <v>6980.2</v>
      </c>
      <c r="E1366" s="16">
        <v>6929.9</v>
      </c>
      <c r="F1366" s="16" t="s">
        <v>298</v>
      </c>
      <c r="G1366" s="61">
        <f t="shared" si="22"/>
        <v>-2.0698576972832949E-3</v>
      </c>
    </row>
    <row r="1367" spans="1:7" x14ac:dyDescent="0.35">
      <c r="A1367" s="60">
        <v>43817</v>
      </c>
      <c r="B1367" s="16">
        <v>6957</v>
      </c>
      <c r="C1367" s="16">
        <v>6950.5</v>
      </c>
      <c r="D1367" s="16">
        <v>6967.3</v>
      </c>
      <c r="E1367" s="16">
        <v>6939</v>
      </c>
      <c r="F1367" s="16" t="s">
        <v>912</v>
      </c>
      <c r="G1367" s="61">
        <f t="shared" si="22"/>
        <v>9.3518451909924138E-4</v>
      </c>
    </row>
    <row r="1368" spans="1:7" x14ac:dyDescent="0.35">
      <c r="A1368" s="60">
        <v>43816</v>
      </c>
      <c r="B1368" s="16">
        <v>6950.5</v>
      </c>
      <c r="C1368" s="16">
        <v>6952.3</v>
      </c>
      <c r="D1368" s="16">
        <v>6973.7</v>
      </c>
      <c r="E1368" s="16">
        <v>6942.8</v>
      </c>
      <c r="F1368" s="16" t="s">
        <v>1129</v>
      </c>
      <c r="G1368" s="61">
        <f t="shared" si="22"/>
        <v>-2.589071242610208E-4</v>
      </c>
    </row>
    <row r="1369" spans="1:7" x14ac:dyDescent="0.35">
      <c r="A1369" s="60">
        <v>43815</v>
      </c>
      <c r="B1369" s="16">
        <v>6952.3</v>
      </c>
      <c r="C1369" s="16">
        <v>6846.4</v>
      </c>
      <c r="D1369" s="16">
        <v>6967.9</v>
      </c>
      <c r="E1369" s="16">
        <v>6846.4</v>
      </c>
      <c r="F1369" s="16" t="s">
        <v>1128</v>
      </c>
      <c r="G1369" s="61">
        <f t="shared" si="22"/>
        <v>1.5735031996026105E-2</v>
      </c>
    </row>
    <row r="1370" spans="1:7" x14ac:dyDescent="0.35">
      <c r="A1370" s="60">
        <v>43812</v>
      </c>
      <c r="B1370" s="16">
        <v>6844.6</v>
      </c>
      <c r="C1370" s="16">
        <v>6810.8</v>
      </c>
      <c r="D1370" s="16">
        <v>6855.2</v>
      </c>
      <c r="E1370" s="16">
        <v>6810.8</v>
      </c>
      <c r="F1370" s="16" t="s">
        <v>1127</v>
      </c>
      <c r="G1370" s="61">
        <f t="shared" si="22"/>
        <v>4.9627062900099439E-3</v>
      </c>
    </row>
    <row r="1371" spans="1:7" x14ac:dyDescent="0.35">
      <c r="A1371" s="60">
        <v>43811</v>
      </c>
      <c r="B1371" s="16">
        <v>6810.8</v>
      </c>
      <c r="C1371" s="16">
        <v>6853.2</v>
      </c>
      <c r="D1371" s="16">
        <v>6853.4</v>
      </c>
      <c r="E1371" s="16">
        <v>6803.4</v>
      </c>
      <c r="F1371" s="16" t="s">
        <v>1126</v>
      </c>
      <c r="G1371" s="61">
        <f t="shared" si="22"/>
        <v>-6.1868907955406893E-3</v>
      </c>
    </row>
    <row r="1372" spans="1:7" x14ac:dyDescent="0.35">
      <c r="A1372" s="60">
        <v>43810</v>
      </c>
      <c r="B1372" s="16">
        <v>6853.2</v>
      </c>
      <c r="C1372" s="16">
        <v>6812.1</v>
      </c>
      <c r="D1372" s="16">
        <v>6853.2</v>
      </c>
      <c r="E1372" s="16">
        <v>6812.1</v>
      </c>
      <c r="F1372" s="16" t="s">
        <v>1125</v>
      </c>
      <c r="G1372" s="61">
        <f t="shared" si="22"/>
        <v>6.0333817765445552E-3</v>
      </c>
    </row>
    <row r="1373" spans="1:7" x14ac:dyDescent="0.35">
      <c r="A1373" s="60">
        <v>43809</v>
      </c>
      <c r="B1373" s="16">
        <v>6812.1</v>
      </c>
      <c r="C1373" s="16">
        <v>6836.4</v>
      </c>
      <c r="D1373" s="16">
        <v>6840.6</v>
      </c>
      <c r="E1373" s="16">
        <v>6808.3</v>
      </c>
      <c r="F1373" s="16" t="s">
        <v>1124</v>
      </c>
      <c r="G1373" s="61">
        <f t="shared" si="22"/>
        <v>-3.5545023696681444E-3</v>
      </c>
    </row>
    <row r="1374" spans="1:7" x14ac:dyDescent="0.35">
      <c r="A1374" s="60">
        <v>43808</v>
      </c>
      <c r="B1374" s="16">
        <v>6836.4</v>
      </c>
      <c r="C1374" s="16">
        <v>6813.5</v>
      </c>
      <c r="D1374" s="16">
        <v>6846.6</v>
      </c>
      <c r="E1374" s="16">
        <v>6813.5</v>
      </c>
      <c r="F1374" s="16" t="s">
        <v>1123</v>
      </c>
      <c r="G1374" s="61">
        <f t="shared" si="22"/>
        <v>3.3609745358478271E-3</v>
      </c>
    </row>
    <row r="1375" spans="1:7" x14ac:dyDescent="0.35">
      <c r="A1375" s="60">
        <v>43805</v>
      </c>
      <c r="B1375" s="16">
        <v>6813.5</v>
      </c>
      <c r="C1375" s="16">
        <v>6791.1</v>
      </c>
      <c r="D1375" s="16">
        <v>6818.3</v>
      </c>
      <c r="E1375" s="16">
        <v>6790</v>
      </c>
      <c r="F1375" s="16" t="s">
        <v>1122</v>
      </c>
      <c r="G1375" s="61">
        <f t="shared" si="22"/>
        <v>3.2984347160254224E-3</v>
      </c>
    </row>
    <row r="1376" spans="1:7" x14ac:dyDescent="0.35">
      <c r="A1376" s="60">
        <v>43804</v>
      </c>
      <c r="B1376" s="16">
        <v>6791.1</v>
      </c>
      <c r="C1376" s="16">
        <v>6714.4</v>
      </c>
      <c r="D1376" s="16">
        <v>6792.3</v>
      </c>
      <c r="E1376" s="16">
        <v>6714.4</v>
      </c>
      <c r="F1376" s="16" t="s">
        <v>1121</v>
      </c>
      <c r="G1376" s="61">
        <f t="shared" si="22"/>
        <v>1.1423209817705393E-2</v>
      </c>
    </row>
    <row r="1377" spans="1:7" x14ac:dyDescent="0.35">
      <c r="A1377" s="60">
        <v>43803</v>
      </c>
      <c r="B1377" s="16">
        <v>6714.4</v>
      </c>
      <c r="C1377" s="16">
        <v>6818.4</v>
      </c>
      <c r="D1377" s="16">
        <v>6818.4</v>
      </c>
      <c r="E1377" s="16">
        <v>6700.2</v>
      </c>
      <c r="F1377" s="16" t="s">
        <v>168</v>
      </c>
      <c r="G1377" s="61">
        <f t="shared" si="22"/>
        <v>-1.525284524228554E-2</v>
      </c>
    </row>
    <row r="1378" spans="1:7" x14ac:dyDescent="0.35">
      <c r="A1378" s="60">
        <v>43802</v>
      </c>
      <c r="B1378" s="16">
        <v>6818.4</v>
      </c>
      <c r="C1378" s="16">
        <v>6965.3</v>
      </c>
      <c r="D1378" s="16">
        <v>6965.3</v>
      </c>
      <c r="E1378" s="16">
        <v>6810</v>
      </c>
      <c r="F1378" s="16" t="s">
        <v>1120</v>
      </c>
      <c r="G1378" s="61">
        <f t="shared" si="22"/>
        <v>-2.1090261725984605E-2</v>
      </c>
    </row>
    <row r="1379" spans="1:7" x14ac:dyDescent="0.35">
      <c r="A1379" s="60">
        <v>43801</v>
      </c>
      <c r="B1379" s="16">
        <v>6965.3</v>
      </c>
      <c r="C1379" s="16">
        <v>6948</v>
      </c>
      <c r="D1379" s="16">
        <v>6990.4</v>
      </c>
      <c r="E1379" s="16">
        <v>6943.2</v>
      </c>
      <c r="F1379" s="16" t="s">
        <v>1119</v>
      </c>
      <c r="G1379" s="61">
        <f t="shared" si="22"/>
        <v>2.4899251583190285E-3</v>
      </c>
    </row>
    <row r="1380" spans="1:7" x14ac:dyDescent="0.35">
      <c r="A1380" s="60">
        <v>43798</v>
      </c>
      <c r="B1380" s="16">
        <v>6948</v>
      </c>
      <c r="C1380" s="16">
        <v>6965.6</v>
      </c>
      <c r="D1380" s="16">
        <v>6996</v>
      </c>
      <c r="E1380" s="16">
        <v>6948</v>
      </c>
      <c r="F1380" s="16" t="s">
        <v>1118</v>
      </c>
      <c r="G1380" s="61">
        <f t="shared" si="22"/>
        <v>-2.5267026530377823E-3</v>
      </c>
    </row>
    <row r="1381" spans="1:7" x14ac:dyDescent="0.35">
      <c r="A1381" s="60">
        <v>43797</v>
      </c>
      <c r="B1381" s="16">
        <v>6965.6</v>
      </c>
      <c r="C1381" s="16">
        <v>6950.6</v>
      </c>
      <c r="D1381" s="16">
        <v>6979.7</v>
      </c>
      <c r="E1381" s="16">
        <v>6950.6</v>
      </c>
      <c r="F1381" s="16" t="s">
        <v>1117</v>
      </c>
      <c r="G1381" s="61">
        <f t="shared" si="22"/>
        <v>2.1580870716197964E-3</v>
      </c>
    </row>
    <row r="1382" spans="1:7" x14ac:dyDescent="0.35">
      <c r="A1382" s="60">
        <v>43796</v>
      </c>
      <c r="B1382" s="16">
        <v>6950.6</v>
      </c>
      <c r="C1382" s="16">
        <v>6889.8</v>
      </c>
      <c r="D1382" s="16">
        <v>6951.2</v>
      </c>
      <c r="E1382" s="16">
        <v>6889.8</v>
      </c>
      <c r="F1382" s="16" t="s">
        <v>520</v>
      </c>
      <c r="G1382" s="61">
        <f t="shared" si="22"/>
        <v>8.8246393218962549E-3</v>
      </c>
    </row>
    <row r="1383" spans="1:7" x14ac:dyDescent="0.35">
      <c r="A1383" s="60">
        <v>43795</v>
      </c>
      <c r="B1383" s="16">
        <v>6889.8</v>
      </c>
      <c r="C1383" s="16">
        <v>6835.6</v>
      </c>
      <c r="D1383" s="16">
        <v>6899.3</v>
      </c>
      <c r="E1383" s="16">
        <v>6835.6</v>
      </c>
      <c r="F1383" s="16" t="s">
        <v>371</v>
      </c>
      <c r="G1383" s="61">
        <f t="shared" si="22"/>
        <v>7.9290771841535879E-3</v>
      </c>
    </row>
    <row r="1384" spans="1:7" x14ac:dyDescent="0.35">
      <c r="A1384" s="60">
        <v>43794</v>
      </c>
      <c r="B1384" s="16">
        <v>6835.6</v>
      </c>
      <c r="C1384" s="16">
        <v>6818.9</v>
      </c>
      <c r="D1384" s="16">
        <v>6864.1</v>
      </c>
      <c r="E1384" s="16">
        <v>6818.9</v>
      </c>
      <c r="F1384" s="16" t="s">
        <v>1116</v>
      </c>
      <c r="G1384" s="61">
        <f t="shared" si="22"/>
        <v>2.8020244993764987E-3</v>
      </c>
    </row>
    <row r="1385" spans="1:7" x14ac:dyDescent="0.35">
      <c r="A1385" s="60">
        <v>43791</v>
      </c>
      <c r="B1385" s="16">
        <v>6816.5</v>
      </c>
      <c r="C1385" s="16">
        <v>6777.7</v>
      </c>
      <c r="D1385" s="16">
        <v>6830.5</v>
      </c>
      <c r="E1385" s="16">
        <v>6777.7</v>
      </c>
      <c r="F1385" s="16" t="s">
        <v>1115</v>
      </c>
      <c r="G1385" s="61">
        <f t="shared" si="22"/>
        <v>5.724655856706562E-3</v>
      </c>
    </row>
    <row r="1386" spans="1:7" x14ac:dyDescent="0.35">
      <c r="A1386" s="60">
        <v>43790</v>
      </c>
      <c r="B1386" s="16">
        <v>6777.7</v>
      </c>
      <c r="C1386" s="16">
        <v>6828.3</v>
      </c>
      <c r="D1386" s="16">
        <v>6828.3</v>
      </c>
      <c r="E1386" s="16">
        <v>6743.8</v>
      </c>
      <c r="F1386" s="16" t="s">
        <v>1114</v>
      </c>
      <c r="G1386" s="61">
        <f t="shared" si="22"/>
        <v>-7.4103363941244726E-3</v>
      </c>
    </row>
    <row r="1387" spans="1:7" x14ac:dyDescent="0.35">
      <c r="A1387" s="60">
        <v>43789</v>
      </c>
      <c r="B1387" s="16">
        <v>6828.3</v>
      </c>
      <c r="C1387" s="16">
        <v>6914.1</v>
      </c>
      <c r="D1387" s="16">
        <v>6914.1</v>
      </c>
      <c r="E1387" s="16">
        <v>6820.8</v>
      </c>
      <c r="F1387" s="16" t="s">
        <v>1113</v>
      </c>
      <c r="G1387" s="61">
        <f t="shared" si="22"/>
        <v>-1.2409424220072074E-2</v>
      </c>
    </row>
    <row r="1388" spans="1:7" x14ac:dyDescent="0.35">
      <c r="A1388" s="60">
        <v>43788</v>
      </c>
      <c r="B1388" s="16">
        <v>6914.1</v>
      </c>
      <c r="C1388" s="16">
        <v>6871.7</v>
      </c>
      <c r="D1388" s="16">
        <v>6914.1</v>
      </c>
      <c r="E1388" s="16">
        <v>6858.4</v>
      </c>
      <c r="F1388" s="16" t="s">
        <v>1112</v>
      </c>
      <c r="G1388" s="61">
        <f t="shared" si="22"/>
        <v>6.1702344398040232E-3</v>
      </c>
    </row>
    <row r="1389" spans="1:7" x14ac:dyDescent="0.35">
      <c r="A1389" s="60">
        <v>43787</v>
      </c>
      <c r="B1389" s="16">
        <v>6871.7</v>
      </c>
      <c r="C1389" s="16">
        <v>6898.9</v>
      </c>
      <c r="D1389" s="16">
        <v>6904.1</v>
      </c>
      <c r="E1389" s="16">
        <v>6854.9</v>
      </c>
      <c r="F1389" s="16" t="s">
        <v>1111</v>
      </c>
      <c r="G1389" s="61">
        <f t="shared" si="22"/>
        <v>-3.9426575251126916E-3</v>
      </c>
    </row>
    <row r="1390" spans="1:7" x14ac:dyDescent="0.35">
      <c r="A1390" s="60">
        <v>43784</v>
      </c>
      <c r="B1390" s="16">
        <v>6898.9</v>
      </c>
      <c r="C1390" s="16">
        <v>6840.8</v>
      </c>
      <c r="D1390" s="16">
        <v>6901.6</v>
      </c>
      <c r="E1390" s="16">
        <v>6840.8</v>
      </c>
      <c r="F1390" s="16" t="s">
        <v>1110</v>
      </c>
      <c r="G1390" s="61">
        <f t="shared" si="22"/>
        <v>8.4931586948893134E-3</v>
      </c>
    </row>
    <row r="1391" spans="1:7" x14ac:dyDescent="0.35">
      <c r="A1391" s="60">
        <v>43783</v>
      </c>
      <c r="B1391" s="16">
        <v>6840.8</v>
      </c>
      <c r="C1391" s="16">
        <v>6805.6</v>
      </c>
      <c r="D1391" s="16">
        <v>6851.2</v>
      </c>
      <c r="E1391" s="16">
        <v>6797.7</v>
      </c>
      <c r="F1391" s="16" t="s">
        <v>1109</v>
      </c>
      <c r="G1391" s="61">
        <f t="shared" si="22"/>
        <v>5.1722111202539001E-3</v>
      </c>
    </row>
    <row r="1392" spans="1:7" x14ac:dyDescent="0.35">
      <c r="A1392" s="60">
        <v>43782</v>
      </c>
      <c r="B1392" s="16">
        <v>6805.6</v>
      </c>
      <c r="C1392" s="16">
        <v>6857.1</v>
      </c>
      <c r="D1392" s="16">
        <v>6870.6</v>
      </c>
      <c r="E1392" s="16">
        <v>6805.5</v>
      </c>
      <c r="F1392" s="16" t="s">
        <v>1108</v>
      </c>
      <c r="G1392" s="61">
        <f t="shared" si="22"/>
        <v>-7.5104636070641995E-3</v>
      </c>
    </row>
    <row r="1393" spans="1:7" x14ac:dyDescent="0.35">
      <c r="A1393" s="60">
        <v>43781</v>
      </c>
      <c r="B1393" s="16">
        <v>6857.1</v>
      </c>
      <c r="C1393" s="16">
        <v>6877</v>
      </c>
      <c r="D1393" s="16">
        <v>6883.5</v>
      </c>
      <c r="E1393" s="16">
        <v>6836.4</v>
      </c>
      <c r="F1393" s="16" t="s">
        <v>1107</v>
      </c>
      <c r="G1393" s="61">
        <f t="shared" si="22"/>
        <v>-2.8937036498473123E-3</v>
      </c>
    </row>
    <row r="1394" spans="1:7" x14ac:dyDescent="0.35">
      <c r="A1394" s="60">
        <v>43780</v>
      </c>
      <c r="B1394" s="16">
        <v>6877</v>
      </c>
      <c r="C1394" s="16">
        <v>6833.2</v>
      </c>
      <c r="D1394" s="16">
        <v>6877.3</v>
      </c>
      <c r="E1394" s="16">
        <v>6827.9</v>
      </c>
      <c r="F1394" s="16" t="s">
        <v>1106</v>
      </c>
      <c r="G1394" s="61">
        <f t="shared" si="22"/>
        <v>6.4098811684130119E-3</v>
      </c>
    </row>
    <row r="1395" spans="1:7" x14ac:dyDescent="0.35">
      <c r="A1395" s="60">
        <v>43777</v>
      </c>
      <c r="B1395" s="16">
        <v>6833.2</v>
      </c>
      <c r="C1395" s="16">
        <v>6836.9</v>
      </c>
      <c r="D1395" s="16">
        <v>6851.7</v>
      </c>
      <c r="E1395" s="16">
        <v>6816.1</v>
      </c>
      <c r="F1395" s="16" t="s">
        <v>168</v>
      </c>
      <c r="G1395" s="61">
        <f t="shared" si="22"/>
        <v>-5.4118094458011079E-4</v>
      </c>
    </row>
    <row r="1396" spans="1:7" x14ac:dyDescent="0.35">
      <c r="A1396" s="60">
        <v>43776</v>
      </c>
      <c r="B1396" s="16">
        <v>6836.9</v>
      </c>
      <c r="C1396" s="16">
        <v>6773.2</v>
      </c>
      <c r="D1396" s="16">
        <v>6837.4</v>
      </c>
      <c r="E1396" s="16">
        <v>6773</v>
      </c>
      <c r="F1396" s="16" t="s">
        <v>1105</v>
      </c>
      <c r="G1396" s="61">
        <f t="shared" si="22"/>
        <v>9.4047126911946943E-3</v>
      </c>
    </row>
    <row r="1397" spans="1:7" x14ac:dyDescent="0.35">
      <c r="A1397" s="60">
        <v>43775</v>
      </c>
      <c r="B1397" s="16">
        <v>6773.2</v>
      </c>
      <c r="C1397" s="16">
        <v>6811.6</v>
      </c>
      <c r="D1397" s="16">
        <v>6828.2</v>
      </c>
      <c r="E1397" s="16">
        <v>6772</v>
      </c>
      <c r="F1397" s="16" t="s">
        <v>1104</v>
      </c>
      <c r="G1397" s="61">
        <f t="shared" si="22"/>
        <v>-5.637442010687721E-3</v>
      </c>
    </row>
    <row r="1398" spans="1:7" x14ac:dyDescent="0.35">
      <c r="A1398" s="60">
        <v>43774</v>
      </c>
      <c r="B1398" s="16">
        <v>6811.6</v>
      </c>
      <c r="C1398" s="16">
        <v>6799.8</v>
      </c>
      <c r="D1398" s="16">
        <v>6838.2</v>
      </c>
      <c r="E1398" s="16">
        <v>6794.7</v>
      </c>
      <c r="F1398" s="16" t="s">
        <v>1103</v>
      </c>
      <c r="G1398" s="61">
        <f t="shared" si="22"/>
        <v>1.7353451572106326E-3</v>
      </c>
    </row>
    <row r="1399" spans="1:7" x14ac:dyDescent="0.35">
      <c r="A1399" s="60">
        <v>43773</v>
      </c>
      <c r="B1399" s="16">
        <v>6799.8</v>
      </c>
      <c r="C1399" s="16">
        <v>6779.1</v>
      </c>
      <c r="D1399" s="16">
        <v>6825.2</v>
      </c>
      <c r="E1399" s="16">
        <v>6779.1</v>
      </c>
      <c r="F1399" s="16" t="s">
        <v>1102</v>
      </c>
      <c r="G1399" s="61">
        <f t="shared" si="22"/>
        <v>3.053502677346609E-3</v>
      </c>
    </row>
    <row r="1400" spans="1:7" x14ac:dyDescent="0.35">
      <c r="A1400" s="60">
        <v>43770</v>
      </c>
      <c r="B1400" s="16">
        <v>6779.1</v>
      </c>
      <c r="C1400" s="16">
        <v>6772.9</v>
      </c>
      <c r="D1400" s="16">
        <v>6781.6</v>
      </c>
      <c r="E1400" s="16">
        <v>6745.6</v>
      </c>
      <c r="F1400" s="16" t="s">
        <v>1101</v>
      </c>
      <c r="G1400" s="61">
        <f t="shared" si="22"/>
        <v>9.1541289551022587E-4</v>
      </c>
    </row>
    <row r="1401" spans="1:7" x14ac:dyDescent="0.35">
      <c r="A1401" s="60">
        <v>43769</v>
      </c>
      <c r="B1401" s="16">
        <v>6772.9</v>
      </c>
      <c r="C1401" s="16">
        <v>6794.7</v>
      </c>
      <c r="D1401" s="16">
        <v>6794.7</v>
      </c>
      <c r="E1401" s="16">
        <v>6749.8</v>
      </c>
      <c r="F1401" s="16" t="s">
        <v>1100</v>
      </c>
      <c r="G1401" s="61">
        <f t="shared" si="22"/>
        <v>-3.2083830044005168E-3</v>
      </c>
    </row>
    <row r="1402" spans="1:7" x14ac:dyDescent="0.35">
      <c r="A1402" s="60">
        <v>43768</v>
      </c>
      <c r="B1402" s="16">
        <v>6794.7</v>
      </c>
      <c r="C1402" s="16">
        <v>6848.5</v>
      </c>
      <c r="D1402" s="16">
        <v>6848.5</v>
      </c>
      <c r="E1402" s="16">
        <v>6786.1</v>
      </c>
      <c r="F1402" s="16" t="s">
        <v>1099</v>
      </c>
      <c r="G1402" s="61">
        <f t="shared" si="22"/>
        <v>-7.8557348324450604E-3</v>
      </c>
    </row>
    <row r="1403" spans="1:7" x14ac:dyDescent="0.35">
      <c r="A1403" s="60">
        <v>43767</v>
      </c>
      <c r="B1403" s="16">
        <v>6848.5</v>
      </c>
      <c r="C1403" s="16">
        <v>6842.5</v>
      </c>
      <c r="D1403" s="16">
        <v>6864.2</v>
      </c>
      <c r="E1403" s="16">
        <v>6839.7</v>
      </c>
      <c r="F1403" s="16" t="s">
        <v>1098</v>
      </c>
      <c r="G1403" s="61">
        <f t="shared" si="22"/>
        <v>8.7687248812562402E-4</v>
      </c>
    </row>
    <row r="1404" spans="1:7" x14ac:dyDescent="0.35">
      <c r="A1404" s="60">
        <v>43766</v>
      </c>
      <c r="B1404" s="16">
        <v>6842.5</v>
      </c>
      <c r="C1404" s="16">
        <v>6841.2</v>
      </c>
      <c r="D1404" s="16">
        <v>6867.5</v>
      </c>
      <c r="E1404" s="16">
        <v>6841.2</v>
      </c>
      <c r="F1404" s="16" t="s">
        <v>1097</v>
      </c>
      <c r="G1404" s="61">
        <f t="shared" si="22"/>
        <v>2.1926618915357743E-4</v>
      </c>
    </row>
    <row r="1405" spans="1:7" x14ac:dyDescent="0.35">
      <c r="A1405" s="60">
        <v>43763</v>
      </c>
      <c r="B1405" s="16">
        <v>6841</v>
      </c>
      <c r="C1405" s="16">
        <v>6796.7</v>
      </c>
      <c r="D1405" s="16">
        <v>6843.5</v>
      </c>
      <c r="E1405" s="16">
        <v>6796.7</v>
      </c>
      <c r="F1405" s="16" t="s">
        <v>1096</v>
      </c>
      <c r="G1405" s="61">
        <f t="shared" si="22"/>
        <v>6.5178689658216271E-3</v>
      </c>
    </row>
    <row r="1406" spans="1:7" x14ac:dyDescent="0.35">
      <c r="A1406" s="60">
        <v>43762</v>
      </c>
      <c r="B1406" s="16">
        <v>6796.7</v>
      </c>
      <c r="C1406" s="16">
        <v>6778.2</v>
      </c>
      <c r="D1406" s="16">
        <v>6820.4</v>
      </c>
      <c r="E1406" s="16">
        <v>6778.2</v>
      </c>
      <c r="F1406" s="16" t="s">
        <v>1095</v>
      </c>
      <c r="G1406" s="61">
        <f t="shared" si="22"/>
        <v>2.7293381723760834E-3</v>
      </c>
    </row>
    <row r="1407" spans="1:7" x14ac:dyDescent="0.35">
      <c r="A1407" s="60">
        <v>43761</v>
      </c>
      <c r="B1407" s="16">
        <v>6778.2</v>
      </c>
      <c r="C1407" s="16">
        <v>6778.6</v>
      </c>
      <c r="D1407" s="16">
        <v>6780.1</v>
      </c>
      <c r="E1407" s="16">
        <v>6743.6</v>
      </c>
      <c r="F1407" s="16" t="s">
        <v>1094</v>
      </c>
      <c r="G1407" s="61">
        <f t="shared" si="22"/>
        <v>-5.9009234945395228E-5</v>
      </c>
    </row>
    <row r="1408" spans="1:7" x14ac:dyDescent="0.35">
      <c r="A1408" s="60">
        <v>43760</v>
      </c>
      <c r="B1408" s="16">
        <v>6778.6</v>
      </c>
      <c r="C1408" s="16">
        <v>6757.7</v>
      </c>
      <c r="D1408" s="16">
        <v>6786.4</v>
      </c>
      <c r="E1408" s="16">
        <v>6754</v>
      </c>
      <c r="F1408" s="16" t="s">
        <v>1093</v>
      </c>
      <c r="G1408" s="61">
        <f t="shared" si="22"/>
        <v>3.0927682495525133E-3</v>
      </c>
    </row>
    <row r="1409" spans="1:7" x14ac:dyDescent="0.35">
      <c r="A1409" s="60">
        <v>43759</v>
      </c>
      <c r="B1409" s="16">
        <v>6757.7</v>
      </c>
      <c r="C1409" s="16">
        <v>6758.4</v>
      </c>
      <c r="D1409" s="16">
        <v>6758.4</v>
      </c>
      <c r="E1409" s="16">
        <v>6721.8</v>
      </c>
      <c r="F1409" s="16" t="s">
        <v>1092</v>
      </c>
      <c r="G1409" s="61">
        <f t="shared" si="22"/>
        <v>-1.0357481060607743E-4</v>
      </c>
    </row>
    <row r="1410" spans="1:7" x14ac:dyDescent="0.35">
      <c r="A1410" s="60">
        <v>43756</v>
      </c>
      <c r="B1410" s="16">
        <v>6758.4</v>
      </c>
      <c r="C1410" s="16">
        <v>6791.5</v>
      </c>
      <c r="D1410" s="16">
        <v>6791.5</v>
      </c>
      <c r="E1410" s="16">
        <v>6741.8</v>
      </c>
      <c r="F1410" s="16" t="s">
        <v>1091</v>
      </c>
      <c r="G1410" s="61">
        <f t="shared" si="22"/>
        <v>-4.8737392328647156E-3</v>
      </c>
    </row>
    <row r="1411" spans="1:7" x14ac:dyDescent="0.35">
      <c r="A1411" s="60">
        <v>43755</v>
      </c>
      <c r="B1411" s="16">
        <v>6791.5</v>
      </c>
      <c r="C1411" s="16">
        <v>6843.2</v>
      </c>
      <c r="D1411" s="16">
        <v>6843.4</v>
      </c>
      <c r="E1411" s="16">
        <v>6788.5</v>
      </c>
      <c r="F1411" s="16" t="s">
        <v>114</v>
      </c>
      <c r="G1411" s="61">
        <f t="shared" ref="G1411:G1474" si="23">B1411/B1412-1</f>
        <v>-7.5549450549450281E-3</v>
      </c>
    </row>
    <row r="1412" spans="1:7" x14ac:dyDescent="0.35">
      <c r="A1412" s="60">
        <v>43754</v>
      </c>
      <c r="B1412" s="16">
        <v>6843.2</v>
      </c>
      <c r="C1412" s="16">
        <v>6763.3</v>
      </c>
      <c r="D1412" s="16">
        <v>6844.1</v>
      </c>
      <c r="E1412" s="16">
        <v>6763.3</v>
      </c>
      <c r="F1412" s="16" t="s">
        <v>1090</v>
      </c>
      <c r="G1412" s="61">
        <f t="shared" si="23"/>
        <v>1.181375955524655E-2</v>
      </c>
    </row>
    <row r="1413" spans="1:7" x14ac:dyDescent="0.35">
      <c r="A1413" s="60">
        <v>43753</v>
      </c>
      <c r="B1413" s="16">
        <v>6763.3</v>
      </c>
      <c r="C1413" s="16">
        <v>6757.9</v>
      </c>
      <c r="D1413" s="16">
        <v>6768.8</v>
      </c>
      <c r="E1413" s="16">
        <v>6737.9</v>
      </c>
      <c r="F1413" s="16" t="s">
        <v>1089</v>
      </c>
      <c r="G1413" s="61">
        <f t="shared" si="23"/>
        <v>7.9906479823632637E-4</v>
      </c>
    </row>
    <row r="1414" spans="1:7" x14ac:dyDescent="0.35">
      <c r="A1414" s="60">
        <v>43752</v>
      </c>
      <c r="B1414" s="16">
        <v>6757.9</v>
      </c>
      <c r="C1414" s="16">
        <v>6721.9</v>
      </c>
      <c r="D1414" s="16">
        <v>6791.4</v>
      </c>
      <c r="E1414" s="16">
        <v>6721.9</v>
      </c>
      <c r="F1414" s="16" t="s">
        <v>1088</v>
      </c>
      <c r="G1414" s="61">
        <f t="shared" si="23"/>
        <v>5.3556286169089695E-3</v>
      </c>
    </row>
    <row r="1415" spans="1:7" x14ac:dyDescent="0.35">
      <c r="A1415" s="60">
        <v>43749</v>
      </c>
      <c r="B1415" s="16">
        <v>6721.9</v>
      </c>
      <c r="C1415" s="16">
        <v>6662.9</v>
      </c>
      <c r="D1415" s="16">
        <v>6730</v>
      </c>
      <c r="E1415" s="16">
        <v>6662.9</v>
      </c>
      <c r="F1415" s="16" t="s">
        <v>1087</v>
      </c>
      <c r="G1415" s="61">
        <f t="shared" si="23"/>
        <v>8.8550030767382548E-3</v>
      </c>
    </row>
    <row r="1416" spans="1:7" x14ac:dyDescent="0.35">
      <c r="A1416" s="60">
        <v>43748</v>
      </c>
      <c r="B1416" s="16">
        <v>6662.9</v>
      </c>
      <c r="C1416" s="16">
        <v>6667</v>
      </c>
      <c r="D1416" s="16">
        <v>6688.8</v>
      </c>
      <c r="E1416" s="16">
        <v>6646.8</v>
      </c>
      <c r="F1416" s="16" t="s">
        <v>1086</v>
      </c>
      <c r="G1416" s="61">
        <f t="shared" si="23"/>
        <v>-6.1496925153747828E-4</v>
      </c>
    </row>
    <row r="1417" spans="1:7" x14ac:dyDescent="0.35">
      <c r="A1417" s="60">
        <v>43747</v>
      </c>
      <c r="B1417" s="16">
        <v>6667</v>
      </c>
      <c r="C1417" s="16">
        <v>6713.7</v>
      </c>
      <c r="D1417" s="16">
        <v>6713.7</v>
      </c>
      <c r="E1417" s="16">
        <v>6641.7</v>
      </c>
      <c r="F1417" s="16" t="s">
        <v>1085</v>
      </c>
      <c r="G1417" s="61">
        <f t="shared" si="23"/>
        <v>-6.9559259424758491E-3</v>
      </c>
    </row>
    <row r="1418" spans="1:7" x14ac:dyDescent="0.35">
      <c r="A1418" s="60">
        <v>43746</v>
      </c>
      <c r="B1418" s="16">
        <v>6713.7</v>
      </c>
      <c r="C1418" s="16">
        <v>6686.7</v>
      </c>
      <c r="D1418" s="16">
        <v>6721.7</v>
      </c>
      <c r="E1418" s="16">
        <v>6686.7</v>
      </c>
      <c r="F1418" s="16" t="s">
        <v>1084</v>
      </c>
      <c r="G1418" s="61">
        <f t="shared" si="23"/>
        <v>4.0378662120328368E-3</v>
      </c>
    </row>
    <row r="1419" spans="1:7" x14ac:dyDescent="0.35">
      <c r="A1419" s="60">
        <v>43745</v>
      </c>
      <c r="B1419" s="16">
        <v>6686.7</v>
      </c>
      <c r="C1419" s="16">
        <v>6636.9</v>
      </c>
      <c r="D1419" s="16">
        <v>6687.7</v>
      </c>
      <c r="E1419" s="16">
        <v>6636.9</v>
      </c>
      <c r="F1419" s="16" t="s">
        <v>1083</v>
      </c>
      <c r="G1419" s="61">
        <f t="shared" si="23"/>
        <v>7.5035031415269238E-3</v>
      </c>
    </row>
    <row r="1420" spans="1:7" x14ac:dyDescent="0.35">
      <c r="A1420" s="60">
        <v>43742</v>
      </c>
      <c r="B1420" s="16">
        <v>6636.9</v>
      </c>
      <c r="C1420" s="16">
        <v>6611.7</v>
      </c>
      <c r="D1420" s="16">
        <v>6651.5</v>
      </c>
      <c r="E1420" s="16">
        <v>6611.2</v>
      </c>
      <c r="F1420" s="16" t="s">
        <v>1082</v>
      </c>
      <c r="G1420" s="61">
        <f t="shared" si="23"/>
        <v>3.8114252007803717E-3</v>
      </c>
    </row>
    <row r="1421" spans="1:7" x14ac:dyDescent="0.35">
      <c r="A1421" s="60">
        <v>43741</v>
      </c>
      <c r="B1421" s="16">
        <v>6611.7</v>
      </c>
      <c r="C1421" s="16">
        <v>6753.3</v>
      </c>
      <c r="D1421" s="16">
        <v>6753.3</v>
      </c>
      <c r="E1421" s="16">
        <v>6594.6</v>
      </c>
      <c r="F1421" s="16" t="s">
        <v>1081</v>
      </c>
      <c r="G1421" s="61">
        <f t="shared" si="23"/>
        <v>-2.0967526986806484E-2</v>
      </c>
    </row>
    <row r="1422" spans="1:7" x14ac:dyDescent="0.35">
      <c r="A1422" s="60">
        <v>43740</v>
      </c>
      <c r="B1422" s="16">
        <v>6753.3</v>
      </c>
      <c r="C1422" s="16">
        <v>6853</v>
      </c>
      <c r="D1422" s="16">
        <v>6853</v>
      </c>
      <c r="E1422" s="16">
        <v>6753.2</v>
      </c>
      <c r="F1422" s="16" t="s">
        <v>1080</v>
      </c>
      <c r="G1422" s="61">
        <f t="shared" si="23"/>
        <v>-1.4548372975339285E-2</v>
      </c>
    </row>
    <row r="1423" spans="1:7" x14ac:dyDescent="0.35">
      <c r="A1423" s="60">
        <v>43739</v>
      </c>
      <c r="B1423" s="16">
        <v>6853</v>
      </c>
      <c r="C1423" s="16">
        <v>6800.6</v>
      </c>
      <c r="D1423" s="16">
        <v>6853.7</v>
      </c>
      <c r="E1423" s="16">
        <v>6800.6</v>
      </c>
      <c r="F1423" s="16" t="s">
        <v>1079</v>
      </c>
      <c r="G1423" s="61">
        <f t="shared" si="23"/>
        <v>7.7052024821337994E-3</v>
      </c>
    </row>
    <row r="1424" spans="1:7" x14ac:dyDescent="0.35">
      <c r="A1424" s="60">
        <v>43738</v>
      </c>
      <c r="B1424" s="16">
        <v>6800.6</v>
      </c>
      <c r="C1424" s="16">
        <v>6824.7</v>
      </c>
      <c r="D1424" s="16">
        <v>6844.1</v>
      </c>
      <c r="E1424" s="16">
        <v>6800.6</v>
      </c>
      <c r="F1424" s="16" t="s">
        <v>1078</v>
      </c>
      <c r="G1424" s="61">
        <f t="shared" si="23"/>
        <v>-3.4436775545493292E-3</v>
      </c>
    </row>
    <row r="1425" spans="1:7" x14ac:dyDescent="0.35">
      <c r="A1425" s="60">
        <v>43735</v>
      </c>
      <c r="B1425" s="16">
        <v>6824.1</v>
      </c>
      <c r="C1425" s="16">
        <v>6785.6</v>
      </c>
      <c r="D1425" s="16">
        <v>6829.8</v>
      </c>
      <c r="E1425" s="16">
        <v>6785.6</v>
      </c>
      <c r="F1425" s="16" t="s">
        <v>1077</v>
      </c>
      <c r="G1425" s="61">
        <f t="shared" si="23"/>
        <v>5.6737797689223601E-3</v>
      </c>
    </row>
    <row r="1426" spans="1:7" x14ac:dyDescent="0.35">
      <c r="A1426" s="60">
        <v>43734</v>
      </c>
      <c r="B1426" s="16">
        <v>6785.6</v>
      </c>
      <c r="C1426" s="16">
        <v>6814.7</v>
      </c>
      <c r="D1426" s="16">
        <v>6827.3</v>
      </c>
      <c r="E1426" s="16">
        <v>6776.4</v>
      </c>
      <c r="F1426" s="16" t="s">
        <v>1076</v>
      </c>
      <c r="G1426" s="61">
        <f t="shared" si="23"/>
        <v>-4.2701806389128238E-3</v>
      </c>
    </row>
    <row r="1427" spans="1:7" x14ac:dyDescent="0.35">
      <c r="A1427" s="60">
        <v>43733</v>
      </c>
      <c r="B1427" s="16">
        <v>6814.7</v>
      </c>
      <c r="C1427" s="16">
        <v>6856.6</v>
      </c>
      <c r="D1427" s="16">
        <v>6856.6</v>
      </c>
      <c r="E1427" s="16">
        <v>6803</v>
      </c>
      <c r="F1427" s="16" t="s">
        <v>287</v>
      </c>
      <c r="G1427" s="61">
        <f t="shared" si="23"/>
        <v>-6.1109004462853722E-3</v>
      </c>
    </row>
    <row r="1428" spans="1:7" x14ac:dyDescent="0.35">
      <c r="A1428" s="60">
        <v>43732</v>
      </c>
      <c r="B1428" s="16">
        <v>6856.6</v>
      </c>
      <c r="C1428" s="16">
        <v>6861.1</v>
      </c>
      <c r="D1428" s="16">
        <v>6873.9</v>
      </c>
      <c r="E1428" s="16">
        <v>6854.8</v>
      </c>
      <c r="F1428" s="16" t="s">
        <v>1075</v>
      </c>
      <c r="G1428" s="61">
        <f t="shared" si="23"/>
        <v>-6.5587150748425138E-4</v>
      </c>
    </row>
    <row r="1429" spans="1:7" x14ac:dyDescent="0.35">
      <c r="A1429" s="60">
        <v>43731</v>
      </c>
      <c r="B1429" s="16">
        <v>6861.1</v>
      </c>
      <c r="C1429" s="16">
        <v>6839</v>
      </c>
      <c r="D1429" s="16">
        <v>6880</v>
      </c>
      <c r="E1429" s="16">
        <v>6839</v>
      </c>
      <c r="F1429" s="16" t="s">
        <v>1074</v>
      </c>
      <c r="G1429" s="61">
        <f t="shared" si="23"/>
        <v>3.2314665886825633E-3</v>
      </c>
    </row>
    <row r="1430" spans="1:7" x14ac:dyDescent="0.35">
      <c r="A1430" s="60">
        <v>43728</v>
      </c>
      <c r="B1430" s="16">
        <v>6839</v>
      </c>
      <c r="C1430" s="16">
        <v>6825.2</v>
      </c>
      <c r="D1430" s="16">
        <v>6883.1</v>
      </c>
      <c r="E1430" s="16">
        <v>6825.2</v>
      </c>
      <c r="F1430" s="16" t="s">
        <v>1073</v>
      </c>
      <c r="G1430" s="61">
        <f t="shared" si="23"/>
        <v>2.0219187716110643E-3</v>
      </c>
    </row>
    <row r="1431" spans="1:7" x14ac:dyDescent="0.35">
      <c r="A1431" s="60">
        <v>43727</v>
      </c>
      <c r="B1431" s="16">
        <v>6825.2</v>
      </c>
      <c r="C1431" s="16">
        <v>6791.2</v>
      </c>
      <c r="D1431" s="16">
        <v>6849.7</v>
      </c>
      <c r="E1431" s="16">
        <v>6791.2</v>
      </c>
      <c r="F1431" s="16" t="s">
        <v>250</v>
      </c>
      <c r="G1431" s="61">
        <f t="shared" si="23"/>
        <v>5.0064789727883863E-3</v>
      </c>
    </row>
    <row r="1432" spans="1:7" x14ac:dyDescent="0.35">
      <c r="A1432" s="60">
        <v>43726</v>
      </c>
      <c r="B1432" s="16">
        <v>6791.2</v>
      </c>
      <c r="C1432" s="16">
        <v>6801.7</v>
      </c>
      <c r="D1432" s="16">
        <v>6810.4</v>
      </c>
      <c r="E1432" s="16">
        <v>6784.5</v>
      </c>
      <c r="F1432" s="16" t="s">
        <v>287</v>
      </c>
      <c r="G1432" s="61">
        <f t="shared" si="23"/>
        <v>-1.5437317141302476E-3</v>
      </c>
    </row>
    <row r="1433" spans="1:7" x14ac:dyDescent="0.35">
      <c r="A1433" s="60">
        <v>43725</v>
      </c>
      <c r="B1433" s="16">
        <v>6801.7</v>
      </c>
      <c r="C1433" s="16">
        <v>6782</v>
      </c>
      <c r="D1433" s="16">
        <v>6801.7</v>
      </c>
      <c r="E1433" s="16">
        <v>6759</v>
      </c>
      <c r="F1433" s="16" t="s">
        <v>1072</v>
      </c>
      <c r="G1433" s="61">
        <f t="shared" si="23"/>
        <v>2.9047478619876888E-3</v>
      </c>
    </row>
    <row r="1434" spans="1:7" x14ac:dyDescent="0.35">
      <c r="A1434" s="60">
        <v>43724</v>
      </c>
      <c r="B1434" s="16">
        <v>6782</v>
      </c>
      <c r="C1434" s="16">
        <v>6777.1</v>
      </c>
      <c r="D1434" s="16">
        <v>6794.5</v>
      </c>
      <c r="E1434" s="16">
        <v>6757.9</v>
      </c>
      <c r="F1434" s="16" t="s">
        <v>298</v>
      </c>
      <c r="G1434" s="61">
        <f t="shared" si="23"/>
        <v>7.2302312198435637E-4</v>
      </c>
    </row>
    <row r="1435" spans="1:7" x14ac:dyDescent="0.35">
      <c r="A1435" s="60">
        <v>43721</v>
      </c>
      <c r="B1435" s="16">
        <v>6777.1</v>
      </c>
      <c r="C1435" s="16">
        <v>6765.7</v>
      </c>
      <c r="D1435" s="16">
        <v>6785.9</v>
      </c>
      <c r="E1435" s="16">
        <v>6762.6</v>
      </c>
      <c r="F1435" s="16" t="s">
        <v>1071</v>
      </c>
      <c r="G1435" s="61">
        <f t="shared" si="23"/>
        <v>1.6849697740071168E-3</v>
      </c>
    </row>
    <row r="1436" spans="1:7" x14ac:dyDescent="0.35">
      <c r="A1436" s="60">
        <v>43720</v>
      </c>
      <c r="B1436" s="16">
        <v>6765.7</v>
      </c>
      <c r="C1436" s="16">
        <v>6752.2</v>
      </c>
      <c r="D1436" s="16">
        <v>6800.5</v>
      </c>
      <c r="E1436" s="16">
        <v>6752.2</v>
      </c>
      <c r="F1436" s="16" t="s">
        <v>1070</v>
      </c>
      <c r="G1436" s="61">
        <f t="shared" si="23"/>
        <v>1.999348360534281E-3</v>
      </c>
    </row>
    <row r="1437" spans="1:7" x14ac:dyDescent="0.35">
      <c r="A1437" s="60">
        <v>43719</v>
      </c>
      <c r="B1437" s="16">
        <v>6752.2</v>
      </c>
      <c r="C1437" s="16">
        <v>6728</v>
      </c>
      <c r="D1437" s="16">
        <v>6752.2</v>
      </c>
      <c r="E1437" s="16">
        <v>6728</v>
      </c>
      <c r="F1437" s="16" t="s">
        <v>114</v>
      </c>
      <c r="G1437" s="61">
        <f t="shared" si="23"/>
        <v>3.5969084423306263E-3</v>
      </c>
    </row>
    <row r="1438" spans="1:7" x14ac:dyDescent="0.35">
      <c r="A1438" s="60">
        <v>43718</v>
      </c>
      <c r="B1438" s="16">
        <v>6728</v>
      </c>
      <c r="C1438" s="16">
        <v>6760.1</v>
      </c>
      <c r="D1438" s="16">
        <v>6766.2</v>
      </c>
      <c r="E1438" s="16">
        <v>6709.4</v>
      </c>
      <c r="F1438" s="16" t="s">
        <v>365</v>
      </c>
      <c r="G1438" s="61">
        <f t="shared" si="23"/>
        <v>-4.748450466709131E-3</v>
      </c>
    </row>
    <row r="1439" spans="1:7" x14ac:dyDescent="0.35">
      <c r="A1439" s="60">
        <v>43717</v>
      </c>
      <c r="B1439" s="16">
        <v>6760.1</v>
      </c>
      <c r="C1439" s="16">
        <v>6752.7</v>
      </c>
      <c r="D1439" s="16">
        <v>6769.1</v>
      </c>
      <c r="E1439" s="16">
        <v>6739.3</v>
      </c>
      <c r="F1439" s="16" t="s">
        <v>1069</v>
      </c>
      <c r="G1439" s="61">
        <f t="shared" si="23"/>
        <v>1.0958579531150647E-3</v>
      </c>
    </row>
    <row r="1440" spans="1:7" x14ac:dyDescent="0.35">
      <c r="A1440" s="60">
        <v>43714</v>
      </c>
      <c r="B1440" s="16">
        <v>6752.7</v>
      </c>
      <c r="C1440" s="16">
        <v>6720.8</v>
      </c>
      <c r="D1440" s="16">
        <v>6762.3</v>
      </c>
      <c r="E1440" s="16">
        <v>6720.8</v>
      </c>
      <c r="F1440" s="16" t="s">
        <v>122</v>
      </c>
      <c r="G1440" s="61">
        <f t="shared" si="23"/>
        <v>4.7464587549099768E-3</v>
      </c>
    </row>
    <row r="1441" spans="1:7" x14ac:dyDescent="0.35">
      <c r="A1441" s="60">
        <v>43713</v>
      </c>
      <c r="B1441" s="16">
        <v>6720.8</v>
      </c>
      <c r="C1441" s="16">
        <v>6656.1</v>
      </c>
      <c r="D1441" s="16">
        <v>6728.2</v>
      </c>
      <c r="E1441" s="16">
        <v>6654.2</v>
      </c>
      <c r="F1441" s="16" t="s">
        <v>166</v>
      </c>
      <c r="G1441" s="61">
        <f t="shared" si="23"/>
        <v>9.7204068448490943E-3</v>
      </c>
    </row>
    <row r="1442" spans="1:7" x14ac:dyDescent="0.35">
      <c r="A1442" s="60">
        <v>43712</v>
      </c>
      <c r="B1442" s="16">
        <v>6656.1</v>
      </c>
      <c r="C1442" s="16">
        <v>6673.5</v>
      </c>
      <c r="D1442" s="16">
        <v>6673.5</v>
      </c>
      <c r="E1442" s="16">
        <v>6605.4</v>
      </c>
      <c r="F1442" s="16" t="s">
        <v>1068</v>
      </c>
      <c r="G1442" s="61">
        <f t="shared" si="23"/>
        <v>-2.6073274893233522E-3</v>
      </c>
    </row>
    <row r="1443" spans="1:7" x14ac:dyDescent="0.35">
      <c r="A1443" s="60">
        <v>43711</v>
      </c>
      <c r="B1443" s="16">
        <v>6673.5</v>
      </c>
      <c r="C1443" s="16">
        <v>6677.5</v>
      </c>
      <c r="D1443" s="16">
        <v>6691.1</v>
      </c>
      <c r="E1443" s="16">
        <v>6656.1</v>
      </c>
      <c r="F1443" s="16" t="s">
        <v>748</v>
      </c>
      <c r="G1443" s="61">
        <f t="shared" si="23"/>
        <v>-5.9902658180455148E-4</v>
      </c>
    </row>
    <row r="1444" spans="1:7" x14ac:dyDescent="0.35">
      <c r="A1444" s="60">
        <v>43710</v>
      </c>
      <c r="B1444" s="16">
        <v>6677.5</v>
      </c>
      <c r="C1444" s="16">
        <v>6698.2</v>
      </c>
      <c r="D1444" s="16">
        <v>6698.9</v>
      </c>
      <c r="E1444" s="16">
        <v>6658.2</v>
      </c>
      <c r="F1444" s="16" t="s">
        <v>1067</v>
      </c>
      <c r="G1444" s="61">
        <f t="shared" si="23"/>
        <v>-3.0903824908183886E-3</v>
      </c>
    </row>
    <row r="1445" spans="1:7" x14ac:dyDescent="0.35">
      <c r="A1445" s="60">
        <v>43707</v>
      </c>
      <c r="B1445" s="16">
        <v>6698.2</v>
      </c>
      <c r="C1445" s="16">
        <v>6605.7</v>
      </c>
      <c r="D1445" s="16">
        <v>6706.7</v>
      </c>
      <c r="E1445" s="16">
        <v>6605.7</v>
      </c>
      <c r="F1445" s="16" t="s">
        <v>232</v>
      </c>
      <c r="G1445" s="61">
        <f t="shared" si="23"/>
        <v>1.4003057965090715E-2</v>
      </c>
    </row>
    <row r="1446" spans="1:7" x14ac:dyDescent="0.35">
      <c r="A1446" s="60">
        <v>43706</v>
      </c>
      <c r="B1446" s="16">
        <v>6605.7</v>
      </c>
      <c r="C1446" s="16">
        <v>6600.8</v>
      </c>
      <c r="D1446" s="16">
        <v>6609</v>
      </c>
      <c r="E1446" s="16">
        <v>6575.1</v>
      </c>
      <c r="F1446" s="16" t="s">
        <v>1066</v>
      </c>
      <c r="G1446" s="61">
        <f t="shared" si="23"/>
        <v>7.4233426251368861E-4</v>
      </c>
    </row>
    <row r="1447" spans="1:7" x14ac:dyDescent="0.35">
      <c r="A1447" s="60">
        <v>43705</v>
      </c>
      <c r="B1447" s="16">
        <v>6600.8</v>
      </c>
      <c r="C1447" s="16">
        <v>6565.6</v>
      </c>
      <c r="D1447" s="16">
        <v>6601.8</v>
      </c>
      <c r="E1447" s="16">
        <v>6559.1</v>
      </c>
      <c r="F1447" s="16" t="s">
        <v>1065</v>
      </c>
      <c r="G1447" s="61">
        <f t="shared" si="23"/>
        <v>5.3612769586937059E-3</v>
      </c>
    </row>
    <row r="1448" spans="1:7" x14ac:dyDescent="0.35">
      <c r="A1448" s="60">
        <v>43704</v>
      </c>
      <c r="B1448" s="16">
        <v>6565.6</v>
      </c>
      <c r="C1448" s="16">
        <v>6531</v>
      </c>
      <c r="D1448" s="16">
        <v>6576.4</v>
      </c>
      <c r="E1448" s="16">
        <v>6531</v>
      </c>
      <c r="F1448" s="16" t="s">
        <v>160</v>
      </c>
      <c r="G1448" s="61">
        <f t="shared" si="23"/>
        <v>5.297810442504991E-3</v>
      </c>
    </row>
    <row r="1449" spans="1:7" x14ac:dyDescent="0.35">
      <c r="A1449" s="60">
        <v>43703</v>
      </c>
      <c r="B1449" s="16">
        <v>6531</v>
      </c>
      <c r="C1449" s="16">
        <v>6614.3</v>
      </c>
      <c r="D1449" s="16">
        <v>6614.3</v>
      </c>
      <c r="E1449" s="16">
        <v>6501.5</v>
      </c>
      <c r="F1449" s="16" t="s">
        <v>373</v>
      </c>
      <c r="G1449" s="61">
        <f t="shared" si="23"/>
        <v>-1.2593925283098772E-2</v>
      </c>
    </row>
    <row r="1450" spans="1:7" x14ac:dyDescent="0.35">
      <c r="A1450" s="60">
        <v>43700</v>
      </c>
      <c r="B1450" s="16">
        <v>6614.3</v>
      </c>
      <c r="C1450" s="16">
        <v>6593</v>
      </c>
      <c r="D1450" s="16">
        <v>6617.7</v>
      </c>
      <c r="E1450" s="16">
        <v>6586.3</v>
      </c>
      <c r="F1450" s="16" t="s">
        <v>168</v>
      </c>
      <c r="G1450" s="61">
        <f t="shared" si="23"/>
        <v>3.2306992264523604E-3</v>
      </c>
    </row>
    <row r="1451" spans="1:7" x14ac:dyDescent="0.35">
      <c r="A1451" s="60">
        <v>43699</v>
      </c>
      <c r="B1451" s="16">
        <v>6593</v>
      </c>
      <c r="C1451" s="16">
        <v>6572.6</v>
      </c>
      <c r="D1451" s="16">
        <v>6612</v>
      </c>
      <c r="E1451" s="16">
        <v>6572.6</v>
      </c>
      <c r="F1451" s="16" t="s">
        <v>1064</v>
      </c>
      <c r="G1451" s="61">
        <f t="shared" si="23"/>
        <v>3.1037945409730927E-3</v>
      </c>
    </row>
    <row r="1452" spans="1:7" x14ac:dyDescent="0.35">
      <c r="A1452" s="60">
        <v>43698</v>
      </c>
      <c r="B1452" s="16">
        <v>6572.6</v>
      </c>
      <c r="C1452" s="16">
        <v>6627.4</v>
      </c>
      <c r="D1452" s="16">
        <v>6627.4</v>
      </c>
      <c r="E1452" s="16">
        <v>6554</v>
      </c>
      <c r="F1452" s="16" t="s">
        <v>1063</v>
      </c>
      <c r="G1452" s="61">
        <f t="shared" si="23"/>
        <v>-8.2687026586594214E-3</v>
      </c>
    </row>
    <row r="1453" spans="1:7" x14ac:dyDescent="0.35">
      <c r="A1453" s="60">
        <v>43697</v>
      </c>
      <c r="B1453" s="16">
        <v>6627.4</v>
      </c>
      <c r="C1453" s="16">
        <v>6550.5</v>
      </c>
      <c r="D1453" s="16">
        <v>6627.4</v>
      </c>
      <c r="E1453" s="16">
        <v>6550.5</v>
      </c>
      <c r="F1453" s="16" t="s">
        <v>1062</v>
      </c>
      <c r="G1453" s="61">
        <f t="shared" si="23"/>
        <v>1.1739561865506287E-2</v>
      </c>
    </row>
    <row r="1454" spans="1:7" x14ac:dyDescent="0.35">
      <c r="A1454" s="60">
        <v>43696</v>
      </c>
      <c r="B1454" s="16">
        <v>6550.5</v>
      </c>
      <c r="C1454" s="16">
        <v>6485.9</v>
      </c>
      <c r="D1454" s="16">
        <v>6552</v>
      </c>
      <c r="E1454" s="16">
        <v>6485.9</v>
      </c>
      <c r="F1454" s="16" t="s">
        <v>1061</v>
      </c>
      <c r="G1454" s="61">
        <f t="shared" si="23"/>
        <v>9.9600672227446729E-3</v>
      </c>
    </row>
    <row r="1455" spans="1:7" x14ac:dyDescent="0.35">
      <c r="A1455" s="60">
        <v>43693</v>
      </c>
      <c r="B1455" s="16">
        <v>6485.9</v>
      </c>
      <c r="C1455" s="16">
        <v>6490.8</v>
      </c>
      <c r="D1455" s="16">
        <v>6505.7</v>
      </c>
      <c r="E1455" s="16">
        <v>6476.7</v>
      </c>
      <c r="F1455" s="16" t="s">
        <v>373</v>
      </c>
      <c r="G1455" s="61">
        <f t="shared" si="23"/>
        <v>-7.5491464842558642E-4</v>
      </c>
    </row>
    <row r="1456" spans="1:7" x14ac:dyDescent="0.35">
      <c r="A1456" s="60">
        <v>43692</v>
      </c>
      <c r="B1456" s="16">
        <v>6490.8</v>
      </c>
      <c r="C1456" s="16">
        <v>6677.5</v>
      </c>
      <c r="D1456" s="16">
        <v>6677.5</v>
      </c>
      <c r="E1456" s="16">
        <v>6488.3</v>
      </c>
      <c r="F1456" s="16" t="s">
        <v>305</v>
      </c>
      <c r="G1456" s="61">
        <f t="shared" si="23"/>
        <v>-2.7959565705728218E-2</v>
      </c>
    </row>
    <row r="1457" spans="1:7" x14ac:dyDescent="0.35">
      <c r="A1457" s="60">
        <v>43691</v>
      </c>
      <c r="B1457" s="16">
        <v>6677.5</v>
      </c>
      <c r="C1457" s="16">
        <v>6648.1</v>
      </c>
      <c r="D1457" s="16">
        <v>6681</v>
      </c>
      <c r="E1457" s="16">
        <v>6638.6</v>
      </c>
      <c r="F1457" s="16" t="s">
        <v>528</v>
      </c>
      <c r="G1457" s="61">
        <f t="shared" si="23"/>
        <v>4.4223161504790554E-3</v>
      </c>
    </row>
    <row r="1458" spans="1:7" x14ac:dyDescent="0.35">
      <c r="A1458" s="60">
        <v>43690</v>
      </c>
      <c r="B1458" s="16">
        <v>6648.1</v>
      </c>
      <c r="C1458" s="16">
        <v>6670.1</v>
      </c>
      <c r="D1458" s="16">
        <v>6672.5</v>
      </c>
      <c r="E1458" s="16">
        <v>6638.4</v>
      </c>
      <c r="F1458" s="16" t="s">
        <v>1060</v>
      </c>
      <c r="G1458" s="61">
        <f t="shared" si="23"/>
        <v>-3.2983013747920342E-3</v>
      </c>
    </row>
    <row r="1459" spans="1:7" x14ac:dyDescent="0.35">
      <c r="A1459" s="60">
        <v>43689</v>
      </c>
      <c r="B1459" s="16">
        <v>6670.1</v>
      </c>
      <c r="C1459" s="16">
        <v>6663.4</v>
      </c>
      <c r="D1459" s="16">
        <v>6670.1</v>
      </c>
      <c r="E1459" s="16">
        <v>6634.5</v>
      </c>
      <c r="F1459" s="16" t="s">
        <v>1059</v>
      </c>
      <c r="G1459" s="61">
        <f t="shared" si="23"/>
        <v>1.0054926914189188E-3</v>
      </c>
    </row>
    <row r="1460" spans="1:7" x14ac:dyDescent="0.35">
      <c r="A1460" s="60">
        <v>43686</v>
      </c>
      <c r="B1460" s="16">
        <v>6663.4</v>
      </c>
      <c r="C1460" s="16">
        <v>6642.3</v>
      </c>
      <c r="D1460" s="16">
        <v>6670.4</v>
      </c>
      <c r="E1460" s="16">
        <v>6641.2</v>
      </c>
      <c r="F1460" s="16" t="s">
        <v>1058</v>
      </c>
      <c r="G1460" s="61">
        <f t="shared" si="23"/>
        <v>3.1766105114192644E-3</v>
      </c>
    </row>
    <row r="1461" spans="1:7" x14ac:dyDescent="0.35">
      <c r="A1461" s="60">
        <v>43685</v>
      </c>
      <c r="B1461" s="16">
        <v>6642.3</v>
      </c>
      <c r="C1461" s="16">
        <v>6588.5</v>
      </c>
      <c r="D1461" s="16">
        <v>6642.3</v>
      </c>
      <c r="E1461" s="16">
        <v>6537.3</v>
      </c>
      <c r="F1461" s="16" t="s">
        <v>373</v>
      </c>
      <c r="G1461" s="61">
        <f t="shared" si="23"/>
        <v>8.1657433406694402E-3</v>
      </c>
    </row>
    <row r="1462" spans="1:7" x14ac:dyDescent="0.35">
      <c r="A1462" s="60">
        <v>43684</v>
      </c>
      <c r="B1462" s="16">
        <v>6588.5</v>
      </c>
      <c r="C1462" s="16">
        <v>6546.5</v>
      </c>
      <c r="D1462" s="16">
        <v>6598.8</v>
      </c>
      <c r="E1462" s="16">
        <v>6540.9</v>
      </c>
      <c r="F1462" s="16" t="s">
        <v>1057</v>
      </c>
      <c r="G1462" s="61">
        <f t="shared" si="23"/>
        <v>6.4156419460781322E-3</v>
      </c>
    </row>
    <row r="1463" spans="1:7" x14ac:dyDescent="0.35">
      <c r="A1463" s="60">
        <v>43683</v>
      </c>
      <c r="B1463" s="16">
        <v>6546.5</v>
      </c>
      <c r="C1463" s="16">
        <v>6710.6</v>
      </c>
      <c r="D1463" s="16">
        <v>6710.6</v>
      </c>
      <c r="E1463" s="16">
        <v>6508.7</v>
      </c>
      <c r="F1463" s="16" t="s">
        <v>1056</v>
      </c>
      <c r="G1463" s="61">
        <f t="shared" si="23"/>
        <v>-2.4453849134205674E-2</v>
      </c>
    </row>
    <row r="1464" spans="1:7" x14ac:dyDescent="0.35">
      <c r="A1464" s="60">
        <v>43682</v>
      </c>
      <c r="B1464" s="16">
        <v>6710.6</v>
      </c>
      <c r="C1464" s="16">
        <v>6846.1</v>
      </c>
      <c r="D1464" s="16">
        <v>6846.1</v>
      </c>
      <c r="E1464" s="16">
        <v>6710.3</v>
      </c>
      <c r="F1464" s="16" t="s">
        <v>1055</v>
      </c>
      <c r="G1464" s="61">
        <f t="shared" si="23"/>
        <v>-1.9792290501161269E-2</v>
      </c>
    </row>
    <row r="1465" spans="1:7" x14ac:dyDescent="0.35">
      <c r="A1465" s="60">
        <v>43679</v>
      </c>
      <c r="B1465" s="16">
        <v>6846.1</v>
      </c>
      <c r="C1465" s="16">
        <v>6871.9</v>
      </c>
      <c r="D1465" s="16">
        <v>6871.9</v>
      </c>
      <c r="E1465" s="16">
        <v>6826.8</v>
      </c>
      <c r="F1465" s="16" t="s">
        <v>1054</v>
      </c>
      <c r="G1465" s="61">
        <f t="shared" si="23"/>
        <v>-3.7544201749151185E-3</v>
      </c>
    </row>
    <row r="1466" spans="1:7" x14ac:dyDescent="0.35">
      <c r="A1466" s="60">
        <v>43678</v>
      </c>
      <c r="B1466" s="16">
        <v>6871.9</v>
      </c>
      <c r="C1466" s="16">
        <v>6896.7</v>
      </c>
      <c r="D1466" s="16">
        <v>6896.7</v>
      </c>
      <c r="E1466" s="16">
        <v>6864.8</v>
      </c>
      <c r="F1466" s="16" t="s">
        <v>1053</v>
      </c>
      <c r="G1466" s="61">
        <f t="shared" si="23"/>
        <v>-3.5959226876622896E-3</v>
      </c>
    </row>
    <row r="1467" spans="1:7" x14ac:dyDescent="0.35">
      <c r="A1467" s="60">
        <v>43677</v>
      </c>
      <c r="B1467" s="16">
        <v>6896.7</v>
      </c>
      <c r="C1467" s="16">
        <v>6928.3</v>
      </c>
      <c r="D1467" s="16">
        <v>6928.3</v>
      </c>
      <c r="E1467" s="16">
        <v>6896.7</v>
      </c>
      <c r="F1467" s="16" t="s">
        <v>298</v>
      </c>
      <c r="G1467" s="61">
        <f t="shared" si="23"/>
        <v>-4.5610034207526073E-3</v>
      </c>
    </row>
    <row r="1468" spans="1:7" x14ac:dyDescent="0.35">
      <c r="A1468" s="60">
        <v>43676</v>
      </c>
      <c r="B1468" s="16">
        <v>6928.3</v>
      </c>
      <c r="C1468" s="16">
        <v>6911.4</v>
      </c>
      <c r="D1468" s="16">
        <v>6958.7</v>
      </c>
      <c r="E1468" s="16">
        <v>6911.4</v>
      </c>
      <c r="F1468" s="16" t="s">
        <v>1052</v>
      </c>
      <c r="G1468" s="61">
        <f t="shared" si="23"/>
        <v>2.4452354081663241E-3</v>
      </c>
    </row>
    <row r="1469" spans="1:7" x14ac:dyDescent="0.35">
      <c r="A1469" s="60">
        <v>43675</v>
      </c>
      <c r="B1469" s="16">
        <v>6911.4</v>
      </c>
      <c r="C1469" s="16">
        <v>6879.3</v>
      </c>
      <c r="D1469" s="16">
        <v>6919.7</v>
      </c>
      <c r="E1469" s="16">
        <v>6879.3</v>
      </c>
      <c r="F1469" s="16" t="s">
        <v>1051</v>
      </c>
      <c r="G1469" s="61">
        <f t="shared" si="23"/>
        <v>4.6661724303342922E-3</v>
      </c>
    </row>
    <row r="1470" spans="1:7" x14ac:dyDescent="0.35">
      <c r="A1470" s="60">
        <v>43672</v>
      </c>
      <c r="B1470" s="16">
        <v>6879.3</v>
      </c>
      <c r="C1470" s="16">
        <v>6901.9</v>
      </c>
      <c r="D1470" s="16">
        <v>6901.9</v>
      </c>
      <c r="E1470" s="16">
        <v>6863.9</v>
      </c>
      <c r="F1470" s="16" t="s">
        <v>373</v>
      </c>
      <c r="G1470" s="61">
        <f t="shared" si="23"/>
        <v>-3.2744606557614242E-3</v>
      </c>
    </row>
    <row r="1471" spans="1:7" x14ac:dyDescent="0.35">
      <c r="A1471" s="60">
        <v>43671</v>
      </c>
      <c r="B1471" s="16">
        <v>6901.9</v>
      </c>
      <c r="C1471" s="16">
        <v>6862.4</v>
      </c>
      <c r="D1471" s="16">
        <v>6901.9</v>
      </c>
      <c r="E1471" s="16">
        <v>6857.5</v>
      </c>
      <c r="F1471" s="16" t="s">
        <v>173</v>
      </c>
      <c r="G1471" s="61">
        <f t="shared" si="23"/>
        <v>5.756003730473358E-3</v>
      </c>
    </row>
    <row r="1472" spans="1:7" x14ac:dyDescent="0.35">
      <c r="A1472" s="60">
        <v>43670</v>
      </c>
      <c r="B1472" s="16">
        <v>6862.4</v>
      </c>
      <c r="C1472" s="16">
        <v>6812.5</v>
      </c>
      <c r="D1472" s="16">
        <v>6869.7</v>
      </c>
      <c r="E1472" s="16">
        <v>6812.5</v>
      </c>
      <c r="F1472" s="16" t="s">
        <v>1050</v>
      </c>
      <c r="G1472" s="61">
        <f t="shared" si="23"/>
        <v>7.3247706422017167E-3</v>
      </c>
    </row>
    <row r="1473" spans="1:7" x14ac:dyDescent="0.35">
      <c r="A1473" s="60">
        <v>43669</v>
      </c>
      <c r="B1473" s="16">
        <v>6812.5</v>
      </c>
      <c r="C1473" s="16">
        <v>6781.2</v>
      </c>
      <c r="D1473" s="16">
        <v>6818.1</v>
      </c>
      <c r="E1473" s="16">
        <v>6778.5</v>
      </c>
      <c r="F1473" s="16" t="s">
        <v>1049</v>
      </c>
      <c r="G1473" s="61">
        <f t="shared" si="23"/>
        <v>4.6157022355926003E-3</v>
      </c>
    </row>
    <row r="1474" spans="1:7" x14ac:dyDescent="0.35">
      <c r="A1474" s="60">
        <v>43668</v>
      </c>
      <c r="B1474" s="16">
        <v>6781.2</v>
      </c>
      <c r="C1474" s="16">
        <v>6786.2</v>
      </c>
      <c r="D1474" s="16">
        <v>6798.6</v>
      </c>
      <c r="E1474" s="16">
        <v>6763.8</v>
      </c>
      <c r="F1474" s="16" t="s">
        <v>1048</v>
      </c>
      <c r="G1474" s="61">
        <f t="shared" si="23"/>
        <v>-7.3678936665588779E-4</v>
      </c>
    </row>
    <row r="1475" spans="1:7" x14ac:dyDescent="0.35">
      <c r="A1475" s="60">
        <v>43665</v>
      </c>
      <c r="B1475" s="16">
        <v>6786.2</v>
      </c>
      <c r="C1475" s="16">
        <v>6735.4</v>
      </c>
      <c r="D1475" s="16">
        <v>6789.8</v>
      </c>
      <c r="E1475" s="16">
        <v>6734.7</v>
      </c>
      <c r="F1475" s="16" t="s">
        <v>1047</v>
      </c>
      <c r="G1475" s="61">
        <f t="shared" ref="G1475:G1538" si="24">B1475/B1476-1</f>
        <v>7.5422395106452544E-3</v>
      </c>
    </row>
    <row r="1476" spans="1:7" x14ac:dyDescent="0.35">
      <c r="A1476" s="60">
        <v>43664</v>
      </c>
      <c r="B1476" s="16">
        <v>6735.4</v>
      </c>
      <c r="C1476" s="16">
        <v>6764</v>
      </c>
      <c r="D1476" s="16">
        <v>6764</v>
      </c>
      <c r="E1476" s="16">
        <v>6718.5</v>
      </c>
      <c r="F1476" s="16" t="s">
        <v>1046</v>
      </c>
      <c r="G1476" s="61">
        <f t="shared" si="24"/>
        <v>-4.2282672974571778E-3</v>
      </c>
    </row>
    <row r="1477" spans="1:7" x14ac:dyDescent="0.35">
      <c r="A1477" s="60">
        <v>43663</v>
      </c>
      <c r="B1477" s="16">
        <v>6764</v>
      </c>
      <c r="C1477" s="16">
        <v>6735.8</v>
      </c>
      <c r="D1477" s="16">
        <v>6766.4</v>
      </c>
      <c r="E1477" s="16">
        <v>6721.2</v>
      </c>
      <c r="F1477" s="16" t="s">
        <v>229</v>
      </c>
      <c r="G1477" s="61">
        <f t="shared" si="24"/>
        <v>4.1865851123845665E-3</v>
      </c>
    </row>
    <row r="1478" spans="1:7" x14ac:dyDescent="0.35">
      <c r="A1478" s="60">
        <v>43662</v>
      </c>
      <c r="B1478" s="16">
        <v>6735.8</v>
      </c>
      <c r="C1478" s="16">
        <v>6746.2</v>
      </c>
      <c r="D1478" s="16">
        <v>6759.6</v>
      </c>
      <c r="E1478" s="16">
        <v>6735.8</v>
      </c>
      <c r="F1478" s="16" t="s">
        <v>1045</v>
      </c>
      <c r="G1478" s="61">
        <f t="shared" si="24"/>
        <v>-1.5416086092910897E-3</v>
      </c>
    </row>
    <row r="1479" spans="1:7" x14ac:dyDescent="0.35">
      <c r="A1479" s="60">
        <v>43661</v>
      </c>
      <c r="B1479" s="16">
        <v>6746.2</v>
      </c>
      <c r="C1479" s="16">
        <v>6787.3</v>
      </c>
      <c r="D1479" s="16">
        <v>6787.3</v>
      </c>
      <c r="E1479" s="16">
        <v>6734</v>
      </c>
      <c r="F1479" s="16" t="s">
        <v>1044</v>
      </c>
      <c r="G1479" s="61">
        <f t="shared" si="24"/>
        <v>-6.2750412444025905E-3</v>
      </c>
    </row>
    <row r="1480" spans="1:7" x14ac:dyDescent="0.35">
      <c r="A1480" s="60">
        <v>43658</v>
      </c>
      <c r="B1480" s="16">
        <v>6788.8</v>
      </c>
      <c r="C1480" s="16">
        <v>6805.8</v>
      </c>
      <c r="D1480" s="16">
        <v>6806.7</v>
      </c>
      <c r="E1480" s="16">
        <v>6779.9</v>
      </c>
      <c r="F1480" s="16" t="s">
        <v>1043</v>
      </c>
      <c r="G1480" s="61">
        <f t="shared" si="24"/>
        <v>-2.4978694642804333E-3</v>
      </c>
    </row>
    <row r="1481" spans="1:7" x14ac:dyDescent="0.35">
      <c r="A1481" s="60">
        <v>43657</v>
      </c>
      <c r="B1481" s="16">
        <v>6805.8</v>
      </c>
      <c r="C1481" s="16">
        <v>6777.7</v>
      </c>
      <c r="D1481" s="16">
        <v>6818.4</v>
      </c>
      <c r="E1481" s="16">
        <v>6776.8</v>
      </c>
      <c r="F1481" s="16" t="s">
        <v>1042</v>
      </c>
      <c r="G1481" s="61">
        <f t="shared" si="24"/>
        <v>4.1459492158106848E-3</v>
      </c>
    </row>
    <row r="1482" spans="1:7" x14ac:dyDescent="0.35">
      <c r="A1482" s="60">
        <v>43656</v>
      </c>
      <c r="B1482" s="16">
        <v>6777.7</v>
      </c>
      <c r="C1482" s="16">
        <v>6750.1</v>
      </c>
      <c r="D1482" s="16">
        <v>6803</v>
      </c>
      <c r="E1482" s="16">
        <v>6750.1</v>
      </c>
      <c r="F1482" s="16" t="s">
        <v>1041</v>
      </c>
      <c r="G1482" s="61">
        <f t="shared" si="24"/>
        <v>4.0888283136544246E-3</v>
      </c>
    </row>
    <row r="1483" spans="1:7" x14ac:dyDescent="0.35">
      <c r="A1483" s="60">
        <v>43655</v>
      </c>
      <c r="B1483" s="16">
        <v>6750.1</v>
      </c>
      <c r="C1483" s="16">
        <v>6757.4</v>
      </c>
      <c r="D1483" s="16">
        <v>6764.2</v>
      </c>
      <c r="E1483" s="16">
        <v>6727.5</v>
      </c>
      <c r="F1483" s="16" t="s">
        <v>1040</v>
      </c>
      <c r="G1483" s="61">
        <f t="shared" si="24"/>
        <v>-1.0802971557106744E-3</v>
      </c>
    </row>
    <row r="1484" spans="1:7" x14ac:dyDescent="0.35">
      <c r="A1484" s="60">
        <v>43654</v>
      </c>
      <c r="B1484" s="16">
        <v>6757.4</v>
      </c>
      <c r="C1484" s="16">
        <v>6821.9</v>
      </c>
      <c r="D1484" s="16">
        <v>6831.8</v>
      </c>
      <c r="E1484" s="16">
        <v>6757.4</v>
      </c>
      <c r="F1484" s="16" t="s">
        <v>1039</v>
      </c>
      <c r="G1484" s="61">
        <f t="shared" si="24"/>
        <v>-1.0890248543575676E-2</v>
      </c>
    </row>
    <row r="1485" spans="1:7" x14ac:dyDescent="0.35">
      <c r="A1485" s="60">
        <v>43651</v>
      </c>
      <c r="B1485" s="16">
        <v>6831.8</v>
      </c>
      <c r="C1485" s="16">
        <v>6800.9</v>
      </c>
      <c r="D1485" s="16">
        <v>6850.1</v>
      </c>
      <c r="E1485" s="16">
        <v>6797.9</v>
      </c>
      <c r="F1485" s="16" t="s">
        <v>196</v>
      </c>
      <c r="G1485" s="61">
        <f t="shared" si="24"/>
        <v>4.5435162993134881E-3</v>
      </c>
    </row>
    <row r="1486" spans="1:7" x14ac:dyDescent="0.35">
      <c r="A1486" s="60">
        <v>43650</v>
      </c>
      <c r="B1486" s="16">
        <v>6800.9</v>
      </c>
      <c r="C1486" s="16">
        <v>6770.1</v>
      </c>
      <c r="D1486" s="16">
        <v>6814.8</v>
      </c>
      <c r="E1486" s="16">
        <v>6770.1</v>
      </c>
      <c r="F1486" s="16" t="s">
        <v>1038</v>
      </c>
      <c r="G1486" s="61">
        <f t="shared" si="24"/>
        <v>4.5494158136512031E-3</v>
      </c>
    </row>
    <row r="1487" spans="1:7" x14ac:dyDescent="0.35">
      <c r="A1487" s="60">
        <v>43649</v>
      </c>
      <c r="B1487" s="16">
        <v>6770.1</v>
      </c>
      <c r="C1487" s="16">
        <v>6741.1</v>
      </c>
      <c r="D1487" s="16">
        <v>6777.4</v>
      </c>
      <c r="E1487" s="16">
        <v>6732.3</v>
      </c>
      <c r="F1487" s="16" t="s">
        <v>1037</v>
      </c>
      <c r="G1487" s="61">
        <f t="shared" si="24"/>
        <v>4.3019685214580328E-3</v>
      </c>
    </row>
    <row r="1488" spans="1:7" x14ac:dyDescent="0.35">
      <c r="A1488" s="60">
        <v>43648</v>
      </c>
      <c r="B1488" s="16">
        <v>6741.1</v>
      </c>
      <c r="C1488" s="16">
        <v>6731.4</v>
      </c>
      <c r="D1488" s="16">
        <v>6772.4</v>
      </c>
      <c r="E1488" s="16">
        <v>6731.4</v>
      </c>
      <c r="F1488" s="16" t="s">
        <v>1036</v>
      </c>
      <c r="G1488" s="61">
        <f t="shared" si="24"/>
        <v>1.4410078141249283E-3</v>
      </c>
    </row>
    <row r="1489" spans="1:7" x14ac:dyDescent="0.35">
      <c r="A1489" s="60">
        <v>43647</v>
      </c>
      <c r="B1489" s="16">
        <v>6731.4</v>
      </c>
      <c r="C1489" s="16">
        <v>6699.2</v>
      </c>
      <c r="D1489" s="16">
        <v>6745.7</v>
      </c>
      <c r="E1489" s="16">
        <v>6699.2</v>
      </c>
      <c r="F1489" s="16" t="s">
        <v>1035</v>
      </c>
      <c r="G1489" s="61">
        <f t="shared" si="24"/>
        <v>4.8065440649629476E-3</v>
      </c>
    </row>
    <row r="1490" spans="1:7" x14ac:dyDescent="0.35">
      <c r="A1490" s="60">
        <v>43644</v>
      </c>
      <c r="B1490" s="16">
        <v>6699.2</v>
      </c>
      <c r="C1490" s="16">
        <v>6743</v>
      </c>
      <c r="D1490" s="16">
        <v>6746.2</v>
      </c>
      <c r="E1490" s="16">
        <v>6699.2</v>
      </c>
      <c r="F1490" s="16" t="s">
        <v>186</v>
      </c>
      <c r="G1490" s="61">
        <f t="shared" si="24"/>
        <v>-6.4956250926887504E-3</v>
      </c>
    </row>
    <row r="1491" spans="1:7" x14ac:dyDescent="0.35">
      <c r="A1491" s="60">
        <v>43643</v>
      </c>
      <c r="B1491" s="16">
        <v>6743</v>
      </c>
      <c r="C1491" s="16">
        <v>6716.1</v>
      </c>
      <c r="D1491" s="16">
        <v>6743</v>
      </c>
      <c r="E1491" s="16">
        <v>6686.3</v>
      </c>
      <c r="F1491" s="16" t="s">
        <v>1034</v>
      </c>
      <c r="G1491" s="61">
        <f t="shared" si="24"/>
        <v>4.005300695343994E-3</v>
      </c>
    </row>
    <row r="1492" spans="1:7" x14ac:dyDescent="0.35">
      <c r="A1492" s="60">
        <v>43642</v>
      </c>
      <c r="B1492" s="16">
        <v>6716.1</v>
      </c>
      <c r="C1492" s="16">
        <v>6734.5</v>
      </c>
      <c r="D1492" s="16">
        <v>6734.5</v>
      </c>
      <c r="E1492" s="16">
        <v>6713.4</v>
      </c>
      <c r="F1492" s="16" t="s">
        <v>122</v>
      </c>
      <c r="G1492" s="61">
        <f t="shared" si="24"/>
        <v>-2.7321998663597524E-3</v>
      </c>
    </row>
    <row r="1493" spans="1:7" x14ac:dyDescent="0.35">
      <c r="A1493" s="60">
        <v>43641</v>
      </c>
      <c r="B1493" s="16">
        <v>6734.5</v>
      </c>
      <c r="C1493" s="16">
        <v>6745.5</v>
      </c>
      <c r="D1493" s="16">
        <v>6758.8</v>
      </c>
      <c r="E1493" s="16">
        <v>6725.7</v>
      </c>
      <c r="F1493" s="16" t="s">
        <v>1033</v>
      </c>
      <c r="G1493" s="61">
        <f t="shared" si="24"/>
        <v>-1.630716774145724E-3</v>
      </c>
    </row>
    <row r="1494" spans="1:7" x14ac:dyDescent="0.35">
      <c r="A1494" s="60">
        <v>43640</v>
      </c>
      <c r="B1494" s="16">
        <v>6745.5</v>
      </c>
      <c r="C1494" s="16">
        <v>6734.3</v>
      </c>
      <c r="D1494" s="16">
        <v>6745.5</v>
      </c>
      <c r="E1494" s="16">
        <v>6700.3</v>
      </c>
      <c r="F1494" s="16" t="s">
        <v>1032</v>
      </c>
      <c r="G1494" s="61">
        <f t="shared" si="24"/>
        <v>1.6631275707943427E-3</v>
      </c>
    </row>
    <row r="1495" spans="1:7" x14ac:dyDescent="0.35">
      <c r="A1495" s="60">
        <v>43637</v>
      </c>
      <c r="B1495" s="16">
        <v>6734.3</v>
      </c>
      <c r="C1495" s="16">
        <v>6767.9</v>
      </c>
      <c r="D1495" s="16">
        <v>6773.4</v>
      </c>
      <c r="E1495" s="16">
        <v>6725.7</v>
      </c>
      <c r="F1495" s="16" t="s">
        <v>101</v>
      </c>
      <c r="G1495" s="61">
        <f t="shared" si="24"/>
        <v>-4.964612361293641E-3</v>
      </c>
    </row>
    <row r="1496" spans="1:7" x14ac:dyDescent="0.35">
      <c r="A1496" s="60">
        <v>43636</v>
      </c>
      <c r="B1496" s="16">
        <v>6767.9</v>
      </c>
      <c r="C1496" s="16">
        <v>6728.5</v>
      </c>
      <c r="D1496" s="16">
        <v>6767.9</v>
      </c>
      <c r="E1496" s="16">
        <v>6720.8</v>
      </c>
      <c r="F1496" s="16" t="s">
        <v>292</v>
      </c>
      <c r="G1496" s="61">
        <f t="shared" si="24"/>
        <v>5.8556884892619898E-3</v>
      </c>
    </row>
    <row r="1497" spans="1:7" x14ac:dyDescent="0.35">
      <c r="A1497" s="60">
        <v>43635</v>
      </c>
      <c r="B1497" s="16">
        <v>6728.5</v>
      </c>
      <c r="C1497" s="16">
        <v>6647.9</v>
      </c>
      <c r="D1497" s="16">
        <v>6728.5</v>
      </c>
      <c r="E1497" s="16">
        <v>6647.9</v>
      </c>
      <c r="F1497" s="16" t="s">
        <v>1031</v>
      </c>
      <c r="G1497" s="61">
        <f t="shared" si="24"/>
        <v>1.2124129424329499E-2</v>
      </c>
    </row>
    <row r="1498" spans="1:7" x14ac:dyDescent="0.35">
      <c r="A1498" s="60">
        <v>43634</v>
      </c>
      <c r="B1498" s="16">
        <v>6647.9</v>
      </c>
      <c r="C1498" s="16">
        <v>6609.4</v>
      </c>
      <c r="D1498" s="16">
        <v>6650.9</v>
      </c>
      <c r="E1498" s="16">
        <v>6608.3</v>
      </c>
      <c r="F1498" s="16" t="s">
        <v>295</v>
      </c>
      <c r="G1498" s="61">
        <f t="shared" si="24"/>
        <v>5.8250370684176378E-3</v>
      </c>
    </row>
    <row r="1499" spans="1:7" x14ac:dyDescent="0.35">
      <c r="A1499" s="60">
        <v>43633</v>
      </c>
      <c r="B1499" s="16">
        <v>6609.4</v>
      </c>
      <c r="C1499" s="16">
        <v>6633.6</v>
      </c>
      <c r="D1499" s="16">
        <v>6633.6</v>
      </c>
      <c r="E1499" s="16">
        <v>6606.7</v>
      </c>
      <c r="F1499" s="16" t="s">
        <v>1030</v>
      </c>
      <c r="G1499" s="61">
        <f t="shared" si="24"/>
        <v>-3.6480945489629768E-3</v>
      </c>
    </row>
    <row r="1500" spans="1:7" x14ac:dyDescent="0.35">
      <c r="A1500" s="60">
        <v>43630</v>
      </c>
      <c r="B1500" s="16">
        <v>6633.6</v>
      </c>
      <c r="C1500" s="16">
        <v>6619.1</v>
      </c>
      <c r="D1500" s="16">
        <v>6639.4</v>
      </c>
      <c r="E1500" s="16">
        <v>6614.6</v>
      </c>
      <c r="F1500" s="16" t="s">
        <v>1029</v>
      </c>
      <c r="G1500" s="61">
        <f t="shared" si="24"/>
        <v>2.1906301460923316E-3</v>
      </c>
    </row>
    <row r="1501" spans="1:7" x14ac:dyDescent="0.35">
      <c r="A1501" s="60">
        <v>43629</v>
      </c>
      <c r="B1501" s="16">
        <v>6619.1</v>
      </c>
      <c r="C1501" s="16">
        <v>6628.9</v>
      </c>
      <c r="D1501" s="16">
        <v>6645.5</v>
      </c>
      <c r="E1501" s="16">
        <v>6612.1</v>
      </c>
      <c r="F1501" s="16" t="s">
        <v>1028</v>
      </c>
      <c r="G1501" s="61">
        <f t="shared" si="24"/>
        <v>-1.4783749943428903E-3</v>
      </c>
    </row>
    <row r="1502" spans="1:7" x14ac:dyDescent="0.35">
      <c r="A1502" s="60">
        <v>43628</v>
      </c>
      <c r="B1502" s="16">
        <v>6628.9</v>
      </c>
      <c r="C1502" s="16">
        <v>6624.4</v>
      </c>
      <c r="D1502" s="16">
        <v>6668.3</v>
      </c>
      <c r="E1502" s="16">
        <v>6624.4</v>
      </c>
      <c r="F1502" s="16" t="s">
        <v>1027</v>
      </c>
      <c r="G1502" s="61">
        <f t="shared" si="24"/>
        <v>6.7930680514471931E-4</v>
      </c>
    </row>
    <row r="1503" spans="1:7" x14ac:dyDescent="0.35">
      <c r="A1503" s="60">
        <v>43627</v>
      </c>
      <c r="B1503" s="16">
        <v>6624.4</v>
      </c>
      <c r="C1503" s="16">
        <v>6525.2</v>
      </c>
      <c r="D1503" s="16">
        <v>6624.4</v>
      </c>
      <c r="E1503" s="16">
        <v>6525.2</v>
      </c>
      <c r="F1503" s="16" t="s">
        <v>1026</v>
      </c>
      <c r="G1503" s="61">
        <f t="shared" si="24"/>
        <v>1.5202599154048979E-2</v>
      </c>
    </row>
    <row r="1504" spans="1:7" x14ac:dyDescent="0.35">
      <c r="A1504" s="60">
        <v>43623</v>
      </c>
      <c r="B1504" s="16">
        <v>6525.2</v>
      </c>
      <c r="C1504" s="16">
        <v>6466.4</v>
      </c>
      <c r="D1504" s="16">
        <v>6525.2</v>
      </c>
      <c r="E1504" s="16">
        <v>6466.4</v>
      </c>
      <c r="F1504" s="16" t="s">
        <v>1025</v>
      </c>
      <c r="G1504" s="61">
        <f t="shared" si="24"/>
        <v>9.0931584807620869E-3</v>
      </c>
    </row>
    <row r="1505" spans="1:7" x14ac:dyDescent="0.35">
      <c r="A1505" s="60">
        <v>43622</v>
      </c>
      <c r="B1505" s="16">
        <v>6466.4</v>
      </c>
      <c r="C1505" s="16">
        <v>6443.6</v>
      </c>
      <c r="D1505" s="16">
        <v>6486.8</v>
      </c>
      <c r="E1505" s="16">
        <v>6443.6</v>
      </c>
      <c r="F1505" s="16" t="s">
        <v>1024</v>
      </c>
      <c r="G1505" s="61">
        <f t="shared" si="24"/>
        <v>3.538394686200208E-3</v>
      </c>
    </row>
    <row r="1506" spans="1:7" x14ac:dyDescent="0.35">
      <c r="A1506" s="60">
        <v>43621</v>
      </c>
      <c r="B1506" s="16">
        <v>6443.6</v>
      </c>
      <c r="C1506" s="16">
        <v>6416.7</v>
      </c>
      <c r="D1506" s="16">
        <v>6474.2</v>
      </c>
      <c r="E1506" s="16">
        <v>6416.7</v>
      </c>
      <c r="F1506" s="16" t="s">
        <v>1023</v>
      </c>
      <c r="G1506" s="61">
        <f t="shared" si="24"/>
        <v>4.1921860146181267E-3</v>
      </c>
    </row>
    <row r="1507" spans="1:7" x14ac:dyDescent="0.35">
      <c r="A1507" s="60">
        <v>43620</v>
      </c>
      <c r="B1507" s="16">
        <v>6416.7</v>
      </c>
      <c r="C1507" s="16">
        <v>6410.8</v>
      </c>
      <c r="D1507" s="16">
        <v>6426.8</v>
      </c>
      <c r="E1507" s="16">
        <v>6401</v>
      </c>
      <c r="F1507" s="16" t="s">
        <v>287</v>
      </c>
      <c r="G1507" s="61">
        <f t="shared" si="24"/>
        <v>9.2032195669800032E-4</v>
      </c>
    </row>
    <row r="1508" spans="1:7" x14ac:dyDescent="0.35">
      <c r="A1508" s="60">
        <v>43619</v>
      </c>
      <c r="B1508" s="16">
        <v>6410.8</v>
      </c>
      <c r="C1508" s="16">
        <v>6491.8</v>
      </c>
      <c r="D1508" s="16">
        <v>6491.8</v>
      </c>
      <c r="E1508" s="16">
        <v>6410.8</v>
      </c>
      <c r="F1508" s="16" t="s">
        <v>1022</v>
      </c>
      <c r="G1508" s="61">
        <f t="shared" si="24"/>
        <v>-1.2477279028928812E-2</v>
      </c>
    </row>
    <row r="1509" spans="1:7" x14ac:dyDescent="0.35">
      <c r="A1509" s="60">
        <v>43616</v>
      </c>
      <c r="B1509" s="16">
        <v>6491.8</v>
      </c>
      <c r="C1509" s="16">
        <v>6489.2</v>
      </c>
      <c r="D1509" s="16">
        <v>6493.5</v>
      </c>
      <c r="E1509" s="16">
        <v>6460.8</v>
      </c>
      <c r="F1509" s="16" t="s">
        <v>365</v>
      </c>
      <c r="G1509" s="61">
        <f t="shared" si="24"/>
        <v>4.0066572150654345E-4</v>
      </c>
    </row>
    <row r="1510" spans="1:7" x14ac:dyDescent="0.35">
      <c r="A1510" s="60">
        <v>43615</v>
      </c>
      <c r="B1510" s="16">
        <v>6489.2</v>
      </c>
      <c r="C1510" s="16">
        <v>6536.6</v>
      </c>
      <c r="D1510" s="16">
        <v>6536.6</v>
      </c>
      <c r="E1510" s="16">
        <v>6478.4</v>
      </c>
      <c r="F1510" s="16" t="s">
        <v>287</v>
      </c>
      <c r="G1510" s="61">
        <f t="shared" si="24"/>
        <v>-7.2514763026650941E-3</v>
      </c>
    </row>
    <row r="1511" spans="1:7" x14ac:dyDescent="0.35">
      <c r="A1511" s="60">
        <v>43614</v>
      </c>
      <c r="B1511" s="16">
        <v>6536.6</v>
      </c>
      <c r="C1511" s="16">
        <v>6580.4</v>
      </c>
      <c r="D1511" s="16">
        <v>6580.4</v>
      </c>
      <c r="E1511" s="16">
        <v>6518.3</v>
      </c>
      <c r="F1511" s="16" t="s">
        <v>1021</v>
      </c>
      <c r="G1511" s="61">
        <f t="shared" si="24"/>
        <v>-6.6561303264238703E-3</v>
      </c>
    </row>
    <row r="1512" spans="1:7" x14ac:dyDescent="0.35">
      <c r="A1512" s="60">
        <v>43613</v>
      </c>
      <c r="B1512" s="16">
        <v>6580.4</v>
      </c>
      <c r="C1512" s="16">
        <v>6544.8</v>
      </c>
      <c r="D1512" s="16">
        <v>6584.9</v>
      </c>
      <c r="E1512" s="16">
        <v>6544.8</v>
      </c>
      <c r="F1512" s="16" t="s">
        <v>232</v>
      </c>
      <c r="G1512" s="61">
        <f t="shared" si="24"/>
        <v>5.4394328321720753E-3</v>
      </c>
    </row>
    <row r="1513" spans="1:7" x14ac:dyDescent="0.35">
      <c r="A1513" s="60">
        <v>43612</v>
      </c>
      <c r="B1513" s="16">
        <v>6544.8</v>
      </c>
      <c r="C1513" s="16">
        <v>6545.4</v>
      </c>
      <c r="D1513" s="16">
        <v>6557.5</v>
      </c>
      <c r="E1513" s="16">
        <v>6540.9</v>
      </c>
      <c r="F1513" s="16" t="s">
        <v>1020</v>
      </c>
      <c r="G1513" s="61">
        <f t="shared" si="24"/>
        <v>-1.222195062332565E-4</v>
      </c>
    </row>
    <row r="1514" spans="1:7" x14ac:dyDescent="0.35">
      <c r="A1514" s="60">
        <v>43609</v>
      </c>
      <c r="B1514" s="16">
        <v>6545.6</v>
      </c>
      <c r="C1514" s="16">
        <v>6584.3</v>
      </c>
      <c r="D1514" s="16">
        <v>6584.3</v>
      </c>
      <c r="E1514" s="16">
        <v>6529.2</v>
      </c>
      <c r="F1514" s="16" t="s">
        <v>1019</v>
      </c>
      <c r="G1514" s="61">
        <f t="shared" si="24"/>
        <v>-5.8776179700195108E-3</v>
      </c>
    </row>
    <row r="1515" spans="1:7" x14ac:dyDescent="0.35">
      <c r="A1515" s="60">
        <v>43608</v>
      </c>
      <c r="B1515" s="16">
        <v>6584.3</v>
      </c>
      <c r="C1515" s="16">
        <v>6598.1</v>
      </c>
      <c r="D1515" s="16">
        <v>6598.1</v>
      </c>
      <c r="E1515" s="16">
        <v>6572.8</v>
      </c>
      <c r="F1515" s="16" t="s">
        <v>1018</v>
      </c>
      <c r="G1515" s="61">
        <f t="shared" si="24"/>
        <v>-2.0915111926160801E-3</v>
      </c>
    </row>
    <row r="1516" spans="1:7" x14ac:dyDescent="0.35">
      <c r="A1516" s="60">
        <v>43607</v>
      </c>
      <c r="B1516" s="16">
        <v>6598.1</v>
      </c>
      <c r="C1516" s="16">
        <v>6584.4</v>
      </c>
      <c r="D1516" s="16">
        <v>6598.3</v>
      </c>
      <c r="E1516" s="16">
        <v>6567.7</v>
      </c>
      <c r="F1516" s="16" t="s">
        <v>1017</v>
      </c>
      <c r="G1516" s="61">
        <f t="shared" si="24"/>
        <v>2.0806755361157947E-3</v>
      </c>
    </row>
    <row r="1517" spans="1:7" x14ac:dyDescent="0.35">
      <c r="A1517" s="60">
        <v>43606</v>
      </c>
      <c r="B1517" s="16">
        <v>6584.4</v>
      </c>
      <c r="C1517" s="16">
        <v>6564.7</v>
      </c>
      <c r="D1517" s="16">
        <v>6584.4</v>
      </c>
      <c r="E1517" s="16">
        <v>6530.9</v>
      </c>
      <c r="F1517" s="16" t="s">
        <v>1016</v>
      </c>
      <c r="G1517" s="61">
        <f t="shared" si="24"/>
        <v>3.0008987463250314E-3</v>
      </c>
    </row>
    <row r="1518" spans="1:7" x14ac:dyDescent="0.35">
      <c r="A1518" s="60">
        <v>43605</v>
      </c>
      <c r="B1518" s="16">
        <v>6564.7</v>
      </c>
      <c r="C1518" s="16">
        <v>6460.2</v>
      </c>
      <c r="D1518" s="16">
        <v>6564.7</v>
      </c>
      <c r="E1518" s="16">
        <v>6460.2</v>
      </c>
      <c r="F1518" s="16" t="s">
        <v>1015</v>
      </c>
      <c r="G1518" s="61">
        <f t="shared" si="24"/>
        <v>1.6175969784217203E-2</v>
      </c>
    </row>
    <row r="1519" spans="1:7" x14ac:dyDescent="0.35">
      <c r="A1519" s="60">
        <v>43602</v>
      </c>
      <c r="B1519" s="16">
        <v>6460.2</v>
      </c>
      <c r="C1519" s="16">
        <v>6417.5</v>
      </c>
      <c r="D1519" s="16">
        <v>6489.1</v>
      </c>
      <c r="E1519" s="16">
        <v>6417.5</v>
      </c>
      <c r="F1519" s="16" t="s">
        <v>1014</v>
      </c>
      <c r="G1519" s="61">
        <f t="shared" si="24"/>
        <v>6.6536813400857042E-3</v>
      </c>
    </row>
    <row r="1520" spans="1:7" x14ac:dyDescent="0.35">
      <c r="A1520" s="60">
        <v>43601</v>
      </c>
      <c r="B1520" s="16">
        <v>6417.5</v>
      </c>
      <c r="C1520" s="16">
        <v>6370.9</v>
      </c>
      <c r="D1520" s="16">
        <v>6417.5</v>
      </c>
      <c r="E1520" s="16">
        <v>6364.5</v>
      </c>
      <c r="F1520" s="16" t="s">
        <v>1013</v>
      </c>
      <c r="G1520" s="61">
        <f t="shared" si="24"/>
        <v>7.3145081542640433E-3</v>
      </c>
    </row>
    <row r="1521" spans="1:7" x14ac:dyDescent="0.35">
      <c r="A1521" s="60">
        <v>43600</v>
      </c>
      <c r="B1521" s="16">
        <v>6370.9</v>
      </c>
      <c r="C1521" s="16">
        <v>6327.2</v>
      </c>
      <c r="D1521" s="16">
        <v>6378.8</v>
      </c>
      <c r="E1521" s="16">
        <v>6327.2</v>
      </c>
      <c r="F1521" s="16" t="s">
        <v>1012</v>
      </c>
      <c r="G1521" s="61">
        <f t="shared" si="24"/>
        <v>6.9066885826274405E-3</v>
      </c>
    </row>
    <row r="1522" spans="1:7" x14ac:dyDescent="0.35">
      <c r="A1522" s="60">
        <v>43599</v>
      </c>
      <c r="B1522" s="16">
        <v>6327.2</v>
      </c>
      <c r="C1522" s="16">
        <v>6381.3</v>
      </c>
      <c r="D1522" s="16">
        <v>6381.3</v>
      </c>
      <c r="E1522" s="16">
        <v>6289.6</v>
      </c>
      <c r="F1522" s="16" t="s">
        <v>1011</v>
      </c>
      <c r="G1522" s="61">
        <f t="shared" si="24"/>
        <v>-8.4778963534076768E-3</v>
      </c>
    </row>
    <row r="1523" spans="1:7" x14ac:dyDescent="0.35">
      <c r="A1523" s="60">
        <v>43598</v>
      </c>
      <c r="B1523" s="16">
        <v>6381.3</v>
      </c>
      <c r="C1523" s="16">
        <v>6393.1</v>
      </c>
      <c r="D1523" s="16">
        <v>6393.1</v>
      </c>
      <c r="E1523" s="16">
        <v>6363.4</v>
      </c>
      <c r="F1523" s="16" t="s">
        <v>1010</v>
      </c>
      <c r="G1523" s="61">
        <f t="shared" si="24"/>
        <v>-1.8457399383711159E-3</v>
      </c>
    </row>
    <row r="1524" spans="1:7" x14ac:dyDescent="0.35">
      <c r="A1524" s="60">
        <v>43595</v>
      </c>
      <c r="B1524" s="16">
        <v>6393.1</v>
      </c>
      <c r="C1524" s="16">
        <v>6377.3</v>
      </c>
      <c r="D1524" s="16">
        <v>6400</v>
      </c>
      <c r="E1524" s="16">
        <v>6366.7</v>
      </c>
      <c r="F1524" s="16" t="s">
        <v>1009</v>
      </c>
      <c r="G1524" s="61">
        <f t="shared" si="24"/>
        <v>2.4775375158767599E-3</v>
      </c>
    </row>
    <row r="1525" spans="1:7" x14ac:dyDescent="0.35">
      <c r="A1525" s="60">
        <v>43594</v>
      </c>
      <c r="B1525" s="16">
        <v>6377.3</v>
      </c>
      <c r="C1525" s="16">
        <v>6351.8</v>
      </c>
      <c r="D1525" s="16">
        <v>6382.2</v>
      </c>
      <c r="E1525" s="16">
        <v>6343.3</v>
      </c>
      <c r="F1525" s="16" t="s">
        <v>1008</v>
      </c>
      <c r="G1525" s="61">
        <f t="shared" si="24"/>
        <v>4.014610031801924E-3</v>
      </c>
    </row>
    <row r="1526" spans="1:7" x14ac:dyDescent="0.35">
      <c r="A1526" s="60">
        <v>43593</v>
      </c>
      <c r="B1526" s="16">
        <v>6351.8</v>
      </c>
      <c r="C1526" s="16">
        <v>6383.5</v>
      </c>
      <c r="D1526" s="16">
        <v>6383.5</v>
      </c>
      <c r="E1526" s="16">
        <v>6327.4</v>
      </c>
      <c r="F1526" s="16" t="s">
        <v>1007</v>
      </c>
      <c r="G1526" s="61">
        <f t="shared" si="24"/>
        <v>-4.9659277825644388E-3</v>
      </c>
    </row>
    <row r="1527" spans="1:7" x14ac:dyDescent="0.35">
      <c r="A1527" s="60">
        <v>43592</v>
      </c>
      <c r="B1527" s="16">
        <v>6383.5</v>
      </c>
      <c r="C1527" s="16">
        <v>6369.9</v>
      </c>
      <c r="D1527" s="16">
        <v>6427.3</v>
      </c>
      <c r="E1527" s="16">
        <v>6369.9</v>
      </c>
      <c r="F1527" s="16" t="s">
        <v>1006</v>
      </c>
      <c r="G1527" s="61">
        <f t="shared" si="24"/>
        <v>2.1350413664265044E-3</v>
      </c>
    </row>
    <row r="1528" spans="1:7" x14ac:dyDescent="0.35">
      <c r="A1528" s="60">
        <v>43591</v>
      </c>
      <c r="B1528" s="16">
        <v>6369.9</v>
      </c>
      <c r="C1528" s="16">
        <v>6427.2</v>
      </c>
      <c r="D1528" s="16">
        <v>6427.2</v>
      </c>
      <c r="E1528" s="16">
        <v>6335.9</v>
      </c>
      <c r="F1528" s="16" t="s">
        <v>1005</v>
      </c>
      <c r="G1528" s="61">
        <f t="shared" si="24"/>
        <v>-8.9152352501867815E-3</v>
      </c>
    </row>
    <row r="1529" spans="1:7" x14ac:dyDescent="0.35">
      <c r="A1529" s="60">
        <v>43588</v>
      </c>
      <c r="B1529" s="16">
        <v>6427.2</v>
      </c>
      <c r="C1529" s="16">
        <v>6430</v>
      </c>
      <c r="D1529" s="16">
        <v>6445.8</v>
      </c>
      <c r="E1529" s="16">
        <v>6419.7</v>
      </c>
      <c r="F1529" s="16" t="s">
        <v>1004</v>
      </c>
      <c r="G1529" s="61">
        <f t="shared" si="24"/>
        <v>-4.3545878693629358E-4</v>
      </c>
    </row>
    <row r="1530" spans="1:7" x14ac:dyDescent="0.35">
      <c r="A1530" s="60">
        <v>43587</v>
      </c>
      <c r="B1530" s="16">
        <v>6430</v>
      </c>
      <c r="C1530" s="16">
        <v>6466.5</v>
      </c>
      <c r="D1530" s="16">
        <v>6466.5</v>
      </c>
      <c r="E1530" s="16">
        <v>6416.9</v>
      </c>
      <c r="F1530" s="16" t="s">
        <v>1003</v>
      </c>
      <c r="G1530" s="61">
        <f t="shared" si="24"/>
        <v>-5.6444753730766628E-3</v>
      </c>
    </row>
    <row r="1531" spans="1:7" x14ac:dyDescent="0.35">
      <c r="A1531" s="60">
        <v>43586</v>
      </c>
      <c r="B1531" s="16">
        <v>6466.5</v>
      </c>
      <c r="C1531" s="16">
        <v>6418.4</v>
      </c>
      <c r="D1531" s="16">
        <v>6469.8</v>
      </c>
      <c r="E1531" s="16">
        <v>6418.4</v>
      </c>
      <c r="F1531" s="16" t="s">
        <v>1002</v>
      </c>
      <c r="G1531" s="61">
        <f t="shared" si="24"/>
        <v>7.4940795213760403E-3</v>
      </c>
    </row>
    <row r="1532" spans="1:7" x14ac:dyDescent="0.35">
      <c r="A1532" s="60">
        <v>43585</v>
      </c>
      <c r="B1532" s="16">
        <v>6418.4</v>
      </c>
      <c r="C1532" s="16">
        <v>6449.6</v>
      </c>
      <c r="D1532" s="16">
        <v>6449.6</v>
      </c>
      <c r="E1532" s="16">
        <v>6408.3</v>
      </c>
      <c r="F1532" s="16" t="s">
        <v>1001</v>
      </c>
      <c r="G1532" s="61">
        <f t="shared" si="24"/>
        <v>-4.8375093029026095E-3</v>
      </c>
    </row>
    <row r="1533" spans="1:7" x14ac:dyDescent="0.35">
      <c r="A1533" s="60">
        <v>43584</v>
      </c>
      <c r="B1533" s="16">
        <v>6449.6</v>
      </c>
      <c r="C1533" s="16">
        <v>6473.2</v>
      </c>
      <c r="D1533" s="16">
        <v>6473.3</v>
      </c>
      <c r="E1533" s="16">
        <v>6439.1</v>
      </c>
      <c r="F1533" s="16" t="s">
        <v>1000</v>
      </c>
      <c r="G1533" s="61">
        <f t="shared" si="24"/>
        <v>-3.6458011493541997E-3</v>
      </c>
    </row>
    <row r="1534" spans="1:7" x14ac:dyDescent="0.35">
      <c r="A1534" s="60">
        <v>43581</v>
      </c>
      <c r="B1534" s="16">
        <v>6473.2</v>
      </c>
      <c r="C1534" s="16">
        <v>6470.6</v>
      </c>
      <c r="D1534" s="16">
        <v>6476</v>
      </c>
      <c r="E1534" s="16">
        <v>6450.7</v>
      </c>
      <c r="F1534" s="16" t="s">
        <v>999</v>
      </c>
      <c r="G1534" s="61">
        <f t="shared" si="24"/>
        <v>4.0181745124101553E-4</v>
      </c>
    </row>
    <row r="1535" spans="1:7" x14ac:dyDescent="0.35">
      <c r="A1535" s="60">
        <v>43579</v>
      </c>
      <c r="B1535" s="16">
        <v>6470.6</v>
      </c>
      <c r="C1535" s="16">
        <v>6411.1</v>
      </c>
      <c r="D1535" s="16">
        <v>6477.9</v>
      </c>
      <c r="E1535" s="16">
        <v>6411.1</v>
      </c>
      <c r="F1535" s="16" t="s">
        <v>998</v>
      </c>
      <c r="G1535" s="61">
        <f t="shared" si="24"/>
        <v>9.2807786495296973E-3</v>
      </c>
    </row>
    <row r="1536" spans="1:7" x14ac:dyDescent="0.35">
      <c r="A1536" s="60">
        <v>43578</v>
      </c>
      <c r="B1536" s="16">
        <v>6411.1</v>
      </c>
      <c r="C1536" s="16">
        <v>6349.9</v>
      </c>
      <c r="D1536" s="16">
        <v>6412.4</v>
      </c>
      <c r="E1536" s="16">
        <v>6349.9</v>
      </c>
      <c r="F1536" s="16" t="s">
        <v>997</v>
      </c>
      <c r="G1536" s="61">
        <f t="shared" si="24"/>
        <v>9.6379470542844459E-3</v>
      </c>
    </row>
    <row r="1537" spans="1:7" x14ac:dyDescent="0.35">
      <c r="A1537" s="60">
        <v>43573</v>
      </c>
      <c r="B1537" s="16">
        <v>6349.9</v>
      </c>
      <c r="C1537" s="16">
        <v>6350.3</v>
      </c>
      <c r="D1537" s="16">
        <v>6370.5</v>
      </c>
      <c r="E1537" s="16">
        <v>6338.3</v>
      </c>
      <c r="F1537" s="16" t="s">
        <v>996</v>
      </c>
      <c r="G1537" s="61">
        <f t="shared" si="24"/>
        <v>-6.2989150118930581E-5</v>
      </c>
    </row>
    <row r="1538" spans="1:7" x14ac:dyDescent="0.35">
      <c r="A1538" s="60">
        <v>43572</v>
      </c>
      <c r="B1538" s="16">
        <v>6350.3</v>
      </c>
      <c r="C1538" s="16">
        <v>6372.3</v>
      </c>
      <c r="D1538" s="16">
        <v>6378.6</v>
      </c>
      <c r="E1538" s="16">
        <v>6342.9</v>
      </c>
      <c r="F1538" s="16" t="s">
        <v>995</v>
      </c>
      <c r="G1538" s="61">
        <f t="shared" si="24"/>
        <v>-3.4524426031417033E-3</v>
      </c>
    </row>
    <row r="1539" spans="1:7" x14ac:dyDescent="0.35">
      <c r="A1539" s="60">
        <v>43571</v>
      </c>
      <c r="B1539" s="16">
        <v>6372.3</v>
      </c>
      <c r="C1539" s="16">
        <v>6347.9</v>
      </c>
      <c r="D1539" s="16">
        <v>6376.4</v>
      </c>
      <c r="E1539" s="16">
        <v>6334.9</v>
      </c>
      <c r="F1539" s="16" t="s">
        <v>994</v>
      </c>
      <c r="G1539" s="61">
        <f t="shared" ref="G1539:G1602" si="25">B1539/B1540-1</f>
        <v>3.8437908599695536E-3</v>
      </c>
    </row>
    <row r="1540" spans="1:7" x14ac:dyDescent="0.35">
      <c r="A1540" s="60">
        <v>43570</v>
      </c>
      <c r="B1540" s="16">
        <v>6347.9</v>
      </c>
      <c r="C1540" s="16">
        <v>6347</v>
      </c>
      <c r="D1540" s="16">
        <v>6355.3</v>
      </c>
      <c r="E1540" s="16">
        <v>6334.9</v>
      </c>
      <c r="F1540" s="16" t="s">
        <v>993</v>
      </c>
      <c r="G1540" s="61">
        <f t="shared" si="25"/>
        <v>1.4179927524815561E-4</v>
      </c>
    </row>
    <row r="1541" spans="1:7" x14ac:dyDescent="0.35">
      <c r="A1541" s="60">
        <v>43567</v>
      </c>
      <c r="B1541" s="16">
        <v>6347</v>
      </c>
      <c r="C1541" s="16">
        <v>6294.1</v>
      </c>
      <c r="D1541" s="16">
        <v>6347</v>
      </c>
      <c r="E1541" s="16">
        <v>6294.1</v>
      </c>
      <c r="F1541" s="16" t="s">
        <v>992</v>
      </c>
      <c r="G1541" s="61">
        <f t="shared" si="25"/>
        <v>8.4046964617656705E-3</v>
      </c>
    </row>
    <row r="1542" spans="1:7" x14ac:dyDescent="0.35">
      <c r="A1542" s="60">
        <v>43566</v>
      </c>
      <c r="B1542" s="16">
        <v>6294.1</v>
      </c>
      <c r="C1542" s="16">
        <v>6316.5</v>
      </c>
      <c r="D1542" s="16">
        <v>6316.5</v>
      </c>
      <c r="E1542" s="16">
        <v>6280</v>
      </c>
      <c r="F1542" s="16" t="s">
        <v>991</v>
      </c>
      <c r="G1542" s="61">
        <f t="shared" si="25"/>
        <v>-3.5462677115490893E-3</v>
      </c>
    </row>
    <row r="1543" spans="1:7" x14ac:dyDescent="0.35">
      <c r="A1543" s="60">
        <v>43565</v>
      </c>
      <c r="B1543" s="16">
        <v>6316.5</v>
      </c>
      <c r="C1543" s="16">
        <v>6315.5</v>
      </c>
      <c r="D1543" s="16">
        <v>6327.4</v>
      </c>
      <c r="E1543" s="16">
        <v>6293</v>
      </c>
      <c r="F1543" s="16" t="s">
        <v>990</v>
      </c>
      <c r="G1543" s="61">
        <f t="shared" si="25"/>
        <v>1.58340590610484E-4</v>
      </c>
    </row>
    <row r="1544" spans="1:7" x14ac:dyDescent="0.35">
      <c r="A1544" s="60">
        <v>43564</v>
      </c>
      <c r="B1544" s="16">
        <v>6315.5</v>
      </c>
      <c r="C1544" s="16">
        <v>6310.8</v>
      </c>
      <c r="D1544" s="16">
        <v>6322.7</v>
      </c>
      <c r="E1544" s="16">
        <v>6298.7</v>
      </c>
      <c r="F1544" s="16" t="s">
        <v>989</v>
      </c>
      <c r="G1544" s="61">
        <f t="shared" si="25"/>
        <v>7.4475502313497977E-4</v>
      </c>
    </row>
    <row r="1545" spans="1:7" x14ac:dyDescent="0.35">
      <c r="A1545" s="60">
        <v>43563</v>
      </c>
      <c r="B1545" s="16">
        <v>6310.8</v>
      </c>
      <c r="C1545" s="16">
        <v>6270.6</v>
      </c>
      <c r="D1545" s="16">
        <v>6310.8</v>
      </c>
      <c r="E1545" s="16">
        <v>6270.6</v>
      </c>
      <c r="F1545" s="16" t="s">
        <v>988</v>
      </c>
      <c r="G1545" s="61">
        <f t="shared" si="25"/>
        <v>6.4108697732274678E-3</v>
      </c>
    </row>
    <row r="1546" spans="1:7" x14ac:dyDescent="0.35">
      <c r="A1546" s="60">
        <v>43560</v>
      </c>
      <c r="B1546" s="16">
        <v>6270.6</v>
      </c>
      <c r="C1546" s="16">
        <v>6320.4</v>
      </c>
      <c r="D1546" s="16">
        <v>6320.4</v>
      </c>
      <c r="E1546" s="16">
        <v>6258.8</v>
      </c>
      <c r="F1546" s="16" t="s">
        <v>987</v>
      </c>
      <c r="G1546" s="61">
        <f t="shared" si="25"/>
        <v>-7.8792481488512145E-3</v>
      </c>
    </row>
    <row r="1547" spans="1:7" x14ac:dyDescent="0.35">
      <c r="A1547" s="60">
        <v>43559</v>
      </c>
      <c r="B1547" s="16">
        <v>6320.4</v>
      </c>
      <c r="C1547" s="16">
        <v>6368.7</v>
      </c>
      <c r="D1547" s="16">
        <v>6368.7</v>
      </c>
      <c r="E1547" s="16">
        <v>6308.8</v>
      </c>
      <c r="F1547" s="16" t="s">
        <v>986</v>
      </c>
      <c r="G1547" s="61">
        <f t="shared" si="25"/>
        <v>-7.5839653304442534E-3</v>
      </c>
    </row>
    <row r="1548" spans="1:7" x14ac:dyDescent="0.35">
      <c r="A1548" s="60">
        <v>43558</v>
      </c>
      <c r="B1548" s="16">
        <v>6368.7</v>
      </c>
      <c r="C1548" s="16">
        <v>6327.8</v>
      </c>
      <c r="D1548" s="16">
        <v>6372.6</v>
      </c>
      <c r="E1548" s="16">
        <v>6327.8</v>
      </c>
      <c r="F1548" s="16" t="s">
        <v>985</v>
      </c>
      <c r="G1548" s="61">
        <f t="shared" si="25"/>
        <v>6.4635418312841697E-3</v>
      </c>
    </row>
    <row r="1549" spans="1:7" x14ac:dyDescent="0.35">
      <c r="A1549" s="60">
        <v>43557</v>
      </c>
      <c r="B1549" s="16">
        <v>6327.8</v>
      </c>
      <c r="C1549" s="16">
        <v>6299.7</v>
      </c>
      <c r="D1549" s="16">
        <v>6353.4</v>
      </c>
      <c r="E1549" s="16">
        <v>6299.7</v>
      </c>
      <c r="F1549" s="16" t="s">
        <v>984</v>
      </c>
      <c r="G1549" s="61">
        <f t="shared" si="25"/>
        <v>4.4605298665016946E-3</v>
      </c>
    </row>
    <row r="1550" spans="1:7" x14ac:dyDescent="0.35">
      <c r="A1550" s="60">
        <v>43556</v>
      </c>
      <c r="B1550" s="16">
        <v>6299.7</v>
      </c>
      <c r="C1550" s="16">
        <v>6261.7</v>
      </c>
      <c r="D1550" s="16">
        <v>6315.6</v>
      </c>
      <c r="E1550" s="16">
        <v>6261.7</v>
      </c>
      <c r="F1550" s="16" t="s">
        <v>983</v>
      </c>
      <c r="G1550" s="61">
        <f t="shared" si="25"/>
        <v>6.0686395068432208E-3</v>
      </c>
    </row>
    <row r="1551" spans="1:7" x14ac:dyDescent="0.35">
      <c r="A1551" s="60">
        <v>43553</v>
      </c>
      <c r="B1551" s="16">
        <v>6261.7</v>
      </c>
      <c r="C1551" s="16">
        <v>6256.5</v>
      </c>
      <c r="D1551" s="16">
        <v>6291.7</v>
      </c>
      <c r="E1551" s="16">
        <v>6256.5</v>
      </c>
      <c r="F1551" s="16" t="s">
        <v>528</v>
      </c>
      <c r="G1551" s="61">
        <f t="shared" si="25"/>
        <v>8.3113561895631349E-4</v>
      </c>
    </row>
    <row r="1552" spans="1:7" x14ac:dyDescent="0.35">
      <c r="A1552" s="60">
        <v>43552</v>
      </c>
      <c r="B1552" s="16">
        <v>6256.5</v>
      </c>
      <c r="C1552" s="16">
        <v>6217.4</v>
      </c>
      <c r="D1552" s="16">
        <v>6256.5</v>
      </c>
      <c r="E1552" s="16">
        <v>6195.7</v>
      </c>
      <c r="F1552" s="16" t="s">
        <v>982</v>
      </c>
      <c r="G1552" s="61">
        <f t="shared" si="25"/>
        <v>6.2564333504888658E-3</v>
      </c>
    </row>
    <row r="1553" spans="1:7" x14ac:dyDescent="0.35">
      <c r="A1553" s="60">
        <v>43551</v>
      </c>
      <c r="B1553" s="16">
        <v>6217.6</v>
      </c>
      <c r="C1553" s="16">
        <v>6213.1</v>
      </c>
      <c r="D1553" s="16">
        <v>6217.6</v>
      </c>
      <c r="E1553" s="16">
        <v>6181.1</v>
      </c>
      <c r="F1553" s="16" t="s">
        <v>981</v>
      </c>
      <c r="G1553" s="61">
        <f t="shared" si="25"/>
        <v>7.2427612624936799E-4</v>
      </c>
    </row>
    <row r="1554" spans="1:7" x14ac:dyDescent="0.35">
      <c r="A1554" s="60">
        <v>43550</v>
      </c>
      <c r="B1554" s="16">
        <v>6213.1</v>
      </c>
      <c r="C1554" s="16">
        <v>6208.7</v>
      </c>
      <c r="D1554" s="16">
        <v>6222.9</v>
      </c>
      <c r="E1554" s="16">
        <v>6199.7</v>
      </c>
      <c r="F1554" s="16" t="s">
        <v>980</v>
      </c>
      <c r="G1554" s="61">
        <f t="shared" si="25"/>
        <v>7.086829771127956E-4</v>
      </c>
    </row>
    <row r="1555" spans="1:7" x14ac:dyDescent="0.35">
      <c r="A1555" s="60">
        <v>43549</v>
      </c>
      <c r="B1555" s="16">
        <v>6208.7</v>
      </c>
      <c r="C1555" s="16">
        <v>6280.9</v>
      </c>
      <c r="D1555" s="16">
        <v>6280.9</v>
      </c>
      <c r="E1555" s="16">
        <v>6197.8</v>
      </c>
      <c r="F1555" s="16" t="s">
        <v>979</v>
      </c>
      <c r="G1555" s="61">
        <f t="shared" si="25"/>
        <v>-1.1495167889952085E-2</v>
      </c>
    </row>
    <row r="1556" spans="1:7" x14ac:dyDescent="0.35">
      <c r="A1556" s="60">
        <v>43546</v>
      </c>
      <c r="B1556" s="16">
        <v>6280.9</v>
      </c>
      <c r="C1556" s="16">
        <v>6253.5</v>
      </c>
      <c r="D1556" s="16">
        <v>6311.4</v>
      </c>
      <c r="E1556" s="16">
        <v>6253.5</v>
      </c>
      <c r="F1556" s="16" t="s">
        <v>978</v>
      </c>
      <c r="G1556" s="61">
        <f t="shared" si="25"/>
        <v>4.3815463340528549E-3</v>
      </c>
    </row>
    <row r="1557" spans="1:7" x14ac:dyDescent="0.35">
      <c r="A1557" s="60">
        <v>43545</v>
      </c>
      <c r="B1557" s="16">
        <v>6253.5</v>
      </c>
      <c r="C1557" s="16">
        <v>6251.8</v>
      </c>
      <c r="D1557" s="16">
        <v>6257.1</v>
      </c>
      <c r="E1557" s="16">
        <v>6221.1</v>
      </c>
      <c r="F1557" s="16" t="s">
        <v>305</v>
      </c>
      <c r="G1557" s="61">
        <f t="shared" si="25"/>
        <v>2.719216865543217E-4</v>
      </c>
    </row>
    <row r="1558" spans="1:7" x14ac:dyDescent="0.35">
      <c r="A1558" s="60">
        <v>43544</v>
      </c>
      <c r="B1558" s="16">
        <v>6251.8</v>
      </c>
      <c r="C1558" s="16">
        <v>6276.6</v>
      </c>
      <c r="D1558" s="16">
        <v>6276.6</v>
      </c>
      <c r="E1558" s="16">
        <v>6240.6</v>
      </c>
      <c r="F1558" s="16" t="s">
        <v>977</v>
      </c>
      <c r="G1558" s="61">
        <f t="shared" si="25"/>
        <v>-3.9511837619093937E-3</v>
      </c>
    </row>
    <row r="1559" spans="1:7" x14ac:dyDescent="0.35">
      <c r="A1559" s="60">
        <v>43543</v>
      </c>
      <c r="B1559" s="16">
        <v>6276.6</v>
      </c>
      <c r="C1559" s="16">
        <v>6283.6</v>
      </c>
      <c r="D1559" s="16">
        <v>6296.8</v>
      </c>
      <c r="E1559" s="16">
        <v>6265.8</v>
      </c>
      <c r="F1559" s="16" t="s">
        <v>976</v>
      </c>
      <c r="G1559" s="61">
        <f t="shared" si="25"/>
        <v>-1.1140110764530364E-3</v>
      </c>
    </row>
    <row r="1560" spans="1:7" x14ac:dyDescent="0.35">
      <c r="A1560" s="60">
        <v>43542</v>
      </c>
      <c r="B1560" s="16">
        <v>6283.6</v>
      </c>
      <c r="C1560" s="16">
        <v>6265.1</v>
      </c>
      <c r="D1560" s="16">
        <v>6292</v>
      </c>
      <c r="E1560" s="16">
        <v>6260.2</v>
      </c>
      <c r="F1560" s="16" t="s">
        <v>975</v>
      </c>
      <c r="G1560" s="61">
        <f t="shared" si="25"/>
        <v>2.9528658760433757E-3</v>
      </c>
    </row>
    <row r="1561" spans="1:7" x14ac:dyDescent="0.35">
      <c r="A1561" s="60">
        <v>43539</v>
      </c>
      <c r="B1561" s="16">
        <v>6265.1</v>
      </c>
      <c r="C1561" s="16">
        <v>6266.8</v>
      </c>
      <c r="D1561" s="16">
        <v>6285.4</v>
      </c>
      <c r="E1561" s="16">
        <v>6262.8</v>
      </c>
      <c r="F1561" s="16" t="s">
        <v>592</v>
      </c>
      <c r="G1561" s="61">
        <f t="shared" si="25"/>
        <v>-2.7127082402500502E-4</v>
      </c>
    </row>
    <row r="1562" spans="1:7" x14ac:dyDescent="0.35">
      <c r="A1562" s="60">
        <v>43538</v>
      </c>
      <c r="B1562" s="16">
        <v>6266.8</v>
      </c>
      <c r="C1562" s="16">
        <v>6246</v>
      </c>
      <c r="D1562" s="16">
        <v>6266.8</v>
      </c>
      <c r="E1562" s="16">
        <v>6240.5</v>
      </c>
      <c r="F1562" s="16" t="s">
        <v>974</v>
      </c>
      <c r="G1562" s="61">
        <f t="shared" si="25"/>
        <v>3.330131284021709E-3</v>
      </c>
    </row>
    <row r="1563" spans="1:7" x14ac:dyDescent="0.35">
      <c r="A1563" s="60">
        <v>43537</v>
      </c>
      <c r="B1563" s="16">
        <v>6246</v>
      </c>
      <c r="C1563" s="16">
        <v>6260.6</v>
      </c>
      <c r="D1563" s="16">
        <v>6260.6</v>
      </c>
      <c r="E1563" s="16">
        <v>6215.3</v>
      </c>
      <c r="F1563" s="16" t="s">
        <v>973</v>
      </c>
      <c r="G1563" s="61">
        <f t="shared" si="25"/>
        <v>-2.3320448519311698E-3</v>
      </c>
    </row>
    <row r="1564" spans="1:7" x14ac:dyDescent="0.35">
      <c r="A1564" s="60">
        <v>43536</v>
      </c>
      <c r="B1564" s="16">
        <v>6260.6</v>
      </c>
      <c r="C1564" s="16">
        <v>6263.3</v>
      </c>
      <c r="D1564" s="16">
        <v>6305.5</v>
      </c>
      <c r="E1564" s="16">
        <v>6260.6</v>
      </c>
      <c r="F1564" s="16" t="s">
        <v>972</v>
      </c>
      <c r="G1564" s="61">
        <f t="shared" si="25"/>
        <v>-4.3108265610780627E-4</v>
      </c>
    </row>
    <row r="1565" spans="1:7" x14ac:dyDescent="0.35">
      <c r="A1565" s="60">
        <v>43535</v>
      </c>
      <c r="B1565" s="16">
        <v>6263.3</v>
      </c>
      <c r="C1565" s="16">
        <v>6287.1</v>
      </c>
      <c r="D1565" s="16">
        <v>6287.1</v>
      </c>
      <c r="E1565" s="16">
        <v>6255.6</v>
      </c>
      <c r="F1565" s="16" t="s">
        <v>971</v>
      </c>
      <c r="G1565" s="61">
        <f t="shared" si="25"/>
        <v>-3.7855290992667712E-3</v>
      </c>
    </row>
    <row r="1566" spans="1:7" x14ac:dyDescent="0.35">
      <c r="A1566" s="60">
        <v>43532</v>
      </c>
      <c r="B1566" s="16">
        <v>6287.1</v>
      </c>
      <c r="C1566" s="16">
        <v>6344.2</v>
      </c>
      <c r="D1566" s="16">
        <v>6344.2</v>
      </c>
      <c r="E1566" s="16">
        <v>6286.9</v>
      </c>
      <c r="F1566" s="16" t="s">
        <v>970</v>
      </c>
      <c r="G1566" s="61">
        <f t="shared" si="25"/>
        <v>-9.0003467734307563E-3</v>
      </c>
    </row>
    <row r="1567" spans="1:7" x14ac:dyDescent="0.35">
      <c r="A1567" s="60">
        <v>43531</v>
      </c>
      <c r="B1567" s="16">
        <v>6344.2</v>
      </c>
      <c r="C1567" s="16">
        <v>6326.8</v>
      </c>
      <c r="D1567" s="16">
        <v>6350.8</v>
      </c>
      <c r="E1567" s="16">
        <v>6324.9</v>
      </c>
      <c r="F1567" s="16" t="s">
        <v>365</v>
      </c>
      <c r="G1567" s="61">
        <f t="shared" si="25"/>
        <v>2.7502054751216143E-3</v>
      </c>
    </row>
    <row r="1568" spans="1:7" x14ac:dyDescent="0.35">
      <c r="A1568" s="60">
        <v>43530</v>
      </c>
      <c r="B1568" s="16">
        <v>6326.8</v>
      </c>
      <c r="C1568" s="16">
        <v>6281.4</v>
      </c>
      <c r="D1568" s="16">
        <v>6327.5</v>
      </c>
      <c r="E1568" s="16">
        <v>6281.4</v>
      </c>
      <c r="F1568" s="16" t="s">
        <v>298</v>
      </c>
      <c r="G1568" s="61">
        <f t="shared" si="25"/>
        <v>7.2276880950108424E-3</v>
      </c>
    </row>
    <row r="1569" spans="1:7" x14ac:dyDescent="0.35">
      <c r="A1569" s="60">
        <v>43529</v>
      </c>
      <c r="B1569" s="16">
        <v>6281.4</v>
      </c>
      <c r="C1569" s="16">
        <v>6302.5</v>
      </c>
      <c r="D1569" s="16">
        <v>6302.5</v>
      </c>
      <c r="E1569" s="16">
        <v>6258.4</v>
      </c>
      <c r="F1569" s="16" t="s">
        <v>298</v>
      </c>
      <c r="G1569" s="61">
        <f t="shared" si="25"/>
        <v>-3.3478778262594489E-3</v>
      </c>
    </row>
    <row r="1570" spans="1:7" x14ac:dyDescent="0.35">
      <c r="A1570" s="60">
        <v>43528</v>
      </c>
      <c r="B1570" s="16">
        <v>6302.5</v>
      </c>
      <c r="C1570" s="16">
        <v>6273.8</v>
      </c>
      <c r="D1570" s="16">
        <v>6323.5</v>
      </c>
      <c r="E1570" s="16">
        <v>6273.8</v>
      </c>
      <c r="F1570" s="16" t="s">
        <v>969</v>
      </c>
      <c r="G1570" s="61">
        <f t="shared" si="25"/>
        <v>4.5745799993623937E-3</v>
      </c>
    </row>
    <row r="1571" spans="1:7" x14ac:dyDescent="0.35">
      <c r="A1571" s="60">
        <v>43525</v>
      </c>
      <c r="B1571" s="16">
        <v>6273.8</v>
      </c>
      <c r="C1571" s="16">
        <v>6252.7</v>
      </c>
      <c r="D1571" s="16">
        <v>6291.8</v>
      </c>
      <c r="E1571" s="16">
        <v>6249.1</v>
      </c>
      <c r="F1571" s="16" t="s">
        <v>968</v>
      </c>
      <c r="G1571" s="61">
        <f t="shared" si="25"/>
        <v>3.3745421977706691E-3</v>
      </c>
    </row>
    <row r="1572" spans="1:7" x14ac:dyDescent="0.35">
      <c r="A1572" s="60">
        <v>43524</v>
      </c>
      <c r="B1572" s="16">
        <v>6252.7</v>
      </c>
      <c r="C1572" s="16">
        <v>6233.6</v>
      </c>
      <c r="D1572" s="16">
        <v>6257.3</v>
      </c>
      <c r="E1572" s="16">
        <v>6221.3</v>
      </c>
      <c r="F1572" s="16" t="s">
        <v>967</v>
      </c>
      <c r="G1572" s="61">
        <f t="shared" si="25"/>
        <v>3.0640400410677504E-3</v>
      </c>
    </row>
    <row r="1573" spans="1:7" x14ac:dyDescent="0.35">
      <c r="A1573" s="60">
        <v>43523</v>
      </c>
      <c r="B1573" s="16">
        <v>6233.6</v>
      </c>
      <c r="C1573" s="16">
        <v>6209</v>
      </c>
      <c r="D1573" s="16">
        <v>6237.2</v>
      </c>
      <c r="E1573" s="16">
        <v>6209</v>
      </c>
      <c r="F1573" s="16" t="s">
        <v>305</v>
      </c>
      <c r="G1573" s="61">
        <f t="shared" si="25"/>
        <v>3.9619906587211595E-3</v>
      </c>
    </row>
    <row r="1574" spans="1:7" x14ac:dyDescent="0.35">
      <c r="A1574" s="60">
        <v>43522</v>
      </c>
      <c r="B1574" s="16">
        <v>6209</v>
      </c>
      <c r="C1574" s="16">
        <v>6263.6</v>
      </c>
      <c r="D1574" s="16">
        <v>6263.6</v>
      </c>
      <c r="E1574" s="16">
        <v>6186.9</v>
      </c>
      <c r="F1574" s="16" t="s">
        <v>966</v>
      </c>
      <c r="G1574" s="61">
        <f t="shared" si="25"/>
        <v>-8.7170317389361207E-3</v>
      </c>
    </row>
    <row r="1575" spans="1:7" x14ac:dyDescent="0.35">
      <c r="A1575" s="60">
        <v>43521</v>
      </c>
      <c r="B1575" s="16">
        <v>6263.6</v>
      </c>
      <c r="C1575" s="16">
        <v>6241.9</v>
      </c>
      <c r="D1575" s="16">
        <v>6267.7</v>
      </c>
      <c r="E1575" s="16">
        <v>6237.5</v>
      </c>
      <c r="F1575" s="16" t="s">
        <v>965</v>
      </c>
      <c r="G1575" s="61">
        <f t="shared" si="25"/>
        <v>3.4765055511944976E-3</v>
      </c>
    </row>
    <row r="1576" spans="1:7" x14ac:dyDescent="0.35">
      <c r="A1576" s="60">
        <v>43518</v>
      </c>
      <c r="B1576" s="16">
        <v>6241.9</v>
      </c>
      <c r="C1576" s="16">
        <v>6214.6</v>
      </c>
      <c r="D1576" s="16">
        <v>6248.8</v>
      </c>
      <c r="E1576" s="16">
        <v>6201.2</v>
      </c>
      <c r="F1576" s="16" t="s">
        <v>168</v>
      </c>
      <c r="G1576" s="61">
        <f t="shared" si="25"/>
        <v>4.3928812795672734E-3</v>
      </c>
    </row>
    <row r="1577" spans="1:7" x14ac:dyDescent="0.35">
      <c r="A1577" s="60">
        <v>43517</v>
      </c>
      <c r="B1577" s="16">
        <v>6214.6</v>
      </c>
      <c r="C1577" s="16">
        <v>6175.8</v>
      </c>
      <c r="D1577" s="16">
        <v>6229.2</v>
      </c>
      <c r="E1577" s="16">
        <v>6162.7</v>
      </c>
      <c r="F1577" s="16" t="s">
        <v>165</v>
      </c>
      <c r="G1577" s="61">
        <f t="shared" si="25"/>
        <v>6.2825868713365374E-3</v>
      </c>
    </row>
    <row r="1578" spans="1:7" x14ac:dyDescent="0.35">
      <c r="A1578" s="60">
        <v>43516</v>
      </c>
      <c r="B1578" s="16">
        <v>6175.8</v>
      </c>
      <c r="C1578" s="16">
        <v>6184.2</v>
      </c>
      <c r="D1578" s="16">
        <v>6203.5</v>
      </c>
      <c r="E1578" s="16">
        <v>6158.6</v>
      </c>
      <c r="F1578" s="16" t="s">
        <v>964</v>
      </c>
      <c r="G1578" s="61">
        <f t="shared" si="25"/>
        <v>-1.3583001843406883E-3</v>
      </c>
    </row>
    <row r="1579" spans="1:7" x14ac:dyDescent="0.35">
      <c r="A1579" s="60">
        <v>43515</v>
      </c>
      <c r="B1579" s="16">
        <v>6184.2</v>
      </c>
      <c r="C1579" s="16">
        <v>6170.7</v>
      </c>
      <c r="D1579" s="16">
        <v>6197.4</v>
      </c>
      <c r="E1579" s="16">
        <v>6162.5</v>
      </c>
      <c r="F1579" s="16" t="s">
        <v>963</v>
      </c>
      <c r="G1579" s="61">
        <f t="shared" si="25"/>
        <v>2.1877582770188919E-3</v>
      </c>
    </row>
    <row r="1580" spans="1:7" x14ac:dyDescent="0.35">
      <c r="A1580" s="60">
        <v>43514</v>
      </c>
      <c r="B1580" s="16">
        <v>6170.7</v>
      </c>
      <c r="C1580" s="16">
        <v>6148.6</v>
      </c>
      <c r="D1580" s="16">
        <v>6196.9</v>
      </c>
      <c r="E1580" s="16">
        <v>6148.6</v>
      </c>
      <c r="F1580" s="16" t="s">
        <v>962</v>
      </c>
      <c r="G1580" s="61">
        <f t="shared" si="25"/>
        <v>3.5943141528151923E-3</v>
      </c>
    </row>
    <row r="1581" spans="1:7" x14ac:dyDescent="0.35">
      <c r="A1581" s="60">
        <v>43511</v>
      </c>
      <c r="B1581" s="16">
        <v>6148.6</v>
      </c>
      <c r="C1581" s="16">
        <v>6139.6</v>
      </c>
      <c r="D1581" s="16">
        <v>6158</v>
      </c>
      <c r="E1581" s="16">
        <v>6131.9</v>
      </c>
      <c r="F1581" s="16" t="s">
        <v>961</v>
      </c>
      <c r="G1581" s="61">
        <f t="shared" si="25"/>
        <v>1.4658935435534204E-3</v>
      </c>
    </row>
    <row r="1582" spans="1:7" x14ac:dyDescent="0.35">
      <c r="A1582" s="60">
        <v>43510</v>
      </c>
      <c r="B1582" s="16">
        <v>6139.6</v>
      </c>
      <c r="C1582" s="16">
        <v>6140.2</v>
      </c>
      <c r="D1582" s="16">
        <v>6170.5</v>
      </c>
      <c r="E1582" s="16">
        <v>6125.1</v>
      </c>
      <c r="F1582" s="16" t="s">
        <v>232</v>
      </c>
      <c r="G1582" s="61">
        <f t="shared" si="25"/>
        <v>-9.7716686752735704E-5</v>
      </c>
    </row>
    <row r="1583" spans="1:7" x14ac:dyDescent="0.35">
      <c r="A1583" s="60">
        <v>43509</v>
      </c>
      <c r="B1583" s="16">
        <v>6140.2</v>
      </c>
      <c r="C1583" s="16">
        <v>6148.7</v>
      </c>
      <c r="D1583" s="16">
        <v>6167.3</v>
      </c>
      <c r="E1583" s="16">
        <v>6129.6</v>
      </c>
      <c r="F1583" s="16" t="s">
        <v>960</v>
      </c>
      <c r="G1583" s="61">
        <f t="shared" si="25"/>
        <v>-1.3824060370485336E-3</v>
      </c>
    </row>
    <row r="1584" spans="1:7" x14ac:dyDescent="0.35">
      <c r="A1584" s="60">
        <v>43508</v>
      </c>
      <c r="B1584" s="16">
        <v>6148.7</v>
      </c>
      <c r="C1584" s="16">
        <v>6128.6</v>
      </c>
      <c r="D1584" s="16">
        <v>6161.1</v>
      </c>
      <c r="E1584" s="16">
        <v>6122.1</v>
      </c>
      <c r="F1584" s="16" t="s">
        <v>959</v>
      </c>
      <c r="G1584" s="61">
        <f t="shared" si="25"/>
        <v>3.2797049897201891E-3</v>
      </c>
    </row>
    <row r="1585" spans="1:7" x14ac:dyDescent="0.35">
      <c r="A1585" s="60">
        <v>43507</v>
      </c>
      <c r="B1585" s="16">
        <v>6128.6</v>
      </c>
      <c r="C1585" s="16">
        <v>6136.2</v>
      </c>
      <c r="D1585" s="16">
        <v>6151.7</v>
      </c>
      <c r="E1585" s="16">
        <v>6098.6</v>
      </c>
      <c r="F1585" s="16" t="s">
        <v>958</v>
      </c>
      <c r="G1585" s="61">
        <f t="shared" si="25"/>
        <v>-1.2385515465597186E-3</v>
      </c>
    </row>
    <row r="1586" spans="1:7" x14ac:dyDescent="0.35">
      <c r="A1586" s="60">
        <v>43504</v>
      </c>
      <c r="B1586" s="16">
        <v>6136.2</v>
      </c>
      <c r="C1586" s="16">
        <v>6159.1</v>
      </c>
      <c r="D1586" s="16">
        <v>6159.1</v>
      </c>
      <c r="E1586" s="16">
        <v>6119.4</v>
      </c>
      <c r="F1586" s="16" t="s">
        <v>957</v>
      </c>
      <c r="G1586" s="61">
        <f t="shared" si="25"/>
        <v>-3.7180756928772984E-3</v>
      </c>
    </row>
    <row r="1587" spans="1:7" x14ac:dyDescent="0.35">
      <c r="A1587" s="60">
        <v>43503</v>
      </c>
      <c r="B1587" s="16">
        <v>6159.1</v>
      </c>
      <c r="C1587" s="16">
        <v>6091.8</v>
      </c>
      <c r="D1587" s="16">
        <v>6171.8</v>
      </c>
      <c r="E1587" s="16">
        <v>6091.8</v>
      </c>
      <c r="F1587" s="16" t="s">
        <v>956</v>
      </c>
      <c r="G1587" s="61">
        <f t="shared" si="25"/>
        <v>1.1047637808201172E-2</v>
      </c>
    </row>
    <row r="1588" spans="1:7" x14ac:dyDescent="0.35">
      <c r="A1588" s="60">
        <v>43502</v>
      </c>
      <c r="B1588" s="16">
        <v>6091.8</v>
      </c>
      <c r="C1588" s="16">
        <v>6068.1</v>
      </c>
      <c r="D1588" s="16">
        <v>6108</v>
      </c>
      <c r="E1588" s="16">
        <v>6059.3</v>
      </c>
      <c r="F1588" s="16" t="s">
        <v>955</v>
      </c>
      <c r="G1588" s="61">
        <f t="shared" si="25"/>
        <v>3.9056706382558648E-3</v>
      </c>
    </row>
    <row r="1589" spans="1:7" x14ac:dyDescent="0.35">
      <c r="A1589" s="60">
        <v>43501</v>
      </c>
      <c r="B1589" s="16">
        <v>6068.1</v>
      </c>
      <c r="C1589" s="16">
        <v>5963</v>
      </c>
      <c r="D1589" s="16">
        <v>6099</v>
      </c>
      <c r="E1589" s="16">
        <v>5963</v>
      </c>
      <c r="F1589" s="16" t="s">
        <v>954</v>
      </c>
      <c r="G1589" s="61">
        <f t="shared" si="25"/>
        <v>1.7625356364246336E-2</v>
      </c>
    </row>
    <row r="1590" spans="1:7" x14ac:dyDescent="0.35">
      <c r="A1590" s="60">
        <v>43500</v>
      </c>
      <c r="B1590" s="16">
        <v>5963</v>
      </c>
      <c r="C1590" s="16">
        <v>5935.3</v>
      </c>
      <c r="D1590" s="16">
        <v>5969.8</v>
      </c>
      <c r="E1590" s="16">
        <v>5924.5</v>
      </c>
      <c r="F1590" s="16" t="s">
        <v>953</v>
      </c>
      <c r="G1590" s="61">
        <f t="shared" si="25"/>
        <v>4.6669924013951203E-3</v>
      </c>
    </row>
    <row r="1591" spans="1:7" x14ac:dyDescent="0.35">
      <c r="A1591" s="60">
        <v>43497</v>
      </c>
      <c r="B1591" s="16">
        <v>5935.3</v>
      </c>
      <c r="C1591" s="16">
        <v>5937.3</v>
      </c>
      <c r="D1591" s="16">
        <v>5953.3</v>
      </c>
      <c r="E1591" s="16">
        <v>5930.4</v>
      </c>
      <c r="F1591" s="16" t="s">
        <v>952</v>
      </c>
      <c r="G1591" s="61">
        <f t="shared" si="25"/>
        <v>-3.3685345190570537E-4</v>
      </c>
    </row>
    <row r="1592" spans="1:7" x14ac:dyDescent="0.35">
      <c r="A1592" s="60">
        <v>43496</v>
      </c>
      <c r="B1592" s="16">
        <v>5937.3</v>
      </c>
      <c r="C1592" s="16">
        <v>5951.2</v>
      </c>
      <c r="D1592" s="16">
        <v>5978.8</v>
      </c>
      <c r="E1592" s="16">
        <v>5937.3</v>
      </c>
      <c r="F1592" s="16" t="s">
        <v>305</v>
      </c>
      <c r="G1592" s="61">
        <f t="shared" si="25"/>
        <v>-2.3356633956176376E-3</v>
      </c>
    </row>
    <row r="1593" spans="1:7" x14ac:dyDescent="0.35">
      <c r="A1593" s="60">
        <v>43495</v>
      </c>
      <c r="B1593" s="16">
        <v>5951.2</v>
      </c>
      <c r="C1593" s="16">
        <v>5939.5</v>
      </c>
      <c r="D1593" s="16">
        <v>5977.5</v>
      </c>
      <c r="E1593" s="16">
        <v>5932.8</v>
      </c>
      <c r="F1593" s="16" t="s">
        <v>951</v>
      </c>
      <c r="G1593" s="61">
        <f t="shared" si="25"/>
        <v>1.9698627830624371E-3</v>
      </c>
    </row>
    <row r="1594" spans="1:7" x14ac:dyDescent="0.35">
      <c r="A1594" s="60">
        <v>43494</v>
      </c>
      <c r="B1594" s="16">
        <v>5939.5</v>
      </c>
      <c r="C1594" s="16">
        <v>5971.2</v>
      </c>
      <c r="D1594" s="16">
        <v>5973</v>
      </c>
      <c r="E1594" s="16">
        <v>5928.6</v>
      </c>
      <c r="F1594" s="16" t="s">
        <v>950</v>
      </c>
      <c r="G1594" s="61">
        <f t="shared" si="25"/>
        <v>-5.2921572239621462E-3</v>
      </c>
    </row>
    <row r="1595" spans="1:7" x14ac:dyDescent="0.35">
      <c r="A1595" s="60">
        <v>43490</v>
      </c>
      <c r="B1595" s="16">
        <v>5971.1</v>
      </c>
      <c r="C1595" s="16">
        <v>5930.5</v>
      </c>
      <c r="D1595" s="16">
        <v>5979.9</v>
      </c>
      <c r="E1595" s="16">
        <v>5929.4</v>
      </c>
      <c r="F1595" s="16" t="s">
        <v>949</v>
      </c>
      <c r="G1595" s="61">
        <f t="shared" si="25"/>
        <v>6.8459657701711585E-3</v>
      </c>
    </row>
    <row r="1596" spans="1:7" x14ac:dyDescent="0.35">
      <c r="A1596" s="60">
        <v>43489</v>
      </c>
      <c r="B1596" s="16">
        <v>5930.5</v>
      </c>
      <c r="C1596" s="16">
        <v>5909.4</v>
      </c>
      <c r="D1596" s="16">
        <v>5930.5</v>
      </c>
      <c r="E1596" s="16">
        <v>5905.8</v>
      </c>
      <c r="F1596" s="16" t="s">
        <v>948</v>
      </c>
      <c r="G1596" s="61">
        <f t="shared" si="25"/>
        <v>3.6894748421818502E-3</v>
      </c>
    </row>
    <row r="1597" spans="1:7" x14ac:dyDescent="0.35">
      <c r="A1597" s="60">
        <v>43488</v>
      </c>
      <c r="B1597" s="16">
        <v>5908.7</v>
      </c>
      <c r="C1597" s="16">
        <v>5924.3</v>
      </c>
      <c r="D1597" s="16">
        <v>5925.9</v>
      </c>
      <c r="E1597" s="16">
        <v>5897.7</v>
      </c>
      <c r="F1597" s="16" t="s">
        <v>947</v>
      </c>
      <c r="G1597" s="61">
        <f t="shared" si="25"/>
        <v>-2.6332224904208612E-3</v>
      </c>
    </row>
    <row r="1598" spans="1:7" x14ac:dyDescent="0.35">
      <c r="A1598" s="60">
        <v>43487</v>
      </c>
      <c r="B1598" s="16">
        <v>5924.3</v>
      </c>
      <c r="C1598" s="16">
        <v>5953.5</v>
      </c>
      <c r="D1598" s="16">
        <v>5953.5</v>
      </c>
      <c r="E1598" s="16">
        <v>5917.5</v>
      </c>
      <c r="F1598" s="16" t="s">
        <v>946</v>
      </c>
      <c r="G1598" s="61">
        <f t="shared" si="25"/>
        <v>-4.9046779205509372E-3</v>
      </c>
    </row>
    <row r="1599" spans="1:7" x14ac:dyDescent="0.35">
      <c r="A1599" s="60">
        <v>43486</v>
      </c>
      <c r="B1599" s="16">
        <v>5953.5</v>
      </c>
      <c r="C1599" s="16">
        <v>5941.2</v>
      </c>
      <c r="D1599" s="16">
        <v>5975.6</v>
      </c>
      <c r="E1599" s="16">
        <v>5941.2</v>
      </c>
      <c r="F1599" s="16" t="s">
        <v>945</v>
      </c>
      <c r="G1599" s="61">
        <f t="shared" si="25"/>
        <v>2.0702888305392797E-3</v>
      </c>
    </row>
    <row r="1600" spans="1:7" x14ac:dyDescent="0.35">
      <c r="A1600" s="60">
        <v>43483</v>
      </c>
      <c r="B1600" s="16">
        <v>5941.2</v>
      </c>
      <c r="C1600" s="16">
        <v>5909.8</v>
      </c>
      <c r="D1600" s="16">
        <v>5948.2</v>
      </c>
      <c r="E1600" s="16">
        <v>5909.8</v>
      </c>
      <c r="F1600" s="16" t="s">
        <v>944</v>
      </c>
      <c r="G1600" s="61">
        <f t="shared" si="25"/>
        <v>5.3132085688178954E-3</v>
      </c>
    </row>
    <row r="1601" spans="1:7" x14ac:dyDescent="0.35">
      <c r="A1601" s="60">
        <v>43482</v>
      </c>
      <c r="B1601" s="16">
        <v>5909.8</v>
      </c>
      <c r="C1601" s="16">
        <v>5893.7</v>
      </c>
      <c r="D1601" s="16">
        <v>5915.9</v>
      </c>
      <c r="E1601" s="16">
        <v>5891.4</v>
      </c>
      <c r="F1601" s="16" t="s">
        <v>943</v>
      </c>
      <c r="G1601" s="61">
        <f t="shared" si="25"/>
        <v>2.7317304918812457E-3</v>
      </c>
    </row>
    <row r="1602" spans="1:7" x14ac:dyDescent="0.35">
      <c r="A1602" s="60">
        <v>43481</v>
      </c>
      <c r="B1602" s="16">
        <v>5893.7</v>
      </c>
      <c r="C1602" s="16">
        <v>5871.8</v>
      </c>
      <c r="D1602" s="16">
        <v>5893.7</v>
      </c>
      <c r="E1602" s="16">
        <v>5863.3</v>
      </c>
      <c r="F1602" s="16" t="s">
        <v>942</v>
      </c>
      <c r="G1602" s="61">
        <f t="shared" si="25"/>
        <v>3.7296910657720339E-3</v>
      </c>
    </row>
    <row r="1603" spans="1:7" x14ac:dyDescent="0.35">
      <c r="A1603" s="60">
        <v>43480</v>
      </c>
      <c r="B1603" s="16">
        <v>5871.8</v>
      </c>
      <c r="C1603" s="16">
        <v>5833.2</v>
      </c>
      <c r="D1603" s="16">
        <v>5871.8</v>
      </c>
      <c r="E1603" s="16">
        <v>5833.1</v>
      </c>
      <c r="F1603" s="16" t="s">
        <v>941</v>
      </c>
      <c r="G1603" s="61">
        <f t="shared" ref="G1603:G1666" si="26">B1603/B1604-1</f>
        <v>6.6172941095796745E-3</v>
      </c>
    </row>
    <row r="1604" spans="1:7" x14ac:dyDescent="0.35">
      <c r="A1604" s="60">
        <v>43479</v>
      </c>
      <c r="B1604" s="16">
        <v>5833.2</v>
      </c>
      <c r="C1604" s="16">
        <v>5834.8</v>
      </c>
      <c r="D1604" s="16">
        <v>5862</v>
      </c>
      <c r="E1604" s="16">
        <v>5817.4</v>
      </c>
      <c r="F1604" s="16" t="s">
        <v>940</v>
      </c>
      <c r="G1604" s="61">
        <f t="shared" si="26"/>
        <v>-2.7421676835548414E-4</v>
      </c>
    </row>
    <row r="1605" spans="1:7" x14ac:dyDescent="0.35">
      <c r="A1605" s="60">
        <v>43476</v>
      </c>
      <c r="B1605" s="16">
        <v>5834.8</v>
      </c>
      <c r="C1605" s="16">
        <v>5853.9</v>
      </c>
      <c r="D1605" s="16">
        <v>5867.4</v>
      </c>
      <c r="E1605" s="16">
        <v>5834.8</v>
      </c>
      <c r="F1605" s="16" t="s">
        <v>939</v>
      </c>
      <c r="G1605" s="61">
        <f t="shared" si="26"/>
        <v>-3.2627820769058902E-3</v>
      </c>
    </row>
    <row r="1606" spans="1:7" x14ac:dyDescent="0.35">
      <c r="A1606" s="60">
        <v>43475</v>
      </c>
      <c r="B1606" s="16">
        <v>5853.9</v>
      </c>
      <c r="C1606" s="16">
        <v>5838.4</v>
      </c>
      <c r="D1606" s="16">
        <v>5854.8</v>
      </c>
      <c r="E1606" s="16">
        <v>5817.1</v>
      </c>
      <c r="F1606" s="16" t="s">
        <v>938</v>
      </c>
      <c r="G1606" s="61">
        <f t="shared" si="26"/>
        <v>2.654836941627936E-3</v>
      </c>
    </row>
    <row r="1607" spans="1:7" x14ac:dyDescent="0.35">
      <c r="A1607" s="60">
        <v>43474</v>
      </c>
      <c r="B1607" s="16">
        <v>5838.4</v>
      </c>
      <c r="C1607" s="16">
        <v>5783.3</v>
      </c>
      <c r="D1607" s="16">
        <v>5841.4</v>
      </c>
      <c r="E1607" s="16">
        <v>5783.3</v>
      </c>
      <c r="F1607" s="16" t="s">
        <v>937</v>
      </c>
      <c r="G1607" s="61">
        <f t="shared" si="26"/>
        <v>9.5274324347689454E-3</v>
      </c>
    </row>
    <row r="1608" spans="1:7" x14ac:dyDescent="0.35">
      <c r="A1608" s="60">
        <v>43473</v>
      </c>
      <c r="B1608" s="16">
        <v>5783.3</v>
      </c>
      <c r="C1608" s="16">
        <v>5744.5</v>
      </c>
      <c r="D1608" s="16">
        <v>5793</v>
      </c>
      <c r="E1608" s="16">
        <v>5730</v>
      </c>
      <c r="F1608" s="16" t="s">
        <v>936</v>
      </c>
      <c r="G1608" s="61">
        <f t="shared" si="26"/>
        <v>6.7542867090260028E-3</v>
      </c>
    </row>
    <row r="1609" spans="1:7" x14ac:dyDescent="0.35">
      <c r="A1609" s="60">
        <v>43472</v>
      </c>
      <c r="B1609" s="16">
        <v>5744.5</v>
      </c>
      <c r="C1609" s="16">
        <v>5677</v>
      </c>
      <c r="D1609" s="16">
        <v>5775.6</v>
      </c>
      <c r="E1609" s="16">
        <v>5677</v>
      </c>
      <c r="F1609" s="16" t="s">
        <v>935</v>
      </c>
      <c r="G1609" s="61">
        <f t="shared" si="26"/>
        <v>1.1890082790206202E-2</v>
      </c>
    </row>
    <row r="1610" spans="1:7" x14ac:dyDescent="0.35">
      <c r="A1610" s="60">
        <v>43469</v>
      </c>
      <c r="B1610" s="16">
        <v>5677</v>
      </c>
      <c r="C1610" s="16">
        <v>5694.6</v>
      </c>
      <c r="D1610" s="16">
        <v>5694.6</v>
      </c>
      <c r="E1610" s="16">
        <v>5630.1</v>
      </c>
      <c r="F1610" s="16" t="s">
        <v>934</v>
      </c>
      <c r="G1610" s="61">
        <f t="shared" si="26"/>
        <v>-3.0906472798792883E-3</v>
      </c>
    </row>
    <row r="1611" spans="1:7" x14ac:dyDescent="0.35">
      <c r="A1611" s="60">
        <v>43468</v>
      </c>
      <c r="B1611" s="16">
        <v>5694.6</v>
      </c>
      <c r="C1611" s="16">
        <v>5625.6</v>
      </c>
      <c r="D1611" s="16">
        <v>5708.1</v>
      </c>
      <c r="E1611" s="16">
        <v>5625.6</v>
      </c>
      <c r="F1611" s="16" t="s">
        <v>933</v>
      </c>
      <c r="G1611" s="61">
        <f t="shared" si="26"/>
        <v>1.226535836177467E-2</v>
      </c>
    </row>
    <row r="1612" spans="1:7" x14ac:dyDescent="0.35">
      <c r="A1612" s="60">
        <v>43467</v>
      </c>
      <c r="B1612" s="16">
        <v>5625.6</v>
      </c>
      <c r="C1612" s="16">
        <v>5709.4</v>
      </c>
      <c r="D1612" s="16">
        <v>5716.3</v>
      </c>
      <c r="E1612" s="16">
        <v>5620.3</v>
      </c>
      <c r="F1612" s="16" t="s">
        <v>932</v>
      </c>
      <c r="G1612" s="61">
        <f t="shared" si="26"/>
        <v>-1.4677549304655368E-2</v>
      </c>
    </row>
    <row r="1613" spans="1:7" x14ac:dyDescent="0.35">
      <c r="A1613" s="60">
        <v>43465</v>
      </c>
      <c r="B1613" s="16">
        <v>5709.4</v>
      </c>
      <c r="C1613" s="16">
        <v>5716</v>
      </c>
      <c r="D1613" s="16">
        <v>5760.6</v>
      </c>
      <c r="E1613" s="16">
        <v>5709.4</v>
      </c>
      <c r="F1613" s="16" t="s">
        <v>931</v>
      </c>
      <c r="G1613" s="61">
        <f t="shared" si="26"/>
        <v>-1.1546536039188648E-3</v>
      </c>
    </row>
    <row r="1614" spans="1:7" x14ac:dyDescent="0.35">
      <c r="A1614" s="60">
        <v>43462</v>
      </c>
      <c r="B1614" s="16">
        <v>5716</v>
      </c>
      <c r="C1614" s="16">
        <v>5662.1</v>
      </c>
      <c r="D1614" s="16">
        <v>5716</v>
      </c>
      <c r="E1614" s="16">
        <v>5656</v>
      </c>
      <c r="F1614" s="16" t="s">
        <v>930</v>
      </c>
      <c r="G1614" s="61">
        <f t="shared" si="26"/>
        <v>9.5194362515673703E-3</v>
      </c>
    </row>
    <row r="1615" spans="1:7" x14ac:dyDescent="0.35">
      <c r="A1615" s="60">
        <v>43461</v>
      </c>
      <c r="B1615" s="16">
        <v>5662.1</v>
      </c>
      <c r="C1615" s="16">
        <v>5559.6</v>
      </c>
      <c r="D1615" s="16">
        <v>5662.1</v>
      </c>
      <c r="E1615" s="16">
        <v>5559.6</v>
      </c>
      <c r="F1615" s="16" t="s">
        <v>929</v>
      </c>
      <c r="G1615" s="61">
        <f t="shared" si="26"/>
        <v>1.8436578171091345E-2</v>
      </c>
    </row>
    <row r="1616" spans="1:7" x14ac:dyDescent="0.35">
      <c r="A1616" s="60">
        <v>43458</v>
      </c>
      <c r="B1616" s="16">
        <v>5559.6</v>
      </c>
      <c r="C1616" s="16">
        <v>5533.3</v>
      </c>
      <c r="D1616" s="16">
        <v>5563.8</v>
      </c>
      <c r="E1616" s="16">
        <v>5478.4</v>
      </c>
      <c r="F1616" s="16" t="s">
        <v>928</v>
      </c>
      <c r="G1616" s="61">
        <f t="shared" si="26"/>
        <v>4.7530406809679349E-3</v>
      </c>
    </row>
    <row r="1617" spans="1:7" x14ac:dyDescent="0.35">
      <c r="A1617" s="60">
        <v>43455</v>
      </c>
      <c r="B1617" s="16">
        <v>5533.3</v>
      </c>
      <c r="C1617" s="16">
        <v>5572.9</v>
      </c>
      <c r="D1617" s="16">
        <v>5605.7</v>
      </c>
      <c r="E1617" s="16">
        <v>5494.4</v>
      </c>
      <c r="F1617" s="16" t="s">
        <v>927</v>
      </c>
      <c r="G1617" s="61">
        <f t="shared" si="26"/>
        <v>-7.10581564356072E-3</v>
      </c>
    </row>
    <row r="1618" spans="1:7" x14ac:dyDescent="0.35">
      <c r="A1618" s="60">
        <v>43454</v>
      </c>
      <c r="B1618" s="16">
        <v>5572.9</v>
      </c>
      <c r="C1618" s="16">
        <v>5650</v>
      </c>
      <c r="D1618" s="16">
        <v>5652.3</v>
      </c>
      <c r="E1618" s="16">
        <v>5572.9</v>
      </c>
      <c r="F1618" s="16" t="s">
        <v>161</v>
      </c>
      <c r="G1618" s="61">
        <f t="shared" si="26"/>
        <v>-1.3646017699115109E-2</v>
      </c>
    </row>
    <row r="1619" spans="1:7" x14ac:dyDescent="0.35">
      <c r="A1619" s="60">
        <v>43453</v>
      </c>
      <c r="B1619" s="16">
        <v>5650</v>
      </c>
      <c r="C1619" s="16">
        <v>5661.8</v>
      </c>
      <c r="D1619" s="16">
        <v>5661.8</v>
      </c>
      <c r="E1619" s="16">
        <v>5625.6</v>
      </c>
      <c r="F1619" s="16" t="s">
        <v>926</v>
      </c>
      <c r="G1619" s="61">
        <f t="shared" si="26"/>
        <v>-2.084142852096571E-3</v>
      </c>
    </row>
    <row r="1620" spans="1:7" x14ac:dyDescent="0.35">
      <c r="A1620" s="60">
        <v>43452</v>
      </c>
      <c r="B1620" s="16">
        <v>5661.8</v>
      </c>
      <c r="C1620" s="16">
        <v>5732.9</v>
      </c>
      <c r="D1620" s="16">
        <v>5732.9</v>
      </c>
      <c r="E1620" s="16">
        <v>5650.6</v>
      </c>
      <c r="F1620" s="16" t="s">
        <v>925</v>
      </c>
      <c r="G1620" s="61">
        <f t="shared" si="26"/>
        <v>-1.2402100158732887E-2</v>
      </c>
    </row>
    <row r="1621" spans="1:7" x14ac:dyDescent="0.35">
      <c r="A1621" s="60">
        <v>43451</v>
      </c>
      <c r="B1621" s="16">
        <v>5732.9</v>
      </c>
      <c r="C1621" s="16">
        <v>5678.8</v>
      </c>
      <c r="D1621" s="16">
        <v>5739</v>
      </c>
      <c r="E1621" s="16">
        <v>5661.2</v>
      </c>
      <c r="F1621" s="16" t="s">
        <v>924</v>
      </c>
      <c r="G1621" s="61">
        <f t="shared" si="26"/>
        <v>9.5266605620905054E-3</v>
      </c>
    </row>
    <row r="1622" spans="1:7" x14ac:dyDescent="0.35">
      <c r="A1622" s="60">
        <v>43448</v>
      </c>
      <c r="B1622" s="16">
        <v>5678.8</v>
      </c>
      <c r="C1622" s="16">
        <v>5735.3</v>
      </c>
      <c r="D1622" s="16">
        <v>5738.5</v>
      </c>
      <c r="E1622" s="16">
        <v>5665.2</v>
      </c>
      <c r="F1622" s="16" t="s">
        <v>923</v>
      </c>
      <c r="G1622" s="61">
        <f t="shared" si="26"/>
        <v>-9.8512719474134203E-3</v>
      </c>
    </row>
    <row r="1623" spans="1:7" x14ac:dyDescent="0.35">
      <c r="A1623" s="60">
        <v>43447</v>
      </c>
      <c r="B1623" s="16">
        <v>5735.3</v>
      </c>
      <c r="C1623" s="16">
        <v>5727.3</v>
      </c>
      <c r="D1623" s="16">
        <v>5753.3</v>
      </c>
      <c r="E1623" s="16">
        <v>5709.6</v>
      </c>
      <c r="F1623" s="16" t="s">
        <v>922</v>
      </c>
      <c r="G1623" s="61">
        <f t="shared" si="26"/>
        <v>1.3968187453075043E-3</v>
      </c>
    </row>
    <row r="1624" spans="1:7" x14ac:dyDescent="0.35">
      <c r="A1624" s="60">
        <v>43446</v>
      </c>
      <c r="B1624" s="16">
        <v>5727.3</v>
      </c>
      <c r="C1624" s="16">
        <v>5651.2</v>
      </c>
      <c r="D1624" s="16">
        <v>5728.4</v>
      </c>
      <c r="E1624" s="16">
        <v>5651.2</v>
      </c>
      <c r="F1624" s="16" t="s">
        <v>921</v>
      </c>
      <c r="G1624" s="61">
        <f t="shared" si="26"/>
        <v>1.3466166477916319E-2</v>
      </c>
    </row>
    <row r="1625" spans="1:7" x14ac:dyDescent="0.35">
      <c r="A1625" s="60">
        <v>43445</v>
      </c>
      <c r="B1625" s="16">
        <v>5651.2</v>
      </c>
      <c r="C1625" s="16">
        <v>5629.9</v>
      </c>
      <c r="D1625" s="16">
        <v>5663.6</v>
      </c>
      <c r="E1625" s="16">
        <v>5629</v>
      </c>
      <c r="F1625" s="16" t="s">
        <v>920</v>
      </c>
      <c r="G1625" s="61">
        <f t="shared" si="26"/>
        <v>4.2114615726343008E-3</v>
      </c>
    </row>
    <row r="1626" spans="1:7" x14ac:dyDescent="0.35">
      <c r="A1626" s="60">
        <v>43444</v>
      </c>
      <c r="B1626" s="16">
        <v>5627.5</v>
      </c>
      <c r="C1626" s="16">
        <v>5757.9</v>
      </c>
      <c r="D1626" s="16">
        <v>5757.9</v>
      </c>
      <c r="E1626" s="16">
        <v>5624.8</v>
      </c>
      <c r="F1626" s="16" t="s">
        <v>919</v>
      </c>
      <c r="G1626" s="61">
        <f t="shared" si="26"/>
        <v>-2.2647145660744328E-2</v>
      </c>
    </row>
    <row r="1627" spans="1:7" x14ac:dyDescent="0.35">
      <c r="A1627" s="60">
        <v>43441</v>
      </c>
      <c r="B1627" s="16">
        <v>5757.9</v>
      </c>
      <c r="C1627" s="16">
        <v>5736.7</v>
      </c>
      <c r="D1627" s="16">
        <v>5780.7</v>
      </c>
      <c r="E1627" s="16">
        <v>5732.6</v>
      </c>
      <c r="F1627" s="16" t="s">
        <v>918</v>
      </c>
      <c r="G1627" s="61">
        <f t="shared" si="26"/>
        <v>3.6955043840534163E-3</v>
      </c>
    </row>
    <row r="1628" spans="1:7" x14ac:dyDescent="0.35">
      <c r="A1628" s="60">
        <v>43440</v>
      </c>
      <c r="B1628" s="16">
        <v>5736.7</v>
      </c>
      <c r="C1628" s="16">
        <v>5749.1</v>
      </c>
      <c r="D1628" s="16">
        <v>5749.1</v>
      </c>
      <c r="E1628" s="16">
        <v>5703.3</v>
      </c>
      <c r="F1628" s="16" t="s">
        <v>917</v>
      </c>
      <c r="G1628" s="61">
        <f t="shared" si="26"/>
        <v>-2.1568593345046017E-3</v>
      </c>
    </row>
    <row r="1629" spans="1:7" x14ac:dyDescent="0.35">
      <c r="A1629" s="60">
        <v>43439</v>
      </c>
      <c r="B1629" s="16">
        <v>5749.1</v>
      </c>
      <c r="C1629" s="16">
        <v>5797.5</v>
      </c>
      <c r="D1629" s="16">
        <v>5797.5</v>
      </c>
      <c r="E1629" s="16">
        <v>5694.8</v>
      </c>
      <c r="F1629" s="16" t="s">
        <v>916</v>
      </c>
      <c r="G1629" s="61">
        <f t="shared" si="26"/>
        <v>-8.3484260457092896E-3</v>
      </c>
    </row>
    <row r="1630" spans="1:7" x14ac:dyDescent="0.35">
      <c r="A1630" s="60">
        <v>43438</v>
      </c>
      <c r="B1630" s="16">
        <v>5797.5</v>
      </c>
      <c r="C1630" s="16">
        <v>5856.3</v>
      </c>
      <c r="D1630" s="16">
        <v>5856.3</v>
      </c>
      <c r="E1630" s="16">
        <v>5797.5</v>
      </c>
      <c r="F1630" s="16" t="s">
        <v>915</v>
      </c>
      <c r="G1630" s="61">
        <f t="shared" si="26"/>
        <v>-1.00404692382563E-2</v>
      </c>
    </row>
    <row r="1631" spans="1:7" x14ac:dyDescent="0.35">
      <c r="A1631" s="60">
        <v>43437</v>
      </c>
      <c r="B1631" s="16">
        <v>5856.3</v>
      </c>
      <c r="C1631" s="16">
        <v>5749.3</v>
      </c>
      <c r="D1631" s="16">
        <v>5856.3</v>
      </c>
      <c r="E1631" s="16">
        <v>5749.3</v>
      </c>
      <c r="F1631" s="16" t="s">
        <v>914</v>
      </c>
      <c r="G1631" s="61">
        <f t="shared" si="26"/>
        <v>1.8610961334423415E-2</v>
      </c>
    </row>
    <row r="1632" spans="1:7" x14ac:dyDescent="0.35">
      <c r="A1632" s="60">
        <v>43434</v>
      </c>
      <c r="B1632" s="16">
        <v>5749.3</v>
      </c>
      <c r="C1632" s="16">
        <v>5835.7</v>
      </c>
      <c r="D1632" s="16">
        <v>5835.7</v>
      </c>
      <c r="E1632" s="16">
        <v>5749.3</v>
      </c>
      <c r="F1632" s="16" t="s">
        <v>592</v>
      </c>
      <c r="G1632" s="61">
        <f t="shared" si="26"/>
        <v>-1.4805421800298091E-2</v>
      </c>
    </row>
    <row r="1633" spans="1:7" x14ac:dyDescent="0.35">
      <c r="A1633" s="60">
        <v>43433</v>
      </c>
      <c r="B1633" s="16">
        <v>5835.7</v>
      </c>
      <c r="C1633" s="16">
        <v>5800.1</v>
      </c>
      <c r="D1633" s="16">
        <v>5855</v>
      </c>
      <c r="E1633" s="16">
        <v>5800.1</v>
      </c>
      <c r="F1633" s="16" t="s">
        <v>913</v>
      </c>
      <c r="G1633" s="61">
        <f t="shared" si="26"/>
        <v>6.1378252099100195E-3</v>
      </c>
    </row>
    <row r="1634" spans="1:7" x14ac:dyDescent="0.35">
      <c r="A1634" s="60">
        <v>43432</v>
      </c>
      <c r="B1634" s="16">
        <v>5800.1</v>
      </c>
      <c r="C1634" s="16">
        <v>5802.8</v>
      </c>
      <c r="D1634" s="16">
        <v>5812.1</v>
      </c>
      <c r="E1634" s="16">
        <v>5782.5</v>
      </c>
      <c r="F1634" s="16" t="s">
        <v>912</v>
      </c>
      <c r="G1634" s="61">
        <f t="shared" si="26"/>
        <v>-4.652926173570604E-4</v>
      </c>
    </row>
    <row r="1635" spans="1:7" x14ac:dyDescent="0.35">
      <c r="A1635" s="60">
        <v>43431</v>
      </c>
      <c r="B1635" s="16">
        <v>5802.8</v>
      </c>
      <c r="C1635" s="16">
        <v>5749.6</v>
      </c>
      <c r="D1635" s="16">
        <v>5802.8</v>
      </c>
      <c r="E1635" s="16">
        <v>5748.9</v>
      </c>
      <c r="F1635" s="16" t="s">
        <v>911</v>
      </c>
      <c r="G1635" s="61">
        <f t="shared" si="26"/>
        <v>9.2528175873103358E-3</v>
      </c>
    </row>
    <row r="1636" spans="1:7" x14ac:dyDescent="0.35">
      <c r="A1636" s="60">
        <v>43430</v>
      </c>
      <c r="B1636" s="16">
        <v>5749.6</v>
      </c>
      <c r="C1636" s="16">
        <v>5793.4</v>
      </c>
      <c r="D1636" s="16">
        <v>5793.4</v>
      </c>
      <c r="E1636" s="16">
        <v>5734.8</v>
      </c>
      <c r="F1636" s="16" t="s">
        <v>910</v>
      </c>
      <c r="G1636" s="61">
        <f t="shared" si="26"/>
        <v>-7.5603272689610534E-3</v>
      </c>
    </row>
    <row r="1637" spans="1:7" x14ac:dyDescent="0.35">
      <c r="A1637" s="60">
        <v>43427</v>
      </c>
      <c r="B1637" s="16">
        <v>5793.4</v>
      </c>
      <c r="C1637" s="16">
        <v>5770.3</v>
      </c>
      <c r="D1637" s="16">
        <v>5800.7</v>
      </c>
      <c r="E1637" s="16">
        <v>5758.5</v>
      </c>
      <c r="F1637" s="16" t="s">
        <v>909</v>
      </c>
      <c r="G1637" s="61">
        <f t="shared" si="26"/>
        <v>4.0032580628388548E-3</v>
      </c>
    </row>
    <row r="1638" spans="1:7" x14ac:dyDescent="0.35">
      <c r="A1638" s="60">
        <v>43426</v>
      </c>
      <c r="B1638" s="16">
        <v>5770.3</v>
      </c>
      <c r="C1638" s="16">
        <v>5722.1</v>
      </c>
      <c r="D1638" s="16">
        <v>5773.6</v>
      </c>
      <c r="E1638" s="16">
        <v>5722.1</v>
      </c>
      <c r="F1638" s="16" t="s">
        <v>908</v>
      </c>
      <c r="G1638" s="61">
        <f t="shared" si="26"/>
        <v>8.4234808898830948E-3</v>
      </c>
    </row>
    <row r="1639" spans="1:7" x14ac:dyDescent="0.35">
      <c r="A1639" s="60">
        <v>43425</v>
      </c>
      <c r="B1639" s="16">
        <v>5722.1</v>
      </c>
      <c r="C1639" s="16">
        <v>5759.2</v>
      </c>
      <c r="D1639" s="16">
        <v>5759.2</v>
      </c>
      <c r="E1639" s="16">
        <v>5675.9</v>
      </c>
      <c r="F1639" s="16" t="s">
        <v>295</v>
      </c>
      <c r="G1639" s="61">
        <f t="shared" si="26"/>
        <v>-6.4418669259618255E-3</v>
      </c>
    </row>
    <row r="1640" spans="1:7" x14ac:dyDescent="0.35">
      <c r="A1640" s="60">
        <v>43424</v>
      </c>
      <c r="B1640" s="16">
        <v>5759.2</v>
      </c>
      <c r="C1640" s="16">
        <v>5786.4</v>
      </c>
      <c r="D1640" s="16">
        <v>5786.4</v>
      </c>
      <c r="E1640" s="16">
        <v>5727.1</v>
      </c>
      <c r="F1640" s="16" t="s">
        <v>907</v>
      </c>
      <c r="G1640" s="61">
        <f t="shared" si="26"/>
        <v>-4.7006774505736759E-3</v>
      </c>
    </row>
    <row r="1641" spans="1:7" x14ac:dyDescent="0.35">
      <c r="A1641" s="60">
        <v>43423</v>
      </c>
      <c r="B1641" s="16">
        <v>5786.4</v>
      </c>
      <c r="C1641" s="16">
        <v>5822.8</v>
      </c>
      <c r="D1641" s="16">
        <v>5823.4</v>
      </c>
      <c r="E1641" s="16">
        <v>5775.5</v>
      </c>
      <c r="F1641" s="16" t="s">
        <v>906</v>
      </c>
      <c r="G1641" s="61">
        <f t="shared" si="26"/>
        <v>-6.251288040118208E-3</v>
      </c>
    </row>
    <row r="1642" spans="1:7" x14ac:dyDescent="0.35">
      <c r="A1642" s="60">
        <v>43420</v>
      </c>
      <c r="B1642" s="16">
        <v>5822.8</v>
      </c>
      <c r="C1642" s="16">
        <v>5825.2</v>
      </c>
      <c r="D1642" s="16">
        <v>5846.9</v>
      </c>
      <c r="E1642" s="16">
        <v>5817.3</v>
      </c>
      <c r="F1642" s="16" t="s">
        <v>905</v>
      </c>
      <c r="G1642" s="61">
        <f t="shared" si="26"/>
        <v>-4.1200302135546707E-4</v>
      </c>
    </row>
    <row r="1643" spans="1:7" x14ac:dyDescent="0.35">
      <c r="A1643" s="60">
        <v>43419</v>
      </c>
      <c r="B1643" s="16">
        <v>5825.2</v>
      </c>
      <c r="C1643" s="16">
        <v>5822.3</v>
      </c>
      <c r="D1643" s="16">
        <v>5842.3</v>
      </c>
      <c r="E1643" s="16">
        <v>5778.5</v>
      </c>
      <c r="F1643" s="16" t="s">
        <v>904</v>
      </c>
      <c r="G1643" s="61">
        <f t="shared" si="26"/>
        <v>4.9808494924685753E-4</v>
      </c>
    </row>
    <row r="1644" spans="1:7" x14ac:dyDescent="0.35">
      <c r="A1644" s="60">
        <v>43418</v>
      </c>
      <c r="B1644" s="16">
        <v>5822.3</v>
      </c>
      <c r="C1644" s="16">
        <v>5922.6</v>
      </c>
      <c r="D1644" s="16">
        <v>5925.6</v>
      </c>
      <c r="E1644" s="16">
        <v>5818.3</v>
      </c>
      <c r="F1644" s="16" t="s">
        <v>903</v>
      </c>
      <c r="G1644" s="61">
        <f t="shared" si="26"/>
        <v>-1.6935129841623597E-2</v>
      </c>
    </row>
    <row r="1645" spans="1:7" x14ac:dyDescent="0.35">
      <c r="A1645" s="60">
        <v>43417</v>
      </c>
      <c r="B1645" s="16">
        <v>5922.6</v>
      </c>
      <c r="C1645" s="16">
        <v>6027.2</v>
      </c>
      <c r="D1645" s="16">
        <v>6027.2</v>
      </c>
      <c r="E1645" s="16">
        <v>5912.1</v>
      </c>
      <c r="F1645" s="16" t="s">
        <v>902</v>
      </c>
      <c r="G1645" s="61">
        <f t="shared" si="26"/>
        <v>-1.7354658879745077E-2</v>
      </c>
    </row>
    <row r="1646" spans="1:7" x14ac:dyDescent="0.35">
      <c r="A1646" s="60">
        <v>43416</v>
      </c>
      <c r="B1646" s="16">
        <v>6027.2</v>
      </c>
      <c r="C1646" s="16">
        <v>6011</v>
      </c>
      <c r="D1646" s="16">
        <v>6027.2</v>
      </c>
      <c r="E1646" s="16">
        <v>5974.8</v>
      </c>
      <c r="F1646" s="16" t="s">
        <v>901</v>
      </c>
      <c r="G1646" s="61">
        <f t="shared" si="26"/>
        <v>2.6950590583929568E-3</v>
      </c>
    </row>
    <row r="1647" spans="1:7" x14ac:dyDescent="0.35">
      <c r="A1647" s="60">
        <v>43413</v>
      </c>
      <c r="B1647" s="16">
        <v>6011</v>
      </c>
      <c r="C1647" s="16">
        <v>6015.9</v>
      </c>
      <c r="D1647" s="16">
        <v>6019.9</v>
      </c>
      <c r="E1647" s="16">
        <v>5986.1</v>
      </c>
      <c r="F1647" s="16" t="s">
        <v>900</v>
      </c>
      <c r="G1647" s="61">
        <f t="shared" si="26"/>
        <v>-8.1450821988393596E-4</v>
      </c>
    </row>
    <row r="1648" spans="1:7" x14ac:dyDescent="0.35">
      <c r="A1648" s="60">
        <v>43412</v>
      </c>
      <c r="B1648" s="16">
        <v>6015.9</v>
      </c>
      <c r="C1648" s="16">
        <v>5982</v>
      </c>
      <c r="D1648" s="16">
        <v>6025.2</v>
      </c>
      <c r="E1648" s="16">
        <v>5982</v>
      </c>
      <c r="F1648" s="16" t="s">
        <v>899</v>
      </c>
      <c r="G1648" s="61">
        <f t="shared" si="26"/>
        <v>5.6670010030088758E-3</v>
      </c>
    </row>
    <row r="1649" spans="1:7" x14ac:dyDescent="0.35">
      <c r="A1649" s="60">
        <v>43411</v>
      </c>
      <c r="B1649" s="16">
        <v>5982</v>
      </c>
      <c r="C1649" s="16">
        <v>5958.7</v>
      </c>
      <c r="D1649" s="16">
        <v>5982</v>
      </c>
      <c r="E1649" s="16">
        <v>5928.8</v>
      </c>
      <c r="F1649" s="16" t="s">
        <v>898</v>
      </c>
      <c r="G1649" s="61">
        <f t="shared" si="26"/>
        <v>3.910248879789302E-3</v>
      </c>
    </row>
    <row r="1650" spans="1:7" x14ac:dyDescent="0.35">
      <c r="A1650" s="60">
        <v>43410</v>
      </c>
      <c r="B1650" s="16">
        <v>5958.7</v>
      </c>
      <c r="C1650" s="16">
        <v>5939.3</v>
      </c>
      <c r="D1650" s="16">
        <v>5960.2</v>
      </c>
      <c r="E1650" s="16">
        <v>5904.8</v>
      </c>
      <c r="F1650" s="16" t="s">
        <v>897</v>
      </c>
      <c r="G1650" s="61">
        <f t="shared" si="26"/>
        <v>9.1281669150520273E-3</v>
      </c>
    </row>
    <row r="1651" spans="1:7" x14ac:dyDescent="0.35">
      <c r="A1651" s="60">
        <v>43409</v>
      </c>
      <c r="B1651" s="16">
        <v>5904.8</v>
      </c>
      <c r="C1651" s="16">
        <v>5935.8</v>
      </c>
      <c r="D1651" s="16">
        <v>5943.6</v>
      </c>
      <c r="E1651" s="16">
        <v>5904.8</v>
      </c>
      <c r="F1651" s="16" t="s">
        <v>896</v>
      </c>
      <c r="G1651" s="61">
        <f t="shared" si="26"/>
        <v>-5.2225479295124888E-3</v>
      </c>
    </row>
    <row r="1652" spans="1:7" x14ac:dyDescent="0.35">
      <c r="A1652" s="60">
        <v>43406</v>
      </c>
      <c r="B1652" s="16">
        <v>5935.8</v>
      </c>
      <c r="C1652" s="16">
        <v>5925.9</v>
      </c>
      <c r="D1652" s="16">
        <v>5935.8</v>
      </c>
      <c r="E1652" s="16">
        <v>5896.7</v>
      </c>
      <c r="F1652" s="16" t="s">
        <v>895</v>
      </c>
      <c r="G1652" s="61">
        <f t="shared" si="26"/>
        <v>1.6706323090165398E-3</v>
      </c>
    </row>
    <row r="1653" spans="1:7" x14ac:dyDescent="0.35">
      <c r="A1653" s="60">
        <v>43405</v>
      </c>
      <c r="B1653" s="16">
        <v>5925.9</v>
      </c>
      <c r="C1653" s="16">
        <v>5913.3</v>
      </c>
      <c r="D1653" s="16">
        <v>5958.6</v>
      </c>
      <c r="E1653" s="16">
        <v>5906.5</v>
      </c>
      <c r="F1653" s="16" t="s">
        <v>894</v>
      </c>
      <c r="G1653" s="61">
        <f t="shared" si="26"/>
        <v>2.1307899142610776E-3</v>
      </c>
    </row>
    <row r="1654" spans="1:7" x14ac:dyDescent="0.35">
      <c r="A1654" s="60">
        <v>43404</v>
      </c>
      <c r="B1654" s="16">
        <v>5913.3</v>
      </c>
      <c r="C1654" s="16">
        <v>5887.9</v>
      </c>
      <c r="D1654" s="16">
        <v>5913.3</v>
      </c>
      <c r="E1654" s="16">
        <v>5875</v>
      </c>
      <c r="F1654" s="16" t="s">
        <v>893</v>
      </c>
      <c r="G1654" s="61">
        <f t="shared" si="26"/>
        <v>4.3139319621596783E-3</v>
      </c>
    </row>
    <row r="1655" spans="1:7" x14ac:dyDescent="0.35">
      <c r="A1655" s="60">
        <v>43403</v>
      </c>
      <c r="B1655" s="16">
        <v>5887.9</v>
      </c>
      <c r="C1655" s="16">
        <v>5813.8</v>
      </c>
      <c r="D1655" s="16">
        <v>5887.9</v>
      </c>
      <c r="E1655" s="16">
        <v>5775.8</v>
      </c>
      <c r="F1655" s="16" t="s">
        <v>892</v>
      </c>
      <c r="G1655" s="61">
        <f t="shared" si="26"/>
        <v>1.2745536482163144E-2</v>
      </c>
    </row>
    <row r="1656" spans="1:7" x14ac:dyDescent="0.35">
      <c r="A1656" s="60">
        <v>43402</v>
      </c>
      <c r="B1656" s="16">
        <v>5813.8</v>
      </c>
      <c r="C1656" s="16">
        <v>5759.6</v>
      </c>
      <c r="D1656" s="16">
        <v>5823.6</v>
      </c>
      <c r="E1656" s="16">
        <v>5759.6</v>
      </c>
      <c r="F1656" s="16" t="s">
        <v>891</v>
      </c>
      <c r="G1656" s="61">
        <f t="shared" si="26"/>
        <v>9.4103757205361571E-3</v>
      </c>
    </row>
    <row r="1657" spans="1:7" x14ac:dyDescent="0.35">
      <c r="A1657" s="60">
        <v>43399</v>
      </c>
      <c r="B1657" s="16">
        <v>5759.6</v>
      </c>
      <c r="C1657" s="16">
        <v>5759.5</v>
      </c>
      <c r="D1657" s="16">
        <v>5798.3</v>
      </c>
      <c r="E1657" s="16">
        <v>5721.6</v>
      </c>
      <c r="F1657" s="16" t="s">
        <v>534</v>
      </c>
      <c r="G1657" s="61">
        <f t="shared" si="26"/>
        <v>1.7362618282890097E-5</v>
      </c>
    </row>
    <row r="1658" spans="1:7" x14ac:dyDescent="0.35">
      <c r="A1658" s="60">
        <v>43398</v>
      </c>
      <c r="B1658" s="16">
        <v>5759.5</v>
      </c>
      <c r="C1658" s="16">
        <v>5926.5</v>
      </c>
      <c r="D1658" s="16">
        <v>5926.5</v>
      </c>
      <c r="E1658" s="16">
        <v>5759.5</v>
      </c>
      <c r="F1658" s="16" t="s">
        <v>890</v>
      </c>
      <c r="G1658" s="61">
        <f t="shared" si="26"/>
        <v>-2.8178520205855095E-2</v>
      </c>
    </row>
    <row r="1659" spans="1:7" x14ac:dyDescent="0.35">
      <c r="A1659" s="60">
        <v>43397</v>
      </c>
      <c r="B1659" s="16">
        <v>5926.5</v>
      </c>
      <c r="C1659" s="16">
        <v>5944.9</v>
      </c>
      <c r="D1659" s="16">
        <v>5955.7</v>
      </c>
      <c r="E1659" s="16">
        <v>5917.7</v>
      </c>
      <c r="F1659" s="16" t="s">
        <v>889</v>
      </c>
      <c r="G1659" s="61">
        <f t="shared" si="26"/>
        <v>-3.0950899089975392E-3</v>
      </c>
    </row>
    <row r="1660" spans="1:7" x14ac:dyDescent="0.35">
      <c r="A1660" s="60">
        <v>43396</v>
      </c>
      <c r="B1660" s="16">
        <v>5944.9</v>
      </c>
      <c r="C1660" s="16">
        <v>6006.2</v>
      </c>
      <c r="D1660" s="16">
        <v>6006.7</v>
      </c>
      <c r="E1660" s="16">
        <v>5944.9</v>
      </c>
      <c r="F1660" s="16" t="s">
        <v>888</v>
      </c>
      <c r="G1660" s="61">
        <f t="shared" si="26"/>
        <v>-1.0206120342312941E-2</v>
      </c>
    </row>
    <row r="1661" spans="1:7" x14ac:dyDescent="0.35">
      <c r="A1661" s="60">
        <v>43395</v>
      </c>
      <c r="B1661" s="16">
        <v>6006.2</v>
      </c>
      <c r="C1661" s="16">
        <v>6042.8</v>
      </c>
      <c r="D1661" s="16">
        <v>6042.8</v>
      </c>
      <c r="E1661" s="16">
        <v>5990.5</v>
      </c>
      <c r="F1661" s="16" t="s">
        <v>887</v>
      </c>
      <c r="G1661" s="61">
        <f t="shared" si="26"/>
        <v>-6.0567948633084567E-3</v>
      </c>
    </row>
    <row r="1662" spans="1:7" x14ac:dyDescent="0.35">
      <c r="A1662" s="60">
        <v>43392</v>
      </c>
      <c r="B1662" s="16">
        <v>6042.8</v>
      </c>
      <c r="C1662" s="16">
        <v>6050.1</v>
      </c>
      <c r="D1662" s="16">
        <v>6050.1</v>
      </c>
      <c r="E1662" s="16">
        <v>5990.9</v>
      </c>
      <c r="F1662" s="16" t="s">
        <v>886</v>
      </c>
      <c r="G1662" s="61">
        <f t="shared" si="26"/>
        <v>-1.2065916265847632E-3</v>
      </c>
    </row>
    <row r="1663" spans="1:7" x14ac:dyDescent="0.35">
      <c r="A1663" s="60">
        <v>43391</v>
      </c>
      <c r="B1663" s="16">
        <v>6050.1</v>
      </c>
      <c r="C1663" s="16">
        <v>6047.1</v>
      </c>
      <c r="D1663" s="16">
        <v>6050.3</v>
      </c>
      <c r="E1663" s="16">
        <v>6023.3</v>
      </c>
      <c r="F1663" s="16" t="s">
        <v>885</v>
      </c>
      <c r="G1663" s="61">
        <f t="shared" si="26"/>
        <v>4.9610557126555932E-4</v>
      </c>
    </row>
    <row r="1664" spans="1:7" x14ac:dyDescent="0.35">
      <c r="A1664" s="60">
        <v>43390</v>
      </c>
      <c r="B1664" s="16">
        <v>6047.1</v>
      </c>
      <c r="C1664" s="16">
        <v>5977.8</v>
      </c>
      <c r="D1664" s="16">
        <v>6049.5</v>
      </c>
      <c r="E1664" s="16">
        <v>5977.8</v>
      </c>
      <c r="F1664" s="16" t="s">
        <v>884</v>
      </c>
      <c r="G1664" s="61">
        <f t="shared" si="26"/>
        <v>1.1592893706714902E-2</v>
      </c>
    </row>
    <row r="1665" spans="1:7" x14ac:dyDescent="0.35">
      <c r="A1665" s="60">
        <v>43389</v>
      </c>
      <c r="B1665" s="16">
        <v>5977.8</v>
      </c>
      <c r="C1665" s="16">
        <v>5948</v>
      </c>
      <c r="D1665" s="16">
        <v>5989.6</v>
      </c>
      <c r="E1665" s="16">
        <v>5948</v>
      </c>
      <c r="F1665" s="16" t="s">
        <v>883</v>
      </c>
      <c r="G1665" s="61">
        <f t="shared" si="26"/>
        <v>5.0100874243443894E-3</v>
      </c>
    </row>
    <row r="1666" spans="1:7" x14ac:dyDescent="0.35">
      <c r="A1666" s="60">
        <v>43388</v>
      </c>
      <c r="B1666" s="16">
        <v>5948</v>
      </c>
      <c r="C1666" s="16">
        <v>6006.6</v>
      </c>
      <c r="D1666" s="16">
        <v>6006.6</v>
      </c>
      <c r="E1666" s="16">
        <v>5909.7</v>
      </c>
      <c r="F1666" s="16" t="s">
        <v>882</v>
      </c>
      <c r="G1666" s="61">
        <f t="shared" si="26"/>
        <v>-9.7559351380148707E-3</v>
      </c>
    </row>
    <row r="1667" spans="1:7" x14ac:dyDescent="0.35">
      <c r="A1667" s="60">
        <v>43385</v>
      </c>
      <c r="B1667" s="16">
        <v>6006.6</v>
      </c>
      <c r="C1667" s="16">
        <v>5993.5</v>
      </c>
      <c r="D1667" s="16">
        <v>6013.7</v>
      </c>
      <c r="E1667" s="16">
        <v>5954.2</v>
      </c>
      <c r="F1667" s="16" t="s">
        <v>186</v>
      </c>
      <c r="G1667" s="61">
        <f t="shared" ref="G1667:G1730" si="27">B1667/B1668-1</f>
        <v>2.1857011762742573E-3</v>
      </c>
    </row>
    <row r="1668" spans="1:7" x14ac:dyDescent="0.35">
      <c r="A1668" s="60">
        <v>43384</v>
      </c>
      <c r="B1668" s="16">
        <v>5993.5</v>
      </c>
      <c r="C1668" s="16">
        <v>6163.8</v>
      </c>
      <c r="D1668" s="16">
        <v>6163.8</v>
      </c>
      <c r="E1668" s="16">
        <v>5993.4</v>
      </c>
      <c r="F1668" s="16" t="s">
        <v>292</v>
      </c>
      <c r="G1668" s="61">
        <f t="shared" si="27"/>
        <v>-2.7629059995457395E-2</v>
      </c>
    </row>
    <row r="1669" spans="1:7" x14ac:dyDescent="0.35">
      <c r="A1669" s="60">
        <v>43383</v>
      </c>
      <c r="B1669" s="16">
        <v>6163.8</v>
      </c>
      <c r="C1669" s="16">
        <v>6155.5</v>
      </c>
      <c r="D1669" s="16">
        <v>6171.4</v>
      </c>
      <c r="E1669" s="16">
        <v>6138.4</v>
      </c>
      <c r="F1669" s="16" t="s">
        <v>881</v>
      </c>
      <c r="G1669" s="61">
        <f t="shared" si="27"/>
        <v>1.3483876208268963E-3</v>
      </c>
    </row>
    <row r="1670" spans="1:7" x14ac:dyDescent="0.35">
      <c r="A1670" s="60">
        <v>43382</v>
      </c>
      <c r="B1670" s="16">
        <v>6155.5</v>
      </c>
      <c r="C1670" s="16">
        <v>6218.6</v>
      </c>
      <c r="D1670" s="16">
        <v>6220</v>
      </c>
      <c r="E1670" s="16">
        <v>6149.1</v>
      </c>
      <c r="F1670" s="16" t="s">
        <v>880</v>
      </c>
      <c r="G1670" s="61">
        <f t="shared" si="27"/>
        <v>-1.0146978419580011E-2</v>
      </c>
    </row>
    <row r="1671" spans="1:7" x14ac:dyDescent="0.35">
      <c r="A1671" s="60">
        <v>43381</v>
      </c>
      <c r="B1671" s="16">
        <v>6218.6</v>
      </c>
      <c r="C1671" s="16">
        <v>6293.9</v>
      </c>
      <c r="D1671" s="16">
        <v>6293.9</v>
      </c>
      <c r="E1671" s="16">
        <v>6218.6</v>
      </c>
      <c r="F1671" s="16" t="s">
        <v>879</v>
      </c>
      <c r="G1671" s="61">
        <f t="shared" si="27"/>
        <v>-1.309295202424976E-2</v>
      </c>
    </row>
    <row r="1672" spans="1:7" x14ac:dyDescent="0.35">
      <c r="A1672" s="60">
        <v>43378</v>
      </c>
      <c r="B1672" s="16">
        <v>6301.1</v>
      </c>
      <c r="C1672" s="16">
        <v>6293.9</v>
      </c>
      <c r="D1672" s="16">
        <v>6314.3</v>
      </c>
      <c r="E1672" s="16">
        <v>6277.8</v>
      </c>
      <c r="F1672" s="16" t="s">
        <v>878</v>
      </c>
      <c r="G1672" s="61">
        <f t="shared" si="27"/>
        <v>1.1439647913060735E-3</v>
      </c>
    </row>
    <row r="1673" spans="1:7" x14ac:dyDescent="0.35">
      <c r="A1673" s="60">
        <v>43377</v>
      </c>
      <c r="B1673" s="16">
        <v>6293.9</v>
      </c>
      <c r="C1673" s="16">
        <v>6265.2</v>
      </c>
      <c r="D1673" s="16">
        <v>6312.8</v>
      </c>
      <c r="E1673" s="16">
        <v>6265.2</v>
      </c>
      <c r="F1673" s="16" t="s">
        <v>877</v>
      </c>
      <c r="G1673" s="61">
        <f t="shared" si="27"/>
        <v>4.5808593500606953E-3</v>
      </c>
    </row>
    <row r="1674" spans="1:7" x14ac:dyDescent="0.35">
      <c r="A1674" s="60">
        <v>43376</v>
      </c>
      <c r="B1674" s="16">
        <v>6265.2</v>
      </c>
      <c r="C1674" s="16">
        <v>6245.8</v>
      </c>
      <c r="D1674" s="16">
        <v>6270</v>
      </c>
      <c r="E1674" s="16">
        <v>6245.8</v>
      </c>
      <c r="F1674" s="16" t="s">
        <v>876</v>
      </c>
      <c r="G1674" s="61">
        <f t="shared" si="27"/>
        <v>3.1060872906591985E-3</v>
      </c>
    </row>
    <row r="1675" spans="1:7" x14ac:dyDescent="0.35">
      <c r="A1675" s="60">
        <v>43375</v>
      </c>
      <c r="B1675" s="16">
        <v>6245.8</v>
      </c>
      <c r="C1675" s="16">
        <v>6292.7</v>
      </c>
      <c r="D1675" s="16">
        <v>6300.1</v>
      </c>
      <c r="E1675" s="16">
        <v>6241</v>
      </c>
      <c r="F1675" s="16" t="s">
        <v>875</v>
      </c>
      <c r="G1675" s="61">
        <f t="shared" si="27"/>
        <v>-7.453080553657343E-3</v>
      </c>
    </row>
    <row r="1676" spans="1:7" x14ac:dyDescent="0.35">
      <c r="A1676" s="60">
        <v>43374</v>
      </c>
      <c r="B1676" s="16">
        <v>6292.7</v>
      </c>
      <c r="C1676" s="16">
        <v>6325.5</v>
      </c>
      <c r="D1676" s="16">
        <v>6325.5</v>
      </c>
      <c r="E1676" s="16">
        <v>6276</v>
      </c>
      <c r="F1676" s="16" t="s">
        <v>874</v>
      </c>
      <c r="G1676" s="61">
        <f t="shared" si="27"/>
        <v>-5.1853608410402652E-3</v>
      </c>
    </row>
    <row r="1677" spans="1:7" x14ac:dyDescent="0.35">
      <c r="A1677" s="60">
        <v>43371</v>
      </c>
      <c r="B1677" s="16">
        <v>6325.5</v>
      </c>
      <c r="C1677" s="16">
        <v>6299.3</v>
      </c>
      <c r="D1677" s="16">
        <v>6348.4</v>
      </c>
      <c r="E1677" s="16">
        <v>6299.3</v>
      </c>
      <c r="F1677" s="16" t="s">
        <v>873</v>
      </c>
      <c r="G1677" s="61">
        <f t="shared" si="27"/>
        <v>4.1591922912069812E-3</v>
      </c>
    </row>
    <row r="1678" spans="1:7" x14ac:dyDescent="0.35">
      <c r="A1678" s="60">
        <v>43370</v>
      </c>
      <c r="B1678" s="16">
        <v>6299.3</v>
      </c>
      <c r="C1678" s="16">
        <v>6307.8</v>
      </c>
      <c r="D1678" s="16">
        <v>6312.7</v>
      </c>
      <c r="E1678" s="16">
        <v>6296.5</v>
      </c>
      <c r="F1678" s="16" t="s">
        <v>872</v>
      </c>
      <c r="G1678" s="61">
        <f t="shared" si="27"/>
        <v>-1.3475379688639988E-3</v>
      </c>
    </row>
    <row r="1679" spans="1:7" x14ac:dyDescent="0.35">
      <c r="A1679" s="60">
        <v>43369</v>
      </c>
      <c r="B1679" s="16">
        <v>6307.8</v>
      </c>
      <c r="C1679" s="16">
        <v>6299.1</v>
      </c>
      <c r="D1679" s="16">
        <v>6325.3</v>
      </c>
      <c r="E1679" s="16">
        <v>6299</v>
      </c>
      <c r="F1679" s="16" t="s">
        <v>871</v>
      </c>
      <c r="G1679" s="61">
        <f t="shared" si="27"/>
        <v>1.3811496880506979E-3</v>
      </c>
    </row>
    <row r="1680" spans="1:7" x14ac:dyDescent="0.35">
      <c r="A1680" s="60">
        <v>43368</v>
      </c>
      <c r="B1680" s="16">
        <v>6299.1</v>
      </c>
      <c r="C1680" s="16">
        <v>6299.5</v>
      </c>
      <c r="D1680" s="16">
        <v>6306.2</v>
      </c>
      <c r="E1680" s="16">
        <v>6280.9</v>
      </c>
      <c r="F1680" s="16" t="s">
        <v>870</v>
      </c>
      <c r="G1680" s="61">
        <f t="shared" si="27"/>
        <v>-6.3497102944620742E-5</v>
      </c>
    </row>
    <row r="1681" spans="1:7" x14ac:dyDescent="0.35">
      <c r="A1681" s="60">
        <v>43367</v>
      </c>
      <c r="B1681" s="16">
        <v>6299.5</v>
      </c>
      <c r="C1681" s="16">
        <v>6305.4</v>
      </c>
      <c r="D1681" s="16">
        <v>6306.4</v>
      </c>
      <c r="E1681" s="16">
        <v>6281.1</v>
      </c>
      <c r="F1681" s="16" t="s">
        <v>869</v>
      </c>
      <c r="G1681" s="61">
        <f t="shared" si="27"/>
        <v>-9.3570590287683775E-4</v>
      </c>
    </row>
    <row r="1682" spans="1:7" x14ac:dyDescent="0.35">
      <c r="A1682" s="60">
        <v>43364</v>
      </c>
      <c r="B1682" s="16">
        <v>6305.4</v>
      </c>
      <c r="C1682" s="16">
        <v>6276.9</v>
      </c>
      <c r="D1682" s="16">
        <v>6315.7</v>
      </c>
      <c r="E1682" s="16">
        <v>6276.9</v>
      </c>
      <c r="F1682" s="16" t="s">
        <v>868</v>
      </c>
      <c r="G1682" s="61">
        <f t="shared" si="27"/>
        <v>4.5404578693304387E-3</v>
      </c>
    </row>
    <row r="1683" spans="1:7" x14ac:dyDescent="0.35">
      <c r="A1683" s="60">
        <v>43363</v>
      </c>
      <c r="B1683" s="16">
        <v>6276.9</v>
      </c>
      <c r="C1683" s="16">
        <v>6297</v>
      </c>
      <c r="D1683" s="16">
        <v>6303.2</v>
      </c>
      <c r="E1683" s="16">
        <v>6270</v>
      </c>
      <c r="F1683" s="16" t="s">
        <v>295</v>
      </c>
      <c r="G1683" s="61">
        <f t="shared" si="27"/>
        <v>-3.1919961886612835E-3</v>
      </c>
    </row>
    <row r="1684" spans="1:7" x14ac:dyDescent="0.35">
      <c r="A1684" s="60">
        <v>43362</v>
      </c>
      <c r="B1684" s="16">
        <v>6297</v>
      </c>
      <c r="C1684" s="16">
        <v>6269.5</v>
      </c>
      <c r="D1684" s="16">
        <v>6303.6</v>
      </c>
      <c r="E1684" s="16">
        <v>6269.5</v>
      </c>
      <c r="F1684" s="16" t="s">
        <v>867</v>
      </c>
      <c r="G1684" s="61">
        <f t="shared" si="27"/>
        <v>4.3863146981417689E-3</v>
      </c>
    </row>
    <row r="1685" spans="1:7" x14ac:dyDescent="0.35">
      <c r="A1685" s="60">
        <v>43361</v>
      </c>
      <c r="B1685" s="16">
        <v>6269.5</v>
      </c>
      <c r="C1685" s="16">
        <v>6293.9</v>
      </c>
      <c r="D1685" s="16">
        <v>6293.9</v>
      </c>
      <c r="E1685" s="16">
        <v>6257.9</v>
      </c>
      <c r="F1685" s="16" t="s">
        <v>866</v>
      </c>
      <c r="G1685" s="61">
        <f t="shared" si="27"/>
        <v>-3.8767695705365091E-3</v>
      </c>
    </row>
    <row r="1686" spans="1:7" x14ac:dyDescent="0.35">
      <c r="A1686" s="60">
        <v>43360</v>
      </c>
      <c r="B1686" s="16">
        <v>6293.9</v>
      </c>
      <c r="C1686" s="16">
        <v>6275.5</v>
      </c>
      <c r="D1686" s="16">
        <v>6302.3</v>
      </c>
      <c r="E1686" s="16">
        <v>6255.1</v>
      </c>
      <c r="F1686" s="16" t="s">
        <v>865</v>
      </c>
      <c r="G1686" s="61">
        <f t="shared" si="27"/>
        <v>2.8041999267083284E-3</v>
      </c>
    </row>
    <row r="1687" spans="1:7" x14ac:dyDescent="0.35">
      <c r="A1687" s="60">
        <v>43357</v>
      </c>
      <c r="B1687" s="16">
        <v>6276.3</v>
      </c>
      <c r="C1687" s="16">
        <v>6239.9</v>
      </c>
      <c r="D1687" s="16">
        <v>6283.8</v>
      </c>
      <c r="E1687" s="16">
        <v>6239.9</v>
      </c>
      <c r="F1687" s="16" t="s">
        <v>864</v>
      </c>
      <c r="G1687" s="61">
        <f t="shared" si="27"/>
        <v>5.8334268177375748E-3</v>
      </c>
    </row>
    <row r="1688" spans="1:7" x14ac:dyDescent="0.35">
      <c r="A1688" s="60">
        <v>43356</v>
      </c>
      <c r="B1688" s="16">
        <v>6239.9</v>
      </c>
      <c r="C1688" s="16">
        <v>6283.9</v>
      </c>
      <c r="D1688" s="16">
        <v>6283.9</v>
      </c>
      <c r="E1688" s="16">
        <v>6238.8</v>
      </c>
      <c r="F1688" s="16" t="s">
        <v>863</v>
      </c>
      <c r="G1688" s="61">
        <f t="shared" si="27"/>
        <v>-7.0020210378904935E-3</v>
      </c>
    </row>
    <row r="1689" spans="1:7" x14ac:dyDescent="0.35">
      <c r="A1689" s="60">
        <v>43355</v>
      </c>
      <c r="B1689" s="16">
        <v>6283.9</v>
      </c>
      <c r="C1689" s="16">
        <v>6287.6</v>
      </c>
      <c r="D1689" s="16">
        <v>6288.9</v>
      </c>
      <c r="E1689" s="16">
        <v>6263.1</v>
      </c>
      <c r="F1689" s="16" t="s">
        <v>862</v>
      </c>
      <c r="G1689" s="61">
        <f t="shared" si="27"/>
        <v>-5.8845982568878075E-4</v>
      </c>
    </row>
    <row r="1690" spans="1:7" x14ac:dyDescent="0.35">
      <c r="A1690" s="60">
        <v>43354</v>
      </c>
      <c r="B1690" s="16">
        <v>6287.6</v>
      </c>
      <c r="C1690" s="16">
        <v>6249.7</v>
      </c>
      <c r="D1690" s="16">
        <v>6291.1</v>
      </c>
      <c r="E1690" s="16">
        <v>6247.9</v>
      </c>
      <c r="F1690" s="16" t="s">
        <v>861</v>
      </c>
      <c r="G1690" s="61">
        <f t="shared" si="27"/>
        <v>6.0642910859722843E-3</v>
      </c>
    </row>
    <row r="1691" spans="1:7" x14ac:dyDescent="0.35">
      <c r="A1691" s="60">
        <v>43353</v>
      </c>
      <c r="B1691" s="16">
        <v>6249.7</v>
      </c>
      <c r="C1691" s="16">
        <v>6252.3</v>
      </c>
      <c r="D1691" s="16">
        <v>6262.3</v>
      </c>
      <c r="E1691" s="16">
        <v>6233.6</v>
      </c>
      <c r="F1691" s="16" t="s">
        <v>860</v>
      </c>
      <c r="G1691" s="61">
        <f t="shared" si="27"/>
        <v>-4.158469683157584E-4</v>
      </c>
    </row>
    <row r="1692" spans="1:7" x14ac:dyDescent="0.35">
      <c r="A1692" s="60">
        <v>43350</v>
      </c>
      <c r="B1692" s="16">
        <v>6252.3</v>
      </c>
      <c r="C1692" s="16">
        <v>6267.8</v>
      </c>
      <c r="D1692" s="16">
        <v>6267.8</v>
      </c>
      <c r="E1692" s="16">
        <v>6211.6</v>
      </c>
      <c r="F1692" s="16" t="s">
        <v>859</v>
      </c>
      <c r="G1692" s="61">
        <f t="shared" si="27"/>
        <v>-2.4729570184115479E-3</v>
      </c>
    </row>
    <row r="1693" spans="1:7" x14ac:dyDescent="0.35">
      <c r="A1693" s="60">
        <v>43349</v>
      </c>
      <c r="B1693" s="16">
        <v>6267.8</v>
      </c>
      <c r="C1693" s="16">
        <v>6339.2</v>
      </c>
      <c r="D1693" s="16">
        <v>6339.2</v>
      </c>
      <c r="E1693" s="16">
        <v>6259</v>
      </c>
      <c r="F1693" s="16" t="s">
        <v>858</v>
      </c>
      <c r="G1693" s="61">
        <f t="shared" si="27"/>
        <v>-1.1263250883392195E-2</v>
      </c>
    </row>
    <row r="1694" spans="1:7" x14ac:dyDescent="0.35">
      <c r="A1694" s="60">
        <v>43348</v>
      </c>
      <c r="B1694" s="16">
        <v>6339.2</v>
      </c>
      <c r="C1694" s="16">
        <v>6398.4</v>
      </c>
      <c r="D1694" s="16">
        <v>6398.4</v>
      </c>
      <c r="E1694" s="16">
        <v>6339.2</v>
      </c>
      <c r="F1694" s="16" t="s">
        <v>857</v>
      </c>
      <c r="G1694" s="61">
        <f t="shared" si="27"/>
        <v>-9.3297285470940183E-3</v>
      </c>
    </row>
    <row r="1695" spans="1:7" x14ac:dyDescent="0.35">
      <c r="A1695" s="60">
        <v>43347</v>
      </c>
      <c r="B1695" s="16">
        <v>6398.9</v>
      </c>
      <c r="C1695" s="16">
        <v>6416.5</v>
      </c>
      <c r="D1695" s="16">
        <v>6421</v>
      </c>
      <c r="E1695" s="16">
        <v>6384.6</v>
      </c>
      <c r="F1695" s="16" t="s">
        <v>856</v>
      </c>
      <c r="G1695" s="61">
        <f t="shared" si="27"/>
        <v>-2.7429283877503652E-3</v>
      </c>
    </row>
    <row r="1696" spans="1:7" x14ac:dyDescent="0.35">
      <c r="A1696" s="60">
        <v>43346</v>
      </c>
      <c r="B1696" s="16">
        <v>6416.5</v>
      </c>
      <c r="C1696" s="16">
        <v>6427.8</v>
      </c>
      <c r="D1696" s="16">
        <v>6441.3</v>
      </c>
      <c r="E1696" s="16">
        <v>6416.5</v>
      </c>
      <c r="F1696" s="16" t="s">
        <v>855</v>
      </c>
      <c r="G1696" s="61">
        <f t="shared" si="27"/>
        <v>-1.7579887364261859E-3</v>
      </c>
    </row>
    <row r="1697" spans="1:7" x14ac:dyDescent="0.35">
      <c r="A1697" s="60">
        <v>43343</v>
      </c>
      <c r="B1697" s="16">
        <v>6427.8</v>
      </c>
      <c r="C1697" s="16">
        <v>6460.5</v>
      </c>
      <c r="D1697" s="16">
        <v>6463.5</v>
      </c>
      <c r="E1697" s="16">
        <v>6427.8</v>
      </c>
      <c r="F1697" s="16" t="s">
        <v>122</v>
      </c>
      <c r="G1697" s="61">
        <f t="shared" si="27"/>
        <v>-5.0615277455304808E-3</v>
      </c>
    </row>
    <row r="1698" spans="1:7" x14ac:dyDescent="0.35">
      <c r="A1698" s="60">
        <v>43342</v>
      </c>
      <c r="B1698" s="16">
        <v>6460.5</v>
      </c>
      <c r="C1698" s="16">
        <v>6457</v>
      </c>
      <c r="D1698" s="16">
        <v>6481.3</v>
      </c>
      <c r="E1698" s="16">
        <v>6457</v>
      </c>
      <c r="F1698" s="16" t="s">
        <v>854</v>
      </c>
      <c r="G1698" s="61">
        <f t="shared" si="27"/>
        <v>5.4204739042895689E-4</v>
      </c>
    </row>
    <row r="1699" spans="1:7" x14ac:dyDescent="0.35">
      <c r="A1699" s="60">
        <v>43341</v>
      </c>
      <c r="B1699" s="16">
        <v>6457</v>
      </c>
      <c r="C1699" s="16">
        <v>6413.6</v>
      </c>
      <c r="D1699" s="16">
        <v>6457</v>
      </c>
      <c r="E1699" s="16">
        <v>6412.5</v>
      </c>
      <c r="F1699" s="16" t="s">
        <v>534</v>
      </c>
      <c r="G1699" s="61">
        <f t="shared" si="27"/>
        <v>6.7825680205815253E-3</v>
      </c>
    </row>
    <row r="1700" spans="1:7" x14ac:dyDescent="0.35">
      <c r="A1700" s="60">
        <v>43340</v>
      </c>
      <c r="B1700" s="16">
        <v>6413.5</v>
      </c>
      <c r="C1700" s="16">
        <v>6381.1</v>
      </c>
      <c r="D1700" s="16">
        <v>6427.3</v>
      </c>
      <c r="E1700" s="16">
        <v>6381.1</v>
      </c>
      <c r="F1700" s="16" t="s">
        <v>853</v>
      </c>
      <c r="G1700" s="61">
        <f t="shared" si="27"/>
        <v>5.0774944758740226E-3</v>
      </c>
    </row>
    <row r="1701" spans="1:7" x14ac:dyDescent="0.35">
      <c r="A1701" s="60">
        <v>43339</v>
      </c>
      <c r="B1701" s="16">
        <v>6381.1</v>
      </c>
      <c r="C1701" s="16">
        <v>6357.9</v>
      </c>
      <c r="D1701" s="16">
        <v>6382.1</v>
      </c>
      <c r="E1701" s="16">
        <v>6344.9</v>
      </c>
      <c r="F1701" s="16" t="s">
        <v>852</v>
      </c>
      <c r="G1701" s="61">
        <f t="shared" si="27"/>
        <v>3.6490036018184124E-3</v>
      </c>
    </row>
    <row r="1702" spans="1:7" x14ac:dyDescent="0.35">
      <c r="A1702" s="60">
        <v>43336</v>
      </c>
      <c r="B1702" s="16">
        <v>6357.9</v>
      </c>
      <c r="C1702" s="16">
        <v>6360.3</v>
      </c>
      <c r="D1702" s="16">
        <v>6384.4</v>
      </c>
      <c r="E1702" s="16">
        <v>6350.6</v>
      </c>
      <c r="F1702" s="16" t="s">
        <v>294</v>
      </c>
      <c r="G1702" s="61">
        <f t="shared" si="27"/>
        <v>-3.7734069147687954E-4</v>
      </c>
    </row>
    <row r="1703" spans="1:7" x14ac:dyDescent="0.35">
      <c r="A1703" s="60">
        <v>43335</v>
      </c>
      <c r="B1703" s="16">
        <v>6360.3</v>
      </c>
      <c r="C1703" s="16">
        <v>6373.8</v>
      </c>
      <c r="D1703" s="16">
        <v>6385.7</v>
      </c>
      <c r="E1703" s="16">
        <v>6359.3</v>
      </c>
      <c r="F1703" s="16" t="s">
        <v>248</v>
      </c>
      <c r="G1703" s="61">
        <f t="shared" si="27"/>
        <v>-2.1180457497882443E-3</v>
      </c>
    </row>
    <row r="1704" spans="1:7" x14ac:dyDescent="0.35">
      <c r="A1704" s="60">
        <v>43334</v>
      </c>
      <c r="B1704" s="16">
        <v>6373.8</v>
      </c>
      <c r="C1704" s="16">
        <v>6383</v>
      </c>
      <c r="D1704" s="16">
        <v>6383</v>
      </c>
      <c r="E1704" s="16">
        <v>6353.6</v>
      </c>
      <c r="F1704" s="16" t="s">
        <v>851</v>
      </c>
      <c r="G1704" s="61">
        <f t="shared" si="27"/>
        <v>-1.4413285289048838E-3</v>
      </c>
    </row>
    <row r="1705" spans="1:7" x14ac:dyDescent="0.35">
      <c r="A1705" s="60">
        <v>43333</v>
      </c>
      <c r="B1705" s="16">
        <v>6383</v>
      </c>
      <c r="C1705" s="16">
        <v>6435.1</v>
      </c>
      <c r="D1705" s="16">
        <v>6436.5</v>
      </c>
      <c r="E1705" s="16">
        <v>6375</v>
      </c>
      <c r="F1705" s="16" t="s">
        <v>850</v>
      </c>
      <c r="G1705" s="61">
        <f t="shared" si="27"/>
        <v>-8.0962222809281004E-3</v>
      </c>
    </row>
    <row r="1706" spans="1:7" x14ac:dyDescent="0.35">
      <c r="A1706" s="60">
        <v>43332</v>
      </c>
      <c r="B1706" s="16">
        <v>6435.1</v>
      </c>
      <c r="C1706" s="16">
        <v>6425.8</v>
      </c>
      <c r="D1706" s="16">
        <v>6447.3</v>
      </c>
      <c r="E1706" s="16">
        <v>6425.8</v>
      </c>
      <c r="F1706" s="16" t="s">
        <v>849</v>
      </c>
      <c r="G1706" s="61">
        <f t="shared" si="27"/>
        <v>1.3849553390807845E-3</v>
      </c>
    </row>
    <row r="1707" spans="1:7" x14ac:dyDescent="0.35">
      <c r="A1707" s="60">
        <v>43329</v>
      </c>
      <c r="B1707" s="16">
        <v>6426.2</v>
      </c>
      <c r="C1707" s="16">
        <v>6412.6</v>
      </c>
      <c r="D1707" s="16">
        <v>6433.9</v>
      </c>
      <c r="E1707" s="16">
        <v>6404.7</v>
      </c>
      <c r="F1707" s="16" t="s">
        <v>848</v>
      </c>
      <c r="G1707" s="61">
        <f t="shared" si="27"/>
        <v>2.1208246265165265E-3</v>
      </c>
    </row>
    <row r="1708" spans="1:7" x14ac:dyDescent="0.35">
      <c r="A1708" s="60">
        <v>43328</v>
      </c>
      <c r="B1708" s="16">
        <v>6412.6</v>
      </c>
      <c r="C1708" s="16">
        <v>6415.7</v>
      </c>
      <c r="D1708" s="16">
        <v>6416.5</v>
      </c>
      <c r="E1708" s="16">
        <v>6369.8</v>
      </c>
      <c r="F1708" s="16" t="s">
        <v>847</v>
      </c>
      <c r="G1708" s="61">
        <f t="shared" si="27"/>
        <v>-4.8318967532767765E-4</v>
      </c>
    </row>
    <row r="1709" spans="1:7" x14ac:dyDescent="0.35">
      <c r="A1709" s="60">
        <v>43327</v>
      </c>
      <c r="B1709" s="16">
        <v>6415.7</v>
      </c>
      <c r="C1709" s="16">
        <v>6386.2</v>
      </c>
      <c r="D1709" s="16">
        <v>6415.7</v>
      </c>
      <c r="E1709" s="16">
        <v>6363.3</v>
      </c>
      <c r="F1709" s="16" t="s">
        <v>846</v>
      </c>
      <c r="G1709" s="61">
        <f t="shared" si="27"/>
        <v>4.6193354420469568E-3</v>
      </c>
    </row>
    <row r="1710" spans="1:7" x14ac:dyDescent="0.35">
      <c r="A1710" s="60">
        <v>43326</v>
      </c>
      <c r="B1710" s="16">
        <v>6386.2</v>
      </c>
      <c r="C1710" s="16">
        <v>6341.3</v>
      </c>
      <c r="D1710" s="16">
        <v>6394.4</v>
      </c>
      <c r="E1710" s="16">
        <v>6341.3</v>
      </c>
      <c r="F1710" s="16" t="s">
        <v>660</v>
      </c>
      <c r="G1710" s="61">
        <f t="shared" si="27"/>
        <v>7.0805670761515671E-3</v>
      </c>
    </row>
    <row r="1711" spans="1:7" x14ac:dyDescent="0.35">
      <c r="A1711" s="60">
        <v>43325</v>
      </c>
      <c r="B1711" s="16">
        <v>6341.3</v>
      </c>
      <c r="C1711" s="16">
        <v>6366.6</v>
      </c>
      <c r="D1711" s="16">
        <v>6368.1</v>
      </c>
      <c r="E1711" s="16">
        <v>6330.4</v>
      </c>
      <c r="F1711" s="16" t="s">
        <v>845</v>
      </c>
      <c r="G1711" s="61">
        <f t="shared" si="27"/>
        <v>-4.0051517245711654E-3</v>
      </c>
    </row>
    <row r="1712" spans="1:7" x14ac:dyDescent="0.35">
      <c r="A1712" s="60">
        <v>43322</v>
      </c>
      <c r="B1712" s="16">
        <v>6366.8</v>
      </c>
      <c r="C1712" s="16">
        <v>6383.6</v>
      </c>
      <c r="D1712" s="16">
        <v>6394.6</v>
      </c>
      <c r="E1712" s="16">
        <v>6365.3</v>
      </c>
      <c r="F1712" s="16" t="s">
        <v>844</v>
      </c>
      <c r="G1712" s="61">
        <f t="shared" si="27"/>
        <v>-2.6317438435992102E-3</v>
      </c>
    </row>
    <row r="1713" spans="1:7" x14ac:dyDescent="0.35">
      <c r="A1713" s="60">
        <v>43321</v>
      </c>
      <c r="B1713" s="16">
        <v>6383.6</v>
      </c>
      <c r="C1713" s="16">
        <v>6354.9</v>
      </c>
      <c r="D1713" s="16">
        <v>6398.2</v>
      </c>
      <c r="E1713" s="16">
        <v>6346.9</v>
      </c>
      <c r="F1713" s="16" t="s">
        <v>843</v>
      </c>
      <c r="G1713" s="61">
        <f t="shared" si="27"/>
        <v>4.5162000975627059E-3</v>
      </c>
    </row>
    <row r="1714" spans="1:7" x14ac:dyDescent="0.35">
      <c r="A1714" s="60">
        <v>43320</v>
      </c>
      <c r="B1714" s="16">
        <v>6354.9</v>
      </c>
      <c r="C1714" s="16">
        <v>6340.8</v>
      </c>
      <c r="D1714" s="16">
        <v>6365.5</v>
      </c>
      <c r="E1714" s="16">
        <v>6340.8</v>
      </c>
      <c r="F1714" s="16" t="s">
        <v>842</v>
      </c>
      <c r="G1714" s="61">
        <f t="shared" si="27"/>
        <v>2.2236941710824798E-3</v>
      </c>
    </row>
    <row r="1715" spans="1:7" x14ac:dyDescent="0.35">
      <c r="A1715" s="60">
        <v>43319</v>
      </c>
      <c r="B1715" s="16">
        <v>6340.8</v>
      </c>
      <c r="C1715" s="16">
        <v>6359</v>
      </c>
      <c r="D1715" s="16">
        <v>6359</v>
      </c>
      <c r="E1715" s="16">
        <v>6333.3</v>
      </c>
      <c r="F1715" s="16" t="s">
        <v>841</v>
      </c>
      <c r="G1715" s="61">
        <f t="shared" si="27"/>
        <v>-2.8620852335272673E-3</v>
      </c>
    </row>
    <row r="1716" spans="1:7" x14ac:dyDescent="0.35">
      <c r="A1716" s="60">
        <v>43318</v>
      </c>
      <c r="B1716" s="16">
        <v>6359</v>
      </c>
      <c r="C1716" s="16">
        <v>6326.4</v>
      </c>
      <c r="D1716" s="16">
        <v>6372.7</v>
      </c>
      <c r="E1716" s="16">
        <v>6326.4</v>
      </c>
      <c r="F1716" s="16" t="s">
        <v>840</v>
      </c>
      <c r="G1716" s="61">
        <f t="shared" si="27"/>
        <v>5.1530096105210088E-3</v>
      </c>
    </row>
    <row r="1717" spans="1:7" x14ac:dyDescent="0.35">
      <c r="A1717" s="60">
        <v>43315</v>
      </c>
      <c r="B1717" s="16">
        <v>6326.4</v>
      </c>
      <c r="C1717" s="16">
        <v>6327.7</v>
      </c>
      <c r="D1717" s="16">
        <v>6358.9</v>
      </c>
      <c r="E1717" s="16">
        <v>6323</v>
      </c>
      <c r="F1717" s="16" t="s">
        <v>373</v>
      </c>
      <c r="G1717" s="61">
        <f t="shared" si="27"/>
        <v>-2.0544589661330992E-4</v>
      </c>
    </row>
    <row r="1718" spans="1:7" x14ac:dyDescent="0.35">
      <c r="A1718" s="60">
        <v>43314</v>
      </c>
      <c r="B1718" s="16">
        <v>6327.7</v>
      </c>
      <c r="C1718" s="16">
        <v>6362.1</v>
      </c>
      <c r="D1718" s="16">
        <v>6363.5</v>
      </c>
      <c r="E1718" s="16">
        <v>6327.7</v>
      </c>
      <c r="F1718" s="16" t="s">
        <v>122</v>
      </c>
      <c r="G1718" s="61">
        <f t="shared" si="27"/>
        <v>-5.4070196947549887E-3</v>
      </c>
    </row>
    <row r="1719" spans="1:7" x14ac:dyDescent="0.35">
      <c r="A1719" s="60">
        <v>43313</v>
      </c>
      <c r="B1719" s="16">
        <v>6362.1</v>
      </c>
      <c r="C1719" s="16">
        <v>6366.2</v>
      </c>
      <c r="D1719" s="16">
        <v>6379.3</v>
      </c>
      <c r="E1719" s="16">
        <v>6357.8</v>
      </c>
      <c r="F1719" s="16" t="s">
        <v>839</v>
      </c>
      <c r="G1719" s="61">
        <f t="shared" si="27"/>
        <v>-6.4402626370507754E-4</v>
      </c>
    </row>
    <row r="1720" spans="1:7" x14ac:dyDescent="0.35">
      <c r="A1720" s="60">
        <v>43312</v>
      </c>
      <c r="B1720" s="16">
        <v>6366.2</v>
      </c>
      <c r="C1720" s="16">
        <v>6368.8</v>
      </c>
      <c r="D1720" s="16">
        <v>6386.1</v>
      </c>
      <c r="E1720" s="16">
        <v>6358.9</v>
      </c>
      <c r="F1720" s="16" t="s">
        <v>838</v>
      </c>
      <c r="G1720" s="61">
        <f t="shared" si="27"/>
        <v>-4.0824017083285202E-4</v>
      </c>
    </row>
    <row r="1721" spans="1:7" x14ac:dyDescent="0.35">
      <c r="A1721" s="60">
        <v>43311</v>
      </c>
      <c r="B1721" s="16">
        <v>6368.8</v>
      </c>
      <c r="C1721" s="16">
        <v>6388.8</v>
      </c>
      <c r="D1721" s="16">
        <v>6391.5</v>
      </c>
      <c r="E1721" s="16">
        <v>6352.6</v>
      </c>
      <c r="F1721" s="16" t="s">
        <v>837</v>
      </c>
      <c r="G1721" s="61">
        <f t="shared" si="27"/>
        <v>-3.5515919580693112E-3</v>
      </c>
    </row>
    <row r="1722" spans="1:7" x14ac:dyDescent="0.35">
      <c r="A1722" s="60">
        <v>43308</v>
      </c>
      <c r="B1722" s="16">
        <v>6391.5</v>
      </c>
      <c r="C1722" s="16">
        <v>6337.6</v>
      </c>
      <c r="D1722" s="16">
        <v>6394.3</v>
      </c>
      <c r="E1722" s="16">
        <v>6337.6</v>
      </c>
      <c r="F1722" s="16" t="s">
        <v>836</v>
      </c>
      <c r="G1722" s="61">
        <f t="shared" si="27"/>
        <v>8.5047967684928061E-3</v>
      </c>
    </row>
    <row r="1723" spans="1:7" x14ac:dyDescent="0.35">
      <c r="A1723" s="60">
        <v>43307</v>
      </c>
      <c r="B1723" s="16">
        <v>6337.6</v>
      </c>
      <c r="C1723" s="16">
        <v>6341.7</v>
      </c>
      <c r="D1723" s="16">
        <v>6345.1</v>
      </c>
      <c r="E1723" s="16">
        <v>6310.5</v>
      </c>
      <c r="F1723" s="16" t="s">
        <v>835</v>
      </c>
      <c r="G1723" s="61">
        <f t="shared" si="27"/>
        <v>-6.4651434158025101E-4</v>
      </c>
    </row>
    <row r="1724" spans="1:7" x14ac:dyDescent="0.35">
      <c r="A1724" s="60">
        <v>43306</v>
      </c>
      <c r="B1724" s="16">
        <v>6341.7</v>
      </c>
      <c r="C1724" s="16">
        <v>6355.2</v>
      </c>
      <c r="D1724" s="16">
        <v>6366.9</v>
      </c>
      <c r="E1724" s="16">
        <v>6333.1</v>
      </c>
      <c r="F1724" s="16" t="s">
        <v>834</v>
      </c>
      <c r="G1724" s="61">
        <f t="shared" si="27"/>
        <v>-2.1242447129908859E-3</v>
      </c>
    </row>
    <row r="1725" spans="1:7" x14ac:dyDescent="0.35">
      <c r="A1725" s="60">
        <v>43305</v>
      </c>
      <c r="B1725" s="16">
        <v>6355.2</v>
      </c>
      <c r="C1725" s="16">
        <v>6320.1</v>
      </c>
      <c r="D1725" s="16">
        <v>6358.5</v>
      </c>
      <c r="E1725" s="16">
        <v>6320.1</v>
      </c>
      <c r="F1725" s="16" t="s">
        <v>833</v>
      </c>
      <c r="G1725" s="61">
        <f t="shared" si="27"/>
        <v>5.5537095932025604E-3</v>
      </c>
    </row>
    <row r="1726" spans="1:7" x14ac:dyDescent="0.35">
      <c r="A1726" s="60">
        <v>43304</v>
      </c>
      <c r="B1726" s="16">
        <v>6320.1</v>
      </c>
      <c r="C1726" s="16">
        <v>6377.4</v>
      </c>
      <c r="D1726" s="16">
        <v>6377.4</v>
      </c>
      <c r="E1726" s="16">
        <v>6319.1</v>
      </c>
      <c r="F1726" s="16" t="s">
        <v>832</v>
      </c>
      <c r="G1726" s="61">
        <f t="shared" si="27"/>
        <v>-8.9848527613132223E-3</v>
      </c>
    </row>
    <row r="1727" spans="1:7" x14ac:dyDescent="0.35">
      <c r="A1727" s="60">
        <v>43301</v>
      </c>
      <c r="B1727" s="16">
        <v>6377.4</v>
      </c>
      <c r="C1727" s="16">
        <v>6355</v>
      </c>
      <c r="D1727" s="16">
        <v>6387.4</v>
      </c>
      <c r="E1727" s="16">
        <v>6347.8</v>
      </c>
      <c r="F1727" s="16" t="s">
        <v>139</v>
      </c>
      <c r="G1727" s="61">
        <f t="shared" si="27"/>
        <v>3.5247836349330264E-3</v>
      </c>
    </row>
    <row r="1728" spans="1:7" x14ac:dyDescent="0.35">
      <c r="A1728" s="60">
        <v>43300</v>
      </c>
      <c r="B1728" s="16">
        <v>6355</v>
      </c>
      <c r="C1728" s="16">
        <v>6329.1</v>
      </c>
      <c r="D1728" s="16">
        <v>6363.7</v>
      </c>
      <c r="E1728" s="16">
        <v>6329.1</v>
      </c>
      <c r="F1728" s="16" t="s">
        <v>831</v>
      </c>
      <c r="G1728" s="61">
        <f t="shared" si="27"/>
        <v>4.0922090028596703E-3</v>
      </c>
    </row>
    <row r="1729" spans="1:7" x14ac:dyDescent="0.35">
      <c r="A1729" s="60">
        <v>43299</v>
      </c>
      <c r="B1729" s="16">
        <v>6329.1</v>
      </c>
      <c r="C1729" s="16">
        <v>6288.4</v>
      </c>
      <c r="D1729" s="16">
        <v>6340.7</v>
      </c>
      <c r="E1729" s="16">
        <v>6288.4</v>
      </c>
      <c r="F1729" s="16" t="s">
        <v>830</v>
      </c>
      <c r="G1729" s="61">
        <f t="shared" si="27"/>
        <v>6.472234590674919E-3</v>
      </c>
    </row>
    <row r="1730" spans="1:7" x14ac:dyDescent="0.35">
      <c r="A1730" s="60">
        <v>43298</v>
      </c>
      <c r="B1730" s="16">
        <v>6288.4</v>
      </c>
      <c r="C1730" s="16">
        <v>6326.7</v>
      </c>
      <c r="D1730" s="16">
        <v>6326.7</v>
      </c>
      <c r="E1730" s="16">
        <v>6285.7</v>
      </c>
      <c r="F1730" s="16" t="s">
        <v>829</v>
      </c>
      <c r="G1730" s="61">
        <f t="shared" si="27"/>
        <v>-6.053708884568576E-3</v>
      </c>
    </row>
    <row r="1731" spans="1:7" x14ac:dyDescent="0.35">
      <c r="A1731" s="60">
        <v>43297</v>
      </c>
      <c r="B1731" s="16">
        <v>6326.7</v>
      </c>
      <c r="C1731" s="16">
        <v>6351.2</v>
      </c>
      <c r="D1731" s="16">
        <v>6358.7</v>
      </c>
      <c r="E1731" s="16">
        <v>6320.9</v>
      </c>
      <c r="F1731" s="16" t="s">
        <v>828</v>
      </c>
      <c r="G1731" s="61">
        <f t="shared" ref="G1731:G1794" si="28">B1731/B1732-1</f>
        <v>-3.9673168658196367E-3</v>
      </c>
    </row>
    <row r="1732" spans="1:7" x14ac:dyDescent="0.35">
      <c r="A1732" s="60">
        <v>43294</v>
      </c>
      <c r="B1732" s="16">
        <v>6351.9</v>
      </c>
      <c r="C1732" s="16">
        <v>6349.8</v>
      </c>
      <c r="D1732" s="16">
        <v>6368.1</v>
      </c>
      <c r="E1732" s="16">
        <v>6334.8</v>
      </c>
      <c r="F1732" s="16" t="s">
        <v>827</v>
      </c>
      <c r="G1732" s="61">
        <f t="shared" si="28"/>
        <v>3.3071907776616172E-4</v>
      </c>
    </row>
    <row r="1733" spans="1:7" x14ac:dyDescent="0.35">
      <c r="A1733" s="60">
        <v>43293</v>
      </c>
      <c r="B1733" s="16">
        <v>6349.8</v>
      </c>
      <c r="C1733" s="16">
        <v>6300.2</v>
      </c>
      <c r="D1733" s="16">
        <v>6360.4</v>
      </c>
      <c r="E1733" s="16">
        <v>6295.1</v>
      </c>
      <c r="F1733" s="16" t="s">
        <v>826</v>
      </c>
      <c r="G1733" s="61">
        <f t="shared" si="28"/>
        <v>7.8727659439383757E-3</v>
      </c>
    </row>
    <row r="1734" spans="1:7" x14ac:dyDescent="0.35">
      <c r="A1734" s="60">
        <v>43292</v>
      </c>
      <c r="B1734" s="16">
        <v>6300.2</v>
      </c>
      <c r="C1734" s="16">
        <v>6342.8</v>
      </c>
      <c r="D1734" s="16">
        <v>6342.8</v>
      </c>
      <c r="E1734" s="16">
        <v>6296.2</v>
      </c>
      <c r="F1734" s="16" t="s">
        <v>825</v>
      </c>
      <c r="G1734" s="61">
        <f t="shared" si="28"/>
        <v>-6.7162767232137321E-3</v>
      </c>
    </row>
    <row r="1735" spans="1:7" x14ac:dyDescent="0.35">
      <c r="A1735" s="60">
        <v>43291</v>
      </c>
      <c r="B1735" s="16">
        <v>6342.8</v>
      </c>
      <c r="C1735" s="16">
        <v>6366.4</v>
      </c>
      <c r="D1735" s="16">
        <v>6386.7</v>
      </c>
      <c r="E1735" s="16">
        <v>6342.5</v>
      </c>
      <c r="F1735" s="16" t="s">
        <v>824</v>
      </c>
      <c r="G1735" s="61">
        <f t="shared" si="28"/>
        <v>-3.706961548127552E-3</v>
      </c>
    </row>
    <row r="1736" spans="1:7" x14ac:dyDescent="0.35">
      <c r="A1736" s="60">
        <v>43290</v>
      </c>
      <c r="B1736" s="16">
        <v>6366.4</v>
      </c>
      <c r="C1736" s="16">
        <v>6355.7</v>
      </c>
      <c r="D1736" s="16">
        <v>6383.3</v>
      </c>
      <c r="E1736" s="16">
        <v>6355.7</v>
      </c>
      <c r="F1736" s="16" t="s">
        <v>823</v>
      </c>
      <c r="G1736" s="61">
        <f t="shared" si="28"/>
        <v>1.6835281715625872E-3</v>
      </c>
    </row>
    <row r="1737" spans="1:7" x14ac:dyDescent="0.35">
      <c r="A1737" s="60">
        <v>43287</v>
      </c>
      <c r="B1737" s="16">
        <v>6355.7</v>
      </c>
      <c r="C1737" s="16">
        <v>6302.9</v>
      </c>
      <c r="D1737" s="16">
        <v>6357.4</v>
      </c>
      <c r="E1737" s="16">
        <v>6302.9</v>
      </c>
      <c r="F1737" s="16" t="s">
        <v>822</v>
      </c>
      <c r="G1737" s="61">
        <f t="shared" si="28"/>
        <v>8.3770962572784491E-3</v>
      </c>
    </row>
    <row r="1738" spans="1:7" x14ac:dyDescent="0.35">
      <c r="A1738" s="60">
        <v>43286</v>
      </c>
      <c r="B1738" s="16">
        <v>6302.9</v>
      </c>
      <c r="C1738" s="16">
        <v>6273.7</v>
      </c>
      <c r="D1738" s="16">
        <v>6306</v>
      </c>
      <c r="E1738" s="16">
        <v>6272</v>
      </c>
      <c r="F1738" s="16" t="s">
        <v>821</v>
      </c>
      <c r="G1738" s="61">
        <f t="shared" si="28"/>
        <v>4.6543507021374886E-3</v>
      </c>
    </row>
    <row r="1739" spans="1:7" x14ac:dyDescent="0.35">
      <c r="A1739" s="60">
        <v>43285</v>
      </c>
      <c r="B1739" s="16">
        <v>6273.7</v>
      </c>
      <c r="C1739" s="16">
        <v>6302.8</v>
      </c>
      <c r="D1739" s="16">
        <v>6306</v>
      </c>
      <c r="E1739" s="16">
        <v>6265.2</v>
      </c>
      <c r="F1739" s="16" t="s">
        <v>820</v>
      </c>
      <c r="G1739" s="61">
        <f t="shared" si="28"/>
        <v>-4.6169956209939356E-3</v>
      </c>
    </row>
    <row r="1740" spans="1:7" x14ac:dyDescent="0.35">
      <c r="A1740" s="60">
        <v>43284</v>
      </c>
      <c r="B1740" s="16">
        <v>6302.8</v>
      </c>
      <c r="C1740" s="16">
        <v>6273.3</v>
      </c>
      <c r="D1740" s="16">
        <v>6310</v>
      </c>
      <c r="E1740" s="16">
        <v>6273.3</v>
      </c>
      <c r="F1740" s="16" t="s">
        <v>819</v>
      </c>
      <c r="G1740" s="61">
        <f t="shared" si="28"/>
        <v>4.7024691948416297E-3</v>
      </c>
    </row>
    <row r="1741" spans="1:7" x14ac:dyDescent="0.35">
      <c r="A1741" s="60">
        <v>43283</v>
      </c>
      <c r="B1741" s="16">
        <v>6273.3</v>
      </c>
      <c r="C1741" s="16">
        <v>6289.7</v>
      </c>
      <c r="D1741" s="16">
        <v>6315.5</v>
      </c>
      <c r="E1741" s="16">
        <v>6273.3</v>
      </c>
      <c r="F1741" s="16" t="s">
        <v>818</v>
      </c>
      <c r="G1741" s="61">
        <f t="shared" si="28"/>
        <v>-2.6074375566401686E-3</v>
      </c>
    </row>
    <row r="1742" spans="1:7" x14ac:dyDescent="0.35">
      <c r="A1742" s="60">
        <v>43280</v>
      </c>
      <c r="B1742" s="16">
        <v>6289.7</v>
      </c>
      <c r="C1742" s="16">
        <v>6305.8</v>
      </c>
      <c r="D1742" s="16">
        <v>6322.1</v>
      </c>
      <c r="E1742" s="16">
        <v>6289.7</v>
      </c>
      <c r="F1742" s="16" t="s">
        <v>817</v>
      </c>
      <c r="G1742" s="61">
        <f t="shared" si="28"/>
        <v>-2.5532049858860706E-3</v>
      </c>
    </row>
    <row r="1743" spans="1:7" x14ac:dyDescent="0.35">
      <c r="A1743" s="60">
        <v>43279</v>
      </c>
      <c r="B1743" s="16">
        <v>6305.8</v>
      </c>
      <c r="C1743" s="16">
        <v>6290.5</v>
      </c>
      <c r="D1743" s="16">
        <v>6310.5</v>
      </c>
      <c r="E1743" s="16">
        <v>6273.4</v>
      </c>
      <c r="F1743" s="16" t="s">
        <v>816</v>
      </c>
      <c r="G1743" s="61">
        <f t="shared" si="28"/>
        <v>2.4322390906923452E-3</v>
      </c>
    </row>
    <row r="1744" spans="1:7" x14ac:dyDescent="0.35">
      <c r="A1744" s="60">
        <v>43278</v>
      </c>
      <c r="B1744" s="16">
        <v>6290.5</v>
      </c>
      <c r="C1744" s="16">
        <v>6292.1</v>
      </c>
      <c r="D1744" s="16">
        <v>6311.3</v>
      </c>
      <c r="E1744" s="16">
        <v>6286.1</v>
      </c>
      <c r="F1744" s="16" t="s">
        <v>815</v>
      </c>
      <c r="G1744" s="61">
        <f t="shared" si="28"/>
        <v>-2.5428712194663916E-4</v>
      </c>
    </row>
    <row r="1745" spans="1:7" x14ac:dyDescent="0.35">
      <c r="A1745" s="60">
        <v>43277</v>
      </c>
      <c r="B1745" s="16">
        <v>6292.1</v>
      </c>
      <c r="C1745" s="16">
        <v>6308.7</v>
      </c>
      <c r="D1745" s="16">
        <v>6308.7</v>
      </c>
      <c r="E1745" s="16">
        <v>6259.3</v>
      </c>
      <c r="F1745" s="16" t="s">
        <v>814</v>
      </c>
      <c r="G1745" s="61">
        <f t="shared" si="28"/>
        <v>-2.6312869529379057E-3</v>
      </c>
    </row>
    <row r="1746" spans="1:7" x14ac:dyDescent="0.35">
      <c r="A1746" s="60">
        <v>43276</v>
      </c>
      <c r="B1746" s="16">
        <v>6308.7</v>
      </c>
      <c r="C1746" s="16">
        <v>6322.5</v>
      </c>
      <c r="D1746" s="16">
        <v>6347.5</v>
      </c>
      <c r="E1746" s="16">
        <v>6302.8</v>
      </c>
      <c r="F1746" s="16" t="s">
        <v>813</v>
      </c>
      <c r="G1746" s="61">
        <f t="shared" si="28"/>
        <v>-2.1195488840733967E-3</v>
      </c>
    </row>
    <row r="1747" spans="1:7" x14ac:dyDescent="0.35">
      <c r="A1747" s="60">
        <v>43273</v>
      </c>
      <c r="B1747" s="16">
        <v>6322.1</v>
      </c>
      <c r="C1747" s="16">
        <v>6332.9</v>
      </c>
      <c r="D1747" s="16">
        <v>6341.6</v>
      </c>
      <c r="E1747" s="16">
        <v>6314.5</v>
      </c>
      <c r="F1747" s="16" t="s">
        <v>812</v>
      </c>
      <c r="G1747" s="61">
        <f t="shared" si="28"/>
        <v>-1.7053798417785426E-3</v>
      </c>
    </row>
    <row r="1748" spans="1:7" x14ac:dyDescent="0.35">
      <c r="A1748" s="60">
        <v>43272</v>
      </c>
      <c r="B1748" s="16">
        <v>6332.9</v>
      </c>
      <c r="C1748" s="16">
        <v>6274.6</v>
      </c>
      <c r="D1748" s="16">
        <v>6347.8</v>
      </c>
      <c r="E1748" s="16">
        <v>6274.6</v>
      </c>
      <c r="F1748" s="16" t="s">
        <v>429</v>
      </c>
      <c r="G1748" s="61">
        <f t="shared" si="28"/>
        <v>9.2914289357088897E-3</v>
      </c>
    </row>
    <row r="1749" spans="1:7" x14ac:dyDescent="0.35">
      <c r="A1749" s="60">
        <v>43271</v>
      </c>
      <c r="B1749" s="16">
        <v>6274.6</v>
      </c>
      <c r="C1749" s="16">
        <v>6208.9</v>
      </c>
      <c r="D1749" s="16">
        <v>6274.6</v>
      </c>
      <c r="E1749" s="16">
        <v>6208.9</v>
      </c>
      <c r="F1749" s="16" t="s">
        <v>373</v>
      </c>
      <c r="G1749" s="61">
        <f t="shared" si="28"/>
        <v>1.0581584499669949E-2</v>
      </c>
    </row>
    <row r="1750" spans="1:7" x14ac:dyDescent="0.35">
      <c r="A1750" s="60">
        <v>43270</v>
      </c>
      <c r="B1750" s="16">
        <v>6208.9</v>
      </c>
      <c r="C1750" s="16">
        <v>6212.8</v>
      </c>
      <c r="D1750" s="16">
        <v>6253.3</v>
      </c>
      <c r="E1750" s="16">
        <v>6208.8</v>
      </c>
      <c r="F1750" s="16" t="s">
        <v>811</v>
      </c>
      <c r="G1750" s="61">
        <f t="shared" si="28"/>
        <v>-6.2773628637657897E-4</v>
      </c>
    </row>
    <row r="1751" spans="1:7" x14ac:dyDescent="0.35">
      <c r="A1751" s="60">
        <v>43269</v>
      </c>
      <c r="B1751" s="16">
        <v>6212.8</v>
      </c>
      <c r="C1751" s="16">
        <v>6205.3</v>
      </c>
      <c r="D1751" s="16">
        <v>6222.4</v>
      </c>
      <c r="E1751" s="16">
        <v>6195.6</v>
      </c>
      <c r="F1751" s="16" t="s">
        <v>810</v>
      </c>
      <c r="G1751" s="61">
        <f t="shared" si="28"/>
        <v>1.2086442234864325E-3</v>
      </c>
    </row>
    <row r="1752" spans="1:7" x14ac:dyDescent="0.35">
      <c r="A1752" s="60">
        <v>43266</v>
      </c>
      <c r="B1752" s="16">
        <v>6205.3</v>
      </c>
      <c r="C1752" s="16">
        <v>6129.6</v>
      </c>
      <c r="D1752" s="16">
        <v>6211.2</v>
      </c>
      <c r="E1752" s="16">
        <v>6129.6</v>
      </c>
      <c r="F1752" s="16" t="s">
        <v>429</v>
      </c>
      <c r="G1752" s="61">
        <f t="shared" si="28"/>
        <v>1.2349908640041818E-2</v>
      </c>
    </row>
    <row r="1753" spans="1:7" x14ac:dyDescent="0.35">
      <c r="A1753" s="60">
        <v>43265</v>
      </c>
      <c r="B1753" s="16">
        <v>6129.6</v>
      </c>
      <c r="C1753" s="16">
        <v>6133.1</v>
      </c>
      <c r="D1753" s="16">
        <v>6144.7</v>
      </c>
      <c r="E1753" s="16">
        <v>6118.8</v>
      </c>
      <c r="F1753" s="16" t="s">
        <v>305</v>
      </c>
      <c r="G1753" s="61">
        <f t="shared" si="28"/>
        <v>-5.7067388433251764E-4</v>
      </c>
    </row>
    <row r="1754" spans="1:7" x14ac:dyDescent="0.35">
      <c r="A1754" s="60">
        <v>43264</v>
      </c>
      <c r="B1754" s="16">
        <v>6133.1</v>
      </c>
      <c r="C1754" s="16">
        <v>6164.8</v>
      </c>
      <c r="D1754" s="16">
        <v>6164.8</v>
      </c>
      <c r="E1754" s="16">
        <v>6121.5</v>
      </c>
      <c r="F1754" s="16" t="s">
        <v>809</v>
      </c>
      <c r="G1754" s="61">
        <f t="shared" si="28"/>
        <v>-5.1420970672203525E-3</v>
      </c>
    </row>
    <row r="1755" spans="1:7" x14ac:dyDescent="0.35">
      <c r="A1755" s="60">
        <v>43263</v>
      </c>
      <c r="B1755" s="16">
        <v>6164.8</v>
      </c>
      <c r="C1755" s="16">
        <v>6156.8</v>
      </c>
      <c r="D1755" s="16">
        <v>6173.9</v>
      </c>
      <c r="E1755" s="16">
        <v>6153.8</v>
      </c>
      <c r="F1755" s="16" t="s">
        <v>808</v>
      </c>
      <c r="G1755" s="61">
        <f t="shared" si="28"/>
        <v>1.2993762993762648E-3</v>
      </c>
    </row>
    <row r="1756" spans="1:7" x14ac:dyDescent="0.35">
      <c r="A1756" s="60">
        <v>43259</v>
      </c>
      <c r="B1756" s="16">
        <v>6156.8</v>
      </c>
      <c r="C1756" s="16">
        <v>6169.4</v>
      </c>
      <c r="D1756" s="16">
        <v>6172.8</v>
      </c>
      <c r="E1756" s="16">
        <v>6153.2</v>
      </c>
      <c r="F1756" s="16" t="s">
        <v>807</v>
      </c>
      <c r="G1756" s="61">
        <f t="shared" si="28"/>
        <v>-2.0423379907283934E-3</v>
      </c>
    </row>
    <row r="1757" spans="1:7" x14ac:dyDescent="0.35">
      <c r="A1757" s="60">
        <v>43258</v>
      </c>
      <c r="B1757" s="16">
        <v>6169.4</v>
      </c>
      <c r="C1757" s="16">
        <v>6137.4</v>
      </c>
      <c r="D1757" s="16">
        <v>6181.8</v>
      </c>
      <c r="E1757" s="16">
        <v>6137.4</v>
      </c>
      <c r="F1757" s="16" t="s">
        <v>806</v>
      </c>
      <c r="G1757" s="61">
        <f t="shared" si="28"/>
        <v>5.2139342392543142E-3</v>
      </c>
    </row>
    <row r="1758" spans="1:7" x14ac:dyDescent="0.35">
      <c r="A1758" s="60">
        <v>43257</v>
      </c>
      <c r="B1758" s="16">
        <v>6137.4</v>
      </c>
      <c r="C1758" s="16">
        <v>6108.5</v>
      </c>
      <c r="D1758" s="16">
        <v>6138.3</v>
      </c>
      <c r="E1758" s="16">
        <v>6108.5</v>
      </c>
      <c r="F1758" s="16" t="s">
        <v>173</v>
      </c>
      <c r="G1758" s="61">
        <f t="shared" si="28"/>
        <v>4.7311123843822855E-3</v>
      </c>
    </row>
    <row r="1759" spans="1:7" x14ac:dyDescent="0.35">
      <c r="A1759" s="60">
        <v>43256</v>
      </c>
      <c r="B1759" s="16">
        <v>6108.5</v>
      </c>
      <c r="C1759" s="16">
        <v>6138.6</v>
      </c>
      <c r="D1759" s="16">
        <v>6138.6</v>
      </c>
      <c r="E1759" s="16">
        <v>6097</v>
      </c>
      <c r="F1759" s="16" t="s">
        <v>805</v>
      </c>
      <c r="G1759" s="61">
        <f t="shared" si="28"/>
        <v>-4.9033981689636796E-3</v>
      </c>
    </row>
    <row r="1760" spans="1:7" x14ac:dyDescent="0.35">
      <c r="A1760" s="60">
        <v>43255</v>
      </c>
      <c r="B1760" s="16">
        <v>6138.6</v>
      </c>
      <c r="C1760" s="16">
        <v>6104</v>
      </c>
      <c r="D1760" s="16">
        <v>6149.2</v>
      </c>
      <c r="E1760" s="16">
        <v>6104</v>
      </c>
      <c r="F1760" s="16" t="s">
        <v>804</v>
      </c>
      <c r="G1760" s="61">
        <f t="shared" si="28"/>
        <v>5.6684141546528011E-3</v>
      </c>
    </row>
    <row r="1761" spans="1:7" x14ac:dyDescent="0.35">
      <c r="A1761" s="60">
        <v>43252</v>
      </c>
      <c r="B1761" s="16">
        <v>6104</v>
      </c>
      <c r="C1761" s="16">
        <v>6123.5</v>
      </c>
      <c r="D1761" s="16">
        <v>6123.5</v>
      </c>
      <c r="E1761" s="16">
        <v>6086.8</v>
      </c>
      <c r="F1761" s="16" t="s">
        <v>803</v>
      </c>
      <c r="G1761" s="61">
        <f t="shared" si="28"/>
        <v>-3.1844533355107618E-3</v>
      </c>
    </row>
    <row r="1762" spans="1:7" x14ac:dyDescent="0.35">
      <c r="A1762" s="60">
        <v>43251</v>
      </c>
      <c r="B1762" s="16">
        <v>6123.5</v>
      </c>
      <c r="C1762" s="16">
        <v>6093.8</v>
      </c>
      <c r="D1762" s="16">
        <v>6132.4</v>
      </c>
      <c r="E1762" s="16">
        <v>6093.8</v>
      </c>
      <c r="F1762" s="16" t="s">
        <v>711</v>
      </c>
      <c r="G1762" s="61">
        <f t="shared" si="28"/>
        <v>4.8738061636417473E-3</v>
      </c>
    </row>
    <row r="1763" spans="1:7" x14ac:dyDescent="0.35">
      <c r="A1763" s="60">
        <v>43250</v>
      </c>
      <c r="B1763" s="16">
        <v>6093.8</v>
      </c>
      <c r="C1763" s="16">
        <v>6121.7</v>
      </c>
      <c r="D1763" s="16">
        <v>6121.7</v>
      </c>
      <c r="E1763" s="16">
        <v>6072.6</v>
      </c>
      <c r="F1763" s="16" t="s">
        <v>168</v>
      </c>
      <c r="G1763" s="61">
        <f t="shared" si="28"/>
        <v>-4.5575575412057923E-3</v>
      </c>
    </row>
    <row r="1764" spans="1:7" x14ac:dyDescent="0.35">
      <c r="A1764" s="60">
        <v>43249</v>
      </c>
      <c r="B1764" s="16">
        <v>6121.7</v>
      </c>
      <c r="C1764" s="16">
        <v>6113.6</v>
      </c>
      <c r="D1764" s="16">
        <v>6132.9</v>
      </c>
      <c r="E1764" s="16">
        <v>6104.6</v>
      </c>
      <c r="F1764" s="16" t="s">
        <v>802</v>
      </c>
      <c r="G1764" s="61">
        <f t="shared" si="28"/>
        <v>1.3249149437319918E-3</v>
      </c>
    </row>
    <row r="1765" spans="1:7" x14ac:dyDescent="0.35">
      <c r="A1765" s="60">
        <v>43248</v>
      </c>
      <c r="B1765" s="16">
        <v>6113.6</v>
      </c>
      <c r="C1765" s="16">
        <v>6141</v>
      </c>
      <c r="D1765" s="16">
        <v>6141</v>
      </c>
      <c r="E1765" s="16">
        <v>6103.8</v>
      </c>
      <c r="F1765" s="16" t="s">
        <v>801</v>
      </c>
      <c r="G1765" s="61">
        <f t="shared" si="28"/>
        <v>-4.4618140368017922E-3</v>
      </c>
    </row>
    <row r="1766" spans="1:7" x14ac:dyDescent="0.35">
      <c r="A1766" s="60">
        <v>43245</v>
      </c>
      <c r="B1766" s="16">
        <v>6141</v>
      </c>
      <c r="C1766" s="16">
        <v>6144.1</v>
      </c>
      <c r="D1766" s="16">
        <v>6145.2</v>
      </c>
      <c r="E1766" s="16">
        <v>6123.6</v>
      </c>
      <c r="F1766" s="16" t="s">
        <v>800</v>
      </c>
      <c r="G1766" s="61">
        <f t="shared" si="28"/>
        <v>-5.0454907960484352E-4</v>
      </c>
    </row>
    <row r="1767" spans="1:7" x14ac:dyDescent="0.35">
      <c r="A1767" s="60">
        <v>43244</v>
      </c>
      <c r="B1767" s="16">
        <v>6144.1</v>
      </c>
      <c r="C1767" s="16">
        <v>6140.3</v>
      </c>
      <c r="D1767" s="16">
        <v>6147.9</v>
      </c>
      <c r="E1767" s="16">
        <v>6120.8</v>
      </c>
      <c r="F1767" s="16" t="s">
        <v>799</v>
      </c>
      <c r="G1767" s="61">
        <f t="shared" si="28"/>
        <v>6.1886227057317278E-4</v>
      </c>
    </row>
    <row r="1768" spans="1:7" x14ac:dyDescent="0.35">
      <c r="A1768" s="60">
        <v>43243</v>
      </c>
      <c r="B1768" s="16">
        <v>6140.3</v>
      </c>
      <c r="C1768" s="16">
        <v>6149.9</v>
      </c>
      <c r="D1768" s="16">
        <v>6163.9</v>
      </c>
      <c r="E1768" s="16">
        <v>6135.3</v>
      </c>
      <c r="F1768" s="16" t="s">
        <v>798</v>
      </c>
      <c r="G1768" s="61">
        <f t="shared" si="28"/>
        <v>-1.5610009918859413E-3</v>
      </c>
    </row>
    <row r="1769" spans="1:7" x14ac:dyDescent="0.35">
      <c r="A1769" s="60">
        <v>43242</v>
      </c>
      <c r="B1769" s="16">
        <v>6149.9</v>
      </c>
      <c r="C1769" s="16">
        <v>6190.2</v>
      </c>
      <c r="D1769" s="16">
        <v>6190.2</v>
      </c>
      <c r="E1769" s="16">
        <v>6138.3</v>
      </c>
      <c r="F1769" s="16" t="s">
        <v>797</v>
      </c>
      <c r="G1769" s="61">
        <f t="shared" si="28"/>
        <v>-6.5102904591127775E-3</v>
      </c>
    </row>
    <row r="1770" spans="1:7" x14ac:dyDescent="0.35">
      <c r="A1770" s="60">
        <v>43241</v>
      </c>
      <c r="B1770" s="16">
        <v>6190.2</v>
      </c>
      <c r="C1770" s="16">
        <v>6190.9</v>
      </c>
      <c r="D1770" s="16">
        <v>6200.8</v>
      </c>
      <c r="E1770" s="16">
        <v>6176.2</v>
      </c>
      <c r="F1770" s="16" t="s">
        <v>796</v>
      </c>
      <c r="G1770" s="61">
        <f t="shared" si="28"/>
        <v>-1.1306918218667583E-4</v>
      </c>
    </row>
    <row r="1771" spans="1:7" x14ac:dyDescent="0.35">
      <c r="A1771" s="60">
        <v>43238</v>
      </c>
      <c r="B1771" s="16">
        <v>6190.9</v>
      </c>
      <c r="C1771" s="16">
        <v>6197.2</v>
      </c>
      <c r="D1771" s="16">
        <v>6212.7</v>
      </c>
      <c r="E1771" s="16">
        <v>6183.4</v>
      </c>
      <c r="F1771" s="16" t="s">
        <v>795</v>
      </c>
      <c r="G1771" s="61">
        <f t="shared" si="28"/>
        <v>-1.0165881365777896E-3</v>
      </c>
    </row>
    <row r="1772" spans="1:7" x14ac:dyDescent="0.35">
      <c r="A1772" s="60">
        <v>43237</v>
      </c>
      <c r="B1772" s="16">
        <v>6197.2</v>
      </c>
      <c r="C1772" s="16">
        <v>6208.1</v>
      </c>
      <c r="D1772" s="16">
        <v>6220.5</v>
      </c>
      <c r="E1772" s="16">
        <v>6181.9</v>
      </c>
      <c r="F1772" s="16" t="s">
        <v>794</v>
      </c>
      <c r="G1772" s="61">
        <f t="shared" si="28"/>
        <v>-1.7557706866836442E-3</v>
      </c>
    </row>
    <row r="1773" spans="1:7" x14ac:dyDescent="0.35">
      <c r="A1773" s="60">
        <v>43236</v>
      </c>
      <c r="B1773" s="16">
        <v>6208.1</v>
      </c>
      <c r="C1773" s="16">
        <v>6198.7</v>
      </c>
      <c r="D1773" s="16">
        <v>6228.3</v>
      </c>
      <c r="E1773" s="16">
        <v>6195.6</v>
      </c>
      <c r="F1773" s="16" t="s">
        <v>365</v>
      </c>
      <c r="G1773" s="61">
        <f t="shared" si="28"/>
        <v>1.5164469969510819E-3</v>
      </c>
    </row>
    <row r="1774" spans="1:7" x14ac:dyDescent="0.35">
      <c r="A1774" s="60">
        <v>43235</v>
      </c>
      <c r="B1774" s="16">
        <v>6198.7</v>
      </c>
      <c r="C1774" s="16">
        <v>6235</v>
      </c>
      <c r="D1774" s="16">
        <v>6245.9</v>
      </c>
      <c r="E1774" s="16">
        <v>6198.7</v>
      </c>
      <c r="F1774" s="16" t="s">
        <v>793</v>
      </c>
      <c r="G1774" s="61">
        <f t="shared" si="28"/>
        <v>-5.8219727345629746E-3</v>
      </c>
    </row>
    <row r="1775" spans="1:7" x14ac:dyDescent="0.35">
      <c r="A1775" s="60">
        <v>43234</v>
      </c>
      <c r="B1775" s="16">
        <v>6235</v>
      </c>
      <c r="C1775" s="16">
        <v>6216.4</v>
      </c>
      <c r="D1775" s="16">
        <v>6235</v>
      </c>
      <c r="E1775" s="16">
        <v>6211.8</v>
      </c>
      <c r="F1775" s="16" t="s">
        <v>792</v>
      </c>
      <c r="G1775" s="61">
        <f t="shared" si="28"/>
        <v>2.992085451386739E-3</v>
      </c>
    </row>
    <row r="1776" spans="1:7" x14ac:dyDescent="0.35">
      <c r="A1776" s="60">
        <v>43231</v>
      </c>
      <c r="B1776" s="16">
        <v>6216.4</v>
      </c>
      <c r="C1776" s="16">
        <v>6215.9</v>
      </c>
      <c r="D1776" s="16">
        <v>6238.7</v>
      </c>
      <c r="E1776" s="16">
        <v>6215.9</v>
      </c>
      <c r="F1776" s="16" t="s">
        <v>791</v>
      </c>
      <c r="G1776" s="61">
        <f t="shared" si="28"/>
        <v>8.0438874499266788E-5</v>
      </c>
    </row>
    <row r="1777" spans="1:7" x14ac:dyDescent="0.35">
      <c r="A1777" s="60">
        <v>43230</v>
      </c>
      <c r="B1777" s="16">
        <v>6215.9</v>
      </c>
      <c r="C1777" s="16">
        <v>6204.4</v>
      </c>
      <c r="D1777" s="16">
        <v>6240.8</v>
      </c>
      <c r="E1777" s="16">
        <v>6204.4</v>
      </c>
      <c r="F1777" s="16" t="s">
        <v>790</v>
      </c>
      <c r="G1777" s="61">
        <f t="shared" si="28"/>
        <v>1.8535233060408274E-3</v>
      </c>
    </row>
    <row r="1778" spans="1:7" x14ac:dyDescent="0.35">
      <c r="A1778" s="60">
        <v>43229</v>
      </c>
      <c r="B1778" s="16">
        <v>6204.4</v>
      </c>
      <c r="C1778" s="16">
        <v>6183.2</v>
      </c>
      <c r="D1778" s="16">
        <v>6208.7</v>
      </c>
      <c r="E1778" s="16">
        <v>6175.5</v>
      </c>
      <c r="F1778" s="16" t="s">
        <v>789</v>
      </c>
      <c r="G1778" s="61">
        <f t="shared" si="28"/>
        <v>3.4286453616250157E-3</v>
      </c>
    </row>
    <row r="1779" spans="1:7" x14ac:dyDescent="0.35">
      <c r="A1779" s="60">
        <v>43228</v>
      </c>
      <c r="B1779" s="16">
        <v>6183.2</v>
      </c>
      <c r="C1779" s="16">
        <v>6175.6</v>
      </c>
      <c r="D1779" s="16">
        <v>6201.6</v>
      </c>
      <c r="E1779" s="16">
        <v>6175.6</v>
      </c>
      <c r="F1779" s="16" t="s">
        <v>788</v>
      </c>
      <c r="G1779" s="61">
        <f t="shared" si="28"/>
        <v>1.2306496534748579E-3</v>
      </c>
    </row>
    <row r="1780" spans="1:7" x14ac:dyDescent="0.35">
      <c r="A1780" s="60">
        <v>43227</v>
      </c>
      <c r="B1780" s="16">
        <v>6175.6</v>
      </c>
      <c r="C1780" s="16">
        <v>6155.4</v>
      </c>
      <c r="D1780" s="16">
        <v>6201.3</v>
      </c>
      <c r="E1780" s="16">
        <v>6155.4</v>
      </c>
      <c r="F1780" s="16" t="s">
        <v>787</v>
      </c>
      <c r="G1780" s="61">
        <f t="shared" si="28"/>
        <v>3.2816713779770801E-3</v>
      </c>
    </row>
    <row r="1781" spans="1:7" x14ac:dyDescent="0.35">
      <c r="A1781" s="60">
        <v>43224</v>
      </c>
      <c r="B1781" s="16">
        <v>6155.4</v>
      </c>
      <c r="C1781" s="16">
        <v>6187</v>
      </c>
      <c r="D1781" s="16">
        <v>6199</v>
      </c>
      <c r="E1781" s="16">
        <v>6154.8</v>
      </c>
      <c r="F1781" s="16" t="s">
        <v>165</v>
      </c>
      <c r="G1781" s="61">
        <f t="shared" si="28"/>
        <v>-5.1074834330047114E-3</v>
      </c>
    </row>
    <row r="1782" spans="1:7" x14ac:dyDescent="0.35">
      <c r="A1782" s="60">
        <v>43223</v>
      </c>
      <c r="B1782" s="16">
        <v>6187</v>
      </c>
      <c r="C1782" s="16">
        <v>6136.7</v>
      </c>
      <c r="D1782" s="16">
        <v>6197.9</v>
      </c>
      <c r="E1782" s="16">
        <v>6136.7</v>
      </c>
      <c r="F1782" s="16" t="s">
        <v>186</v>
      </c>
      <c r="G1782" s="61">
        <f t="shared" si="28"/>
        <v>8.196587742597794E-3</v>
      </c>
    </row>
    <row r="1783" spans="1:7" x14ac:dyDescent="0.35">
      <c r="A1783" s="60">
        <v>43222</v>
      </c>
      <c r="B1783" s="16">
        <v>6136.7</v>
      </c>
      <c r="C1783" s="16">
        <v>6100</v>
      </c>
      <c r="D1783" s="16">
        <v>6139.7</v>
      </c>
      <c r="E1783" s="16">
        <v>6096</v>
      </c>
      <c r="F1783" s="16" t="s">
        <v>186</v>
      </c>
      <c r="G1783" s="61">
        <f t="shared" si="28"/>
        <v>6.0163934426229471E-3</v>
      </c>
    </row>
    <row r="1784" spans="1:7" x14ac:dyDescent="0.35">
      <c r="A1784" s="60">
        <v>43221</v>
      </c>
      <c r="B1784" s="16">
        <v>6100</v>
      </c>
      <c r="C1784" s="16">
        <v>6071.6</v>
      </c>
      <c r="D1784" s="16">
        <v>6107.5</v>
      </c>
      <c r="E1784" s="16">
        <v>6067.9</v>
      </c>
      <c r="F1784" s="16" t="s">
        <v>786</v>
      </c>
      <c r="G1784" s="61">
        <f t="shared" si="28"/>
        <v>4.6775149878119926E-3</v>
      </c>
    </row>
    <row r="1785" spans="1:7" x14ac:dyDescent="0.35">
      <c r="A1785" s="60">
        <v>43220</v>
      </c>
      <c r="B1785" s="16">
        <v>6071.6</v>
      </c>
      <c r="C1785" s="16">
        <v>6042.9</v>
      </c>
      <c r="D1785" s="16">
        <v>6079.3</v>
      </c>
      <c r="E1785" s="16">
        <v>6036.1</v>
      </c>
      <c r="F1785" s="16" t="s">
        <v>785</v>
      </c>
      <c r="G1785" s="61">
        <f t="shared" si="28"/>
        <v>4.7493752999387961E-3</v>
      </c>
    </row>
    <row r="1786" spans="1:7" x14ac:dyDescent="0.35">
      <c r="A1786" s="60">
        <v>43217</v>
      </c>
      <c r="B1786" s="16">
        <v>6042.9</v>
      </c>
      <c r="C1786" s="16">
        <v>6003</v>
      </c>
      <c r="D1786" s="16">
        <v>6042.9</v>
      </c>
      <c r="E1786" s="16">
        <v>6003</v>
      </c>
      <c r="F1786" s="16" t="s">
        <v>784</v>
      </c>
      <c r="G1786" s="61">
        <f t="shared" si="28"/>
        <v>6.6466766616690709E-3</v>
      </c>
    </row>
    <row r="1787" spans="1:7" x14ac:dyDescent="0.35">
      <c r="A1787" s="60">
        <v>43216</v>
      </c>
      <c r="B1787" s="16">
        <v>6003</v>
      </c>
      <c r="C1787" s="16">
        <v>6009.2</v>
      </c>
      <c r="D1787" s="16">
        <v>6027.6</v>
      </c>
      <c r="E1787" s="16">
        <v>5996.4</v>
      </c>
      <c r="F1787" s="16" t="s">
        <v>373</v>
      </c>
      <c r="G1787" s="61">
        <f t="shared" si="28"/>
        <v>-1.0649981695343147E-3</v>
      </c>
    </row>
    <row r="1788" spans="1:7" x14ac:dyDescent="0.35">
      <c r="A1788" s="60">
        <v>43214</v>
      </c>
      <c r="B1788" s="16">
        <v>6009.4</v>
      </c>
      <c r="C1788" s="16">
        <v>5976</v>
      </c>
      <c r="D1788" s="16">
        <v>6015.7</v>
      </c>
      <c r="E1788" s="16">
        <v>5970</v>
      </c>
      <c r="F1788" s="16" t="s">
        <v>783</v>
      </c>
      <c r="G1788" s="61">
        <f t="shared" si="28"/>
        <v>5.5890227576973484E-3</v>
      </c>
    </row>
    <row r="1789" spans="1:7" x14ac:dyDescent="0.35">
      <c r="A1789" s="60">
        <v>43213</v>
      </c>
      <c r="B1789" s="16">
        <v>5976</v>
      </c>
      <c r="C1789" s="16">
        <v>5964.4</v>
      </c>
      <c r="D1789" s="16">
        <v>5986.6</v>
      </c>
      <c r="E1789" s="16">
        <v>5964.4</v>
      </c>
      <c r="F1789" s="16" t="s">
        <v>782</v>
      </c>
      <c r="G1789" s="61">
        <f t="shared" si="28"/>
        <v>1.9448729126148034E-3</v>
      </c>
    </row>
    <row r="1790" spans="1:7" x14ac:dyDescent="0.35">
      <c r="A1790" s="60">
        <v>43210</v>
      </c>
      <c r="B1790" s="16">
        <v>5964.4</v>
      </c>
      <c r="C1790" s="16">
        <v>5976.4</v>
      </c>
      <c r="D1790" s="16">
        <v>5979.9</v>
      </c>
      <c r="E1790" s="16">
        <v>5957.9</v>
      </c>
      <c r="F1790" s="16" t="s">
        <v>781</v>
      </c>
      <c r="G1790" s="61">
        <f t="shared" si="28"/>
        <v>-2.0078977310755697E-3</v>
      </c>
    </row>
    <row r="1791" spans="1:7" x14ac:dyDescent="0.35">
      <c r="A1791" s="60">
        <v>43209</v>
      </c>
      <c r="B1791" s="16">
        <v>5976.4</v>
      </c>
      <c r="C1791" s="16">
        <v>5956.3</v>
      </c>
      <c r="D1791" s="16">
        <v>5996.3</v>
      </c>
      <c r="E1791" s="16">
        <v>5956.3</v>
      </c>
      <c r="F1791" s="16" t="s">
        <v>294</v>
      </c>
      <c r="G1791" s="61">
        <f t="shared" si="28"/>
        <v>3.3745781777276829E-3</v>
      </c>
    </row>
    <row r="1792" spans="1:7" x14ac:dyDescent="0.35">
      <c r="A1792" s="60">
        <v>43208</v>
      </c>
      <c r="B1792" s="16">
        <v>5956.3</v>
      </c>
      <c r="C1792" s="16">
        <v>5934.3</v>
      </c>
      <c r="D1792" s="16">
        <v>5959.2</v>
      </c>
      <c r="E1792" s="16">
        <v>5934.3</v>
      </c>
      <c r="F1792" s="16" t="s">
        <v>780</v>
      </c>
      <c r="G1792" s="61">
        <f t="shared" si="28"/>
        <v>3.7072611765498475E-3</v>
      </c>
    </row>
    <row r="1793" spans="1:7" x14ac:dyDescent="0.35">
      <c r="A1793" s="60">
        <v>43207</v>
      </c>
      <c r="B1793" s="16">
        <v>5934.3</v>
      </c>
      <c r="C1793" s="16">
        <v>5933</v>
      </c>
      <c r="D1793" s="16">
        <v>5962.8</v>
      </c>
      <c r="E1793" s="16">
        <v>5933</v>
      </c>
      <c r="F1793" s="16" t="s">
        <v>779</v>
      </c>
      <c r="G1793" s="61">
        <f t="shared" si="28"/>
        <v>2.1911343333891331E-4</v>
      </c>
    </row>
    <row r="1794" spans="1:7" x14ac:dyDescent="0.35">
      <c r="A1794" s="60">
        <v>43206</v>
      </c>
      <c r="B1794" s="16">
        <v>5933</v>
      </c>
      <c r="C1794" s="16">
        <v>5924.7</v>
      </c>
      <c r="D1794" s="16">
        <v>5959.2</v>
      </c>
      <c r="E1794" s="16">
        <v>5924.7</v>
      </c>
      <c r="F1794" s="16" t="s">
        <v>778</v>
      </c>
      <c r="G1794" s="61">
        <f t="shared" si="28"/>
        <v>1.4009148142521965E-3</v>
      </c>
    </row>
    <row r="1795" spans="1:7" x14ac:dyDescent="0.35">
      <c r="A1795" s="60">
        <v>43203</v>
      </c>
      <c r="B1795" s="16">
        <v>5924.7</v>
      </c>
      <c r="C1795" s="16">
        <v>5911.4</v>
      </c>
      <c r="D1795" s="16">
        <v>5940</v>
      </c>
      <c r="E1795" s="16">
        <v>5911.4</v>
      </c>
      <c r="F1795" s="16" t="s">
        <v>777</v>
      </c>
      <c r="G1795" s="61">
        <f t="shared" ref="G1795:G1858" si="29">B1795/B1796-1</f>
        <v>2.2498900429679392E-3</v>
      </c>
    </row>
    <row r="1796" spans="1:7" x14ac:dyDescent="0.35">
      <c r="A1796" s="60">
        <v>43202</v>
      </c>
      <c r="B1796" s="16">
        <v>5911.4</v>
      </c>
      <c r="C1796" s="16">
        <v>5925.8</v>
      </c>
      <c r="D1796" s="16">
        <v>5932.2</v>
      </c>
      <c r="E1796" s="16">
        <v>5898.1</v>
      </c>
      <c r="F1796" s="16" t="s">
        <v>776</v>
      </c>
      <c r="G1796" s="61">
        <f t="shared" si="29"/>
        <v>-2.4300516385974413E-3</v>
      </c>
    </row>
    <row r="1797" spans="1:7" x14ac:dyDescent="0.35">
      <c r="A1797" s="60">
        <v>43201</v>
      </c>
      <c r="B1797" s="16">
        <v>5925.8</v>
      </c>
      <c r="C1797" s="16">
        <v>5951.8</v>
      </c>
      <c r="D1797" s="16">
        <v>5958.2</v>
      </c>
      <c r="E1797" s="16">
        <v>5922.4</v>
      </c>
      <c r="F1797" s="16" t="s">
        <v>298</v>
      </c>
      <c r="G1797" s="61">
        <f t="shared" si="29"/>
        <v>-4.3684263584126137E-3</v>
      </c>
    </row>
    <row r="1798" spans="1:7" x14ac:dyDescent="0.35">
      <c r="A1798" s="60">
        <v>43200</v>
      </c>
      <c r="B1798" s="16">
        <v>5951.8</v>
      </c>
      <c r="C1798" s="16">
        <v>5904.7</v>
      </c>
      <c r="D1798" s="16">
        <v>5951.8</v>
      </c>
      <c r="E1798" s="16">
        <v>5883.7</v>
      </c>
      <c r="F1798" s="16" t="s">
        <v>775</v>
      </c>
      <c r="G1798" s="61">
        <f t="shared" si="29"/>
        <v>7.9766965298830872E-3</v>
      </c>
    </row>
    <row r="1799" spans="1:7" x14ac:dyDescent="0.35">
      <c r="A1799" s="60">
        <v>43199</v>
      </c>
      <c r="B1799" s="16">
        <v>5904.7</v>
      </c>
      <c r="C1799" s="16">
        <v>5886.9</v>
      </c>
      <c r="D1799" s="16">
        <v>5911.2</v>
      </c>
      <c r="E1799" s="16">
        <v>5868.9</v>
      </c>
      <c r="F1799" s="16" t="s">
        <v>774</v>
      </c>
      <c r="G1799" s="61">
        <f t="shared" si="29"/>
        <v>3.0236627087261159E-3</v>
      </c>
    </row>
    <row r="1800" spans="1:7" x14ac:dyDescent="0.35">
      <c r="A1800" s="60">
        <v>43196</v>
      </c>
      <c r="B1800" s="16">
        <v>5886.9</v>
      </c>
      <c r="C1800" s="16">
        <v>5888</v>
      </c>
      <c r="D1800" s="16">
        <v>5897.2</v>
      </c>
      <c r="E1800" s="16">
        <v>5860.8</v>
      </c>
      <c r="F1800" s="16" t="s">
        <v>773</v>
      </c>
      <c r="G1800" s="61">
        <f t="shared" si="29"/>
        <v>-1.8682065217401345E-4</v>
      </c>
    </row>
    <row r="1801" spans="1:7" x14ac:dyDescent="0.35">
      <c r="A1801" s="60">
        <v>43195</v>
      </c>
      <c r="B1801" s="16">
        <v>5888</v>
      </c>
      <c r="C1801" s="16">
        <v>5863.7</v>
      </c>
      <c r="D1801" s="16">
        <v>5905.3</v>
      </c>
      <c r="E1801" s="16">
        <v>5863.7</v>
      </c>
      <c r="F1801" s="16" t="s">
        <v>772</v>
      </c>
      <c r="G1801" s="61">
        <f t="shared" si="29"/>
        <v>4.144141071337204E-3</v>
      </c>
    </row>
    <row r="1802" spans="1:7" x14ac:dyDescent="0.35">
      <c r="A1802" s="60">
        <v>43194</v>
      </c>
      <c r="B1802" s="16">
        <v>5863.7</v>
      </c>
      <c r="C1802" s="16">
        <v>5859.1</v>
      </c>
      <c r="D1802" s="16">
        <v>5870.3</v>
      </c>
      <c r="E1802" s="16">
        <v>5836.2</v>
      </c>
      <c r="F1802" s="16" t="s">
        <v>771</v>
      </c>
      <c r="G1802" s="61">
        <f t="shared" si="29"/>
        <v>7.8510351419147639E-4</v>
      </c>
    </row>
    <row r="1803" spans="1:7" x14ac:dyDescent="0.35">
      <c r="A1803" s="60">
        <v>43193</v>
      </c>
      <c r="B1803" s="16">
        <v>5859.1</v>
      </c>
      <c r="C1803" s="16">
        <v>5868.9</v>
      </c>
      <c r="D1803" s="16">
        <v>5873.1</v>
      </c>
      <c r="E1803" s="16">
        <v>5834</v>
      </c>
      <c r="F1803" s="16" t="s">
        <v>770</v>
      </c>
      <c r="G1803" s="61">
        <f t="shared" si="29"/>
        <v>-1.6698188757687804E-3</v>
      </c>
    </row>
    <row r="1804" spans="1:7" x14ac:dyDescent="0.35">
      <c r="A1804" s="60">
        <v>43188</v>
      </c>
      <c r="B1804" s="16">
        <v>5868.9</v>
      </c>
      <c r="C1804" s="16">
        <v>5899.2</v>
      </c>
      <c r="D1804" s="16">
        <v>5912.4</v>
      </c>
      <c r="E1804" s="16">
        <v>5861.9</v>
      </c>
      <c r="F1804" s="16" t="s">
        <v>769</v>
      </c>
      <c r="G1804" s="61">
        <f t="shared" si="29"/>
        <v>-5.1362896663954549E-3</v>
      </c>
    </row>
    <row r="1805" spans="1:7" x14ac:dyDescent="0.35">
      <c r="A1805" s="60">
        <v>43187</v>
      </c>
      <c r="B1805" s="16">
        <v>5899.2</v>
      </c>
      <c r="C1805" s="16">
        <v>5943.7</v>
      </c>
      <c r="D1805" s="16">
        <v>5943.7</v>
      </c>
      <c r="E1805" s="16">
        <v>5892.3</v>
      </c>
      <c r="F1805" s="16" t="s">
        <v>768</v>
      </c>
      <c r="G1805" s="61">
        <f t="shared" si="29"/>
        <v>-7.4869189225567068E-3</v>
      </c>
    </row>
    <row r="1806" spans="1:7" x14ac:dyDescent="0.35">
      <c r="A1806" s="60">
        <v>43186</v>
      </c>
      <c r="B1806" s="16">
        <v>5943.7</v>
      </c>
      <c r="C1806" s="16">
        <v>5901.4</v>
      </c>
      <c r="D1806" s="16">
        <v>5948.3</v>
      </c>
      <c r="E1806" s="16">
        <v>5901.4</v>
      </c>
      <c r="F1806" s="16" t="s">
        <v>767</v>
      </c>
      <c r="G1806" s="61">
        <f t="shared" si="29"/>
        <v>7.1677906937337443E-3</v>
      </c>
    </row>
    <row r="1807" spans="1:7" x14ac:dyDescent="0.35">
      <c r="A1807" s="60">
        <v>43185</v>
      </c>
      <c r="B1807" s="16">
        <v>5901.4</v>
      </c>
      <c r="C1807" s="16">
        <v>5929</v>
      </c>
      <c r="D1807" s="16">
        <v>5929</v>
      </c>
      <c r="E1807" s="16">
        <v>5881</v>
      </c>
      <c r="F1807" s="16" t="s">
        <v>766</v>
      </c>
      <c r="G1807" s="61">
        <f t="shared" si="29"/>
        <v>-4.6550851745658095E-3</v>
      </c>
    </row>
    <row r="1808" spans="1:7" x14ac:dyDescent="0.35">
      <c r="A1808" s="60">
        <v>43182</v>
      </c>
      <c r="B1808" s="16">
        <v>5929</v>
      </c>
      <c r="C1808" s="16">
        <v>6043.2</v>
      </c>
      <c r="D1808" s="16">
        <v>6043.2</v>
      </c>
      <c r="E1808" s="16">
        <v>5916.9</v>
      </c>
      <c r="F1808" s="16" t="s">
        <v>765</v>
      </c>
      <c r="G1808" s="61">
        <f t="shared" si="29"/>
        <v>-1.8897272967963952E-2</v>
      </c>
    </row>
    <row r="1809" spans="1:7" x14ac:dyDescent="0.35">
      <c r="A1809" s="60">
        <v>43181</v>
      </c>
      <c r="B1809" s="16">
        <v>6043.2</v>
      </c>
      <c r="C1809" s="16">
        <v>6053.1</v>
      </c>
      <c r="D1809" s="16">
        <v>6060.6</v>
      </c>
      <c r="E1809" s="16">
        <v>6014.9</v>
      </c>
      <c r="F1809" s="16" t="s">
        <v>764</v>
      </c>
      <c r="G1809" s="61">
        <f t="shared" si="29"/>
        <v>-1.6355255984538131E-3</v>
      </c>
    </row>
    <row r="1810" spans="1:7" x14ac:dyDescent="0.35">
      <c r="A1810" s="60">
        <v>43180</v>
      </c>
      <c r="B1810" s="16">
        <v>6053.1</v>
      </c>
      <c r="C1810" s="16">
        <v>6040.8</v>
      </c>
      <c r="D1810" s="16">
        <v>6066.3</v>
      </c>
      <c r="E1810" s="16">
        <v>6039.7</v>
      </c>
      <c r="F1810" s="16" t="s">
        <v>763</v>
      </c>
      <c r="G1810" s="61">
        <f t="shared" si="29"/>
        <v>2.0361541517679438E-3</v>
      </c>
    </row>
    <row r="1811" spans="1:7" x14ac:dyDescent="0.35">
      <c r="A1811" s="60">
        <v>43179</v>
      </c>
      <c r="B1811" s="16">
        <v>6040.8</v>
      </c>
      <c r="C1811" s="16">
        <v>6064.7</v>
      </c>
      <c r="D1811" s="16">
        <v>6064.7</v>
      </c>
      <c r="E1811" s="16">
        <v>6020.7</v>
      </c>
      <c r="F1811" s="16" t="s">
        <v>762</v>
      </c>
      <c r="G1811" s="61">
        <f t="shared" si="29"/>
        <v>-3.9408379639552793E-3</v>
      </c>
    </row>
    <row r="1812" spans="1:7" x14ac:dyDescent="0.35">
      <c r="A1812" s="60">
        <v>43178</v>
      </c>
      <c r="B1812" s="16">
        <v>6064.7</v>
      </c>
      <c r="C1812" s="16">
        <v>6054.9</v>
      </c>
      <c r="D1812" s="16">
        <v>6086.1</v>
      </c>
      <c r="E1812" s="16">
        <v>6040.2</v>
      </c>
      <c r="F1812" s="16" t="s">
        <v>761</v>
      </c>
      <c r="G1812" s="61">
        <f t="shared" si="29"/>
        <v>1.6185238401955626E-3</v>
      </c>
    </row>
    <row r="1813" spans="1:7" x14ac:dyDescent="0.35">
      <c r="A1813" s="60">
        <v>43175</v>
      </c>
      <c r="B1813" s="16">
        <v>6054.9</v>
      </c>
      <c r="C1813" s="16">
        <v>6027.6</v>
      </c>
      <c r="D1813" s="16">
        <v>6058.8</v>
      </c>
      <c r="E1813" s="16">
        <v>6027.6</v>
      </c>
      <c r="F1813" s="16" t="s">
        <v>115</v>
      </c>
      <c r="G1813" s="61">
        <f t="shared" si="29"/>
        <v>4.5291658371489074E-3</v>
      </c>
    </row>
    <row r="1814" spans="1:7" x14ac:dyDescent="0.35">
      <c r="A1814" s="60">
        <v>43174</v>
      </c>
      <c r="B1814" s="16">
        <v>6027.6</v>
      </c>
      <c r="C1814" s="16">
        <v>6042.6</v>
      </c>
      <c r="D1814" s="16">
        <v>6042.6</v>
      </c>
      <c r="E1814" s="16">
        <v>6013.5</v>
      </c>
      <c r="F1814" s="16" t="s">
        <v>287</v>
      </c>
      <c r="G1814" s="61">
        <f t="shared" si="29"/>
        <v>-2.4823751365306013E-3</v>
      </c>
    </row>
    <row r="1815" spans="1:7" x14ac:dyDescent="0.35">
      <c r="A1815" s="60">
        <v>43173</v>
      </c>
      <c r="B1815" s="16">
        <v>6042.6</v>
      </c>
      <c r="C1815" s="16">
        <v>6077.1</v>
      </c>
      <c r="D1815" s="16">
        <v>6077.1</v>
      </c>
      <c r="E1815" s="16">
        <v>6027.4</v>
      </c>
      <c r="F1815" s="16" t="s">
        <v>760</v>
      </c>
      <c r="G1815" s="61">
        <f t="shared" si="29"/>
        <v>-5.6770499086735704E-3</v>
      </c>
    </row>
    <row r="1816" spans="1:7" x14ac:dyDescent="0.35">
      <c r="A1816" s="60">
        <v>43172</v>
      </c>
      <c r="B1816" s="16">
        <v>6077.1</v>
      </c>
      <c r="C1816" s="16">
        <v>6101.4</v>
      </c>
      <c r="D1816" s="16">
        <v>6101.4</v>
      </c>
      <c r="E1816" s="16">
        <v>6055.1</v>
      </c>
      <c r="F1816" s="16" t="s">
        <v>759</v>
      </c>
      <c r="G1816" s="61">
        <f t="shared" si="29"/>
        <v>-3.9826924968039412E-3</v>
      </c>
    </row>
    <row r="1817" spans="1:7" x14ac:dyDescent="0.35">
      <c r="A1817" s="60">
        <v>43171</v>
      </c>
      <c r="B1817" s="16">
        <v>6101.4</v>
      </c>
      <c r="C1817" s="16">
        <v>6076.4</v>
      </c>
      <c r="D1817" s="16">
        <v>6130.7</v>
      </c>
      <c r="E1817" s="16">
        <v>6076.4</v>
      </c>
      <c r="F1817" s="16" t="s">
        <v>758</v>
      </c>
      <c r="G1817" s="61">
        <f t="shared" si="29"/>
        <v>5.3220411593151162E-3</v>
      </c>
    </row>
    <row r="1818" spans="1:7" x14ac:dyDescent="0.35">
      <c r="A1818" s="60">
        <v>43168</v>
      </c>
      <c r="B1818" s="16">
        <v>6069.1</v>
      </c>
      <c r="C1818" s="16">
        <v>6046.6</v>
      </c>
      <c r="D1818" s="16">
        <v>6082.2</v>
      </c>
      <c r="E1818" s="16">
        <v>6046.1</v>
      </c>
      <c r="F1818" s="16" t="s">
        <v>168</v>
      </c>
      <c r="G1818" s="61">
        <f t="shared" si="29"/>
        <v>3.7210994608540826E-3</v>
      </c>
    </row>
    <row r="1819" spans="1:7" x14ac:dyDescent="0.35">
      <c r="A1819" s="60">
        <v>43167</v>
      </c>
      <c r="B1819" s="16">
        <v>6046.6</v>
      </c>
      <c r="C1819" s="16">
        <v>6005.4</v>
      </c>
      <c r="D1819" s="16">
        <v>6046.6</v>
      </c>
      <c r="E1819" s="16">
        <v>6000.1</v>
      </c>
      <c r="F1819" s="16" t="s">
        <v>297</v>
      </c>
      <c r="G1819" s="61">
        <f t="shared" si="29"/>
        <v>6.8604922236654708E-3</v>
      </c>
    </row>
    <row r="1820" spans="1:7" x14ac:dyDescent="0.35">
      <c r="A1820" s="60">
        <v>43166</v>
      </c>
      <c r="B1820" s="16">
        <v>6005.4</v>
      </c>
      <c r="C1820" s="16">
        <v>6061.5</v>
      </c>
      <c r="D1820" s="16">
        <v>6061.5</v>
      </c>
      <c r="E1820" s="16">
        <v>5998.2</v>
      </c>
      <c r="F1820" s="16" t="s">
        <v>757</v>
      </c>
      <c r="G1820" s="61">
        <f t="shared" si="29"/>
        <v>-9.2551348676070955E-3</v>
      </c>
    </row>
    <row r="1821" spans="1:7" x14ac:dyDescent="0.35">
      <c r="A1821" s="60">
        <v>43165</v>
      </c>
      <c r="B1821" s="16">
        <v>6061.5</v>
      </c>
      <c r="C1821" s="16">
        <v>5996.4</v>
      </c>
      <c r="D1821" s="16">
        <v>6077.4</v>
      </c>
      <c r="E1821" s="16">
        <v>5996.4</v>
      </c>
      <c r="F1821" s="16" t="s">
        <v>756</v>
      </c>
      <c r="G1821" s="61">
        <f t="shared" si="29"/>
        <v>1.0856513908344967E-2</v>
      </c>
    </row>
    <row r="1822" spans="1:7" x14ac:dyDescent="0.35">
      <c r="A1822" s="60">
        <v>43164</v>
      </c>
      <c r="B1822" s="16">
        <v>5996.4</v>
      </c>
      <c r="C1822" s="16">
        <v>6028.4</v>
      </c>
      <c r="D1822" s="16">
        <v>6028.4</v>
      </c>
      <c r="E1822" s="16">
        <v>5988.1</v>
      </c>
      <c r="F1822" s="16" t="s">
        <v>755</v>
      </c>
      <c r="G1822" s="61">
        <f t="shared" si="29"/>
        <v>-5.308207816336008E-3</v>
      </c>
    </row>
    <row r="1823" spans="1:7" x14ac:dyDescent="0.35">
      <c r="A1823" s="60">
        <v>43161</v>
      </c>
      <c r="B1823" s="16">
        <v>6028.4</v>
      </c>
      <c r="C1823" s="16">
        <v>6075.7</v>
      </c>
      <c r="D1823" s="16">
        <v>6075.7</v>
      </c>
      <c r="E1823" s="16">
        <v>6004.2</v>
      </c>
      <c r="F1823" s="16" t="s">
        <v>754</v>
      </c>
      <c r="G1823" s="61">
        <f t="shared" si="29"/>
        <v>-7.7851111806047646E-3</v>
      </c>
    </row>
    <row r="1824" spans="1:7" x14ac:dyDescent="0.35">
      <c r="A1824" s="60">
        <v>43160</v>
      </c>
      <c r="B1824" s="16">
        <v>6075.7</v>
      </c>
      <c r="C1824" s="16">
        <v>6117.3</v>
      </c>
      <c r="D1824" s="16">
        <v>6117.3</v>
      </c>
      <c r="E1824" s="16">
        <v>6061.2</v>
      </c>
      <c r="F1824" s="16" t="s">
        <v>753</v>
      </c>
      <c r="G1824" s="61">
        <f t="shared" si="29"/>
        <v>-6.8003857911170806E-3</v>
      </c>
    </row>
    <row r="1825" spans="1:7" x14ac:dyDescent="0.35">
      <c r="A1825" s="60">
        <v>43159</v>
      </c>
      <c r="B1825" s="16">
        <v>6117.3</v>
      </c>
      <c r="C1825" s="16">
        <v>6159.3</v>
      </c>
      <c r="D1825" s="16">
        <v>6159.3</v>
      </c>
      <c r="E1825" s="16">
        <v>6114.4</v>
      </c>
      <c r="F1825" s="16" t="s">
        <v>534</v>
      </c>
      <c r="G1825" s="61">
        <f t="shared" si="29"/>
        <v>-6.8189566996249562E-3</v>
      </c>
    </row>
    <row r="1826" spans="1:7" x14ac:dyDescent="0.35">
      <c r="A1826" s="60">
        <v>43158</v>
      </c>
      <c r="B1826" s="16">
        <v>6159.3</v>
      </c>
      <c r="C1826" s="16">
        <v>6146.1</v>
      </c>
      <c r="D1826" s="16">
        <v>6184.6</v>
      </c>
      <c r="E1826" s="16">
        <v>6146.1</v>
      </c>
      <c r="F1826" s="16" t="s">
        <v>166</v>
      </c>
      <c r="G1826" s="61">
        <f t="shared" si="29"/>
        <v>2.1477034216819124E-3</v>
      </c>
    </row>
    <row r="1827" spans="1:7" x14ac:dyDescent="0.35">
      <c r="A1827" s="60">
        <v>43157</v>
      </c>
      <c r="B1827" s="16">
        <v>6146.1</v>
      </c>
      <c r="C1827" s="16">
        <v>6105.2</v>
      </c>
      <c r="D1827" s="16">
        <v>6146.1</v>
      </c>
      <c r="E1827" s="16">
        <v>6105.2</v>
      </c>
      <c r="F1827" s="16" t="s">
        <v>752</v>
      </c>
      <c r="G1827" s="61">
        <f t="shared" si="29"/>
        <v>6.6992072331784058E-3</v>
      </c>
    </row>
    <row r="1828" spans="1:7" x14ac:dyDescent="0.35">
      <c r="A1828" s="60">
        <v>43154</v>
      </c>
      <c r="B1828" s="16">
        <v>6105.2</v>
      </c>
      <c r="C1828" s="16">
        <v>6057.7</v>
      </c>
      <c r="D1828" s="16">
        <v>6108.1</v>
      </c>
      <c r="E1828" s="16">
        <v>6057.7</v>
      </c>
      <c r="F1828" s="16" t="s">
        <v>751</v>
      </c>
      <c r="G1828" s="61">
        <f t="shared" si="29"/>
        <v>7.8412598841144376E-3</v>
      </c>
    </row>
    <row r="1829" spans="1:7" x14ac:dyDescent="0.35">
      <c r="A1829" s="60">
        <v>43153</v>
      </c>
      <c r="B1829" s="16">
        <v>6057.7</v>
      </c>
      <c r="C1829" s="16">
        <v>6047.3</v>
      </c>
      <c r="D1829" s="16">
        <v>6076</v>
      </c>
      <c r="E1829" s="16">
        <v>6036.9</v>
      </c>
      <c r="F1829" s="16" t="s">
        <v>95</v>
      </c>
      <c r="G1829" s="61">
        <f t="shared" si="29"/>
        <v>1.7197757676978842E-3</v>
      </c>
    </row>
    <row r="1830" spans="1:7" x14ac:dyDescent="0.35">
      <c r="A1830" s="60">
        <v>43152</v>
      </c>
      <c r="B1830" s="16">
        <v>6047.3</v>
      </c>
      <c r="C1830" s="16">
        <v>6045.6</v>
      </c>
      <c r="D1830" s="16">
        <v>6059.1</v>
      </c>
      <c r="E1830" s="16">
        <v>6026.9</v>
      </c>
      <c r="F1830" s="16" t="s">
        <v>750</v>
      </c>
      <c r="G1830" s="61">
        <f t="shared" si="29"/>
        <v>2.8119624189493209E-4</v>
      </c>
    </row>
    <row r="1831" spans="1:7" x14ac:dyDescent="0.35">
      <c r="A1831" s="60">
        <v>43151</v>
      </c>
      <c r="B1831" s="16">
        <v>6045.6</v>
      </c>
      <c r="C1831" s="16">
        <v>6044</v>
      </c>
      <c r="D1831" s="16">
        <v>6047</v>
      </c>
      <c r="E1831" s="16">
        <v>6019</v>
      </c>
      <c r="F1831" s="16" t="s">
        <v>749</v>
      </c>
      <c r="G1831" s="61">
        <f t="shared" si="29"/>
        <v>2.6472534745214382E-4</v>
      </c>
    </row>
    <row r="1832" spans="1:7" x14ac:dyDescent="0.35">
      <c r="A1832" s="60">
        <v>43150</v>
      </c>
      <c r="B1832" s="16">
        <v>6044</v>
      </c>
      <c r="C1832" s="16">
        <v>6005.1</v>
      </c>
      <c r="D1832" s="16">
        <v>6052.1</v>
      </c>
      <c r="E1832" s="16">
        <v>5992.9</v>
      </c>
      <c r="F1832" s="16" t="s">
        <v>748</v>
      </c>
      <c r="G1832" s="61">
        <f t="shared" si="29"/>
        <v>6.528110844657542E-3</v>
      </c>
    </row>
    <row r="1833" spans="1:7" x14ac:dyDescent="0.35">
      <c r="A1833" s="60">
        <v>43147</v>
      </c>
      <c r="B1833" s="16">
        <v>6004.8</v>
      </c>
      <c r="C1833" s="16">
        <v>6008.7</v>
      </c>
      <c r="D1833" s="16">
        <v>6037.5</v>
      </c>
      <c r="E1833" s="16">
        <v>6004.3</v>
      </c>
      <c r="F1833" s="16" t="s">
        <v>747</v>
      </c>
      <c r="G1833" s="61">
        <f t="shared" si="29"/>
        <v>-6.4905886464616813E-4</v>
      </c>
    </row>
    <row r="1834" spans="1:7" x14ac:dyDescent="0.35">
      <c r="A1834" s="60">
        <v>43146</v>
      </c>
      <c r="B1834" s="16">
        <v>6008.7</v>
      </c>
      <c r="C1834" s="16">
        <v>5940</v>
      </c>
      <c r="D1834" s="16">
        <v>6012.3</v>
      </c>
      <c r="E1834" s="16">
        <v>5940</v>
      </c>
      <c r="F1834" s="16" t="s">
        <v>746</v>
      </c>
      <c r="G1834" s="61">
        <f t="shared" si="29"/>
        <v>1.1565656565656557E-2</v>
      </c>
    </row>
    <row r="1835" spans="1:7" x14ac:dyDescent="0.35">
      <c r="A1835" s="60">
        <v>43145</v>
      </c>
      <c r="B1835" s="16">
        <v>5940</v>
      </c>
      <c r="C1835" s="16">
        <v>5957</v>
      </c>
      <c r="D1835" s="16">
        <v>5968</v>
      </c>
      <c r="E1835" s="16">
        <v>5931.3</v>
      </c>
      <c r="F1835" s="16" t="s">
        <v>745</v>
      </c>
      <c r="G1835" s="61">
        <f t="shared" si="29"/>
        <v>-2.853785462481162E-3</v>
      </c>
    </row>
    <row r="1836" spans="1:7" x14ac:dyDescent="0.35">
      <c r="A1836" s="60">
        <v>43144</v>
      </c>
      <c r="B1836" s="16">
        <v>5957</v>
      </c>
      <c r="C1836" s="16">
        <v>5919.7</v>
      </c>
      <c r="D1836" s="16">
        <v>5962.1</v>
      </c>
      <c r="E1836" s="16">
        <v>5916.7</v>
      </c>
      <c r="F1836" s="16" t="s">
        <v>744</v>
      </c>
      <c r="G1836" s="61">
        <f t="shared" si="29"/>
        <v>6.3009949828538581E-3</v>
      </c>
    </row>
    <row r="1837" spans="1:7" x14ac:dyDescent="0.35">
      <c r="A1837" s="60">
        <v>43143</v>
      </c>
      <c r="B1837" s="16">
        <v>5919.7</v>
      </c>
      <c r="C1837" s="16">
        <v>5937.5</v>
      </c>
      <c r="D1837" s="16">
        <v>5939.1</v>
      </c>
      <c r="E1837" s="16">
        <v>5893.1</v>
      </c>
      <c r="F1837" s="16" t="s">
        <v>743</v>
      </c>
      <c r="G1837" s="61">
        <f t="shared" si="29"/>
        <v>-2.9978947368420883E-3</v>
      </c>
    </row>
    <row r="1838" spans="1:7" x14ac:dyDescent="0.35">
      <c r="A1838" s="60">
        <v>43140</v>
      </c>
      <c r="B1838" s="16">
        <v>5937.5</v>
      </c>
      <c r="C1838" s="16">
        <v>5995.2</v>
      </c>
      <c r="D1838" s="16">
        <v>5995.2</v>
      </c>
      <c r="E1838" s="16">
        <v>5887.3</v>
      </c>
      <c r="F1838" s="16" t="s">
        <v>742</v>
      </c>
      <c r="G1838" s="61">
        <f t="shared" si="29"/>
        <v>-9.6243661595942775E-3</v>
      </c>
    </row>
    <row r="1839" spans="1:7" x14ac:dyDescent="0.35">
      <c r="A1839" s="60">
        <v>43139</v>
      </c>
      <c r="B1839" s="16">
        <v>5995.2</v>
      </c>
      <c r="C1839" s="16">
        <v>5981.5</v>
      </c>
      <c r="D1839" s="16">
        <v>5998.4</v>
      </c>
      <c r="E1839" s="16">
        <v>5946.5</v>
      </c>
      <c r="F1839" s="16" t="s">
        <v>741</v>
      </c>
      <c r="G1839" s="61">
        <f t="shared" si="29"/>
        <v>2.2903953857726922E-3</v>
      </c>
    </row>
    <row r="1840" spans="1:7" x14ac:dyDescent="0.35">
      <c r="A1840" s="60">
        <v>43138</v>
      </c>
      <c r="B1840" s="16">
        <v>5981.5</v>
      </c>
      <c r="C1840" s="16">
        <v>5930.2</v>
      </c>
      <c r="D1840" s="16">
        <v>6039.9</v>
      </c>
      <c r="E1840" s="16">
        <v>5930.2</v>
      </c>
      <c r="F1840" s="16" t="s">
        <v>122</v>
      </c>
      <c r="G1840" s="61">
        <f t="shared" si="29"/>
        <v>8.6506357289803937E-3</v>
      </c>
    </row>
    <row r="1841" spans="1:7" x14ac:dyDescent="0.35">
      <c r="A1841" s="60">
        <v>43137</v>
      </c>
      <c r="B1841" s="16">
        <v>5930.2</v>
      </c>
      <c r="C1841" s="16">
        <v>6128.4</v>
      </c>
      <c r="D1841" s="16">
        <v>6128.4</v>
      </c>
      <c r="E1841" s="16">
        <v>5893.8</v>
      </c>
      <c r="F1841" s="16" t="s">
        <v>740</v>
      </c>
      <c r="G1841" s="61">
        <f t="shared" si="29"/>
        <v>-3.2341230990144187E-2</v>
      </c>
    </row>
    <row r="1842" spans="1:7" x14ac:dyDescent="0.35">
      <c r="A1842" s="60">
        <v>43136</v>
      </c>
      <c r="B1842" s="16">
        <v>6128.4</v>
      </c>
      <c r="C1842" s="16">
        <v>6229.8</v>
      </c>
      <c r="D1842" s="16">
        <v>6229.8</v>
      </c>
      <c r="E1842" s="16">
        <v>6117.2</v>
      </c>
      <c r="F1842" s="16" t="s">
        <v>739</v>
      </c>
      <c r="G1842" s="61">
        <f t="shared" si="29"/>
        <v>-1.6276605990561577E-2</v>
      </c>
    </row>
    <row r="1843" spans="1:7" x14ac:dyDescent="0.35">
      <c r="A1843" s="60">
        <v>43133</v>
      </c>
      <c r="B1843" s="16">
        <v>6229.8</v>
      </c>
      <c r="C1843" s="16">
        <v>6198.8</v>
      </c>
      <c r="D1843" s="16">
        <v>6229.8</v>
      </c>
      <c r="E1843" s="16">
        <v>6186.9</v>
      </c>
      <c r="F1843" s="16" t="s">
        <v>738</v>
      </c>
      <c r="G1843" s="61">
        <f t="shared" si="29"/>
        <v>5.0009679292766229E-3</v>
      </c>
    </row>
    <row r="1844" spans="1:7" x14ac:dyDescent="0.35">
      <c r="A1844" s="60">
        <v>43132</v>
      </c>
      <c r="B1844" s="16">
        <v>6198.8</v>
      </c>
      <c r="C1844" s="16">
        <v>6146.5</v>
      </c>
      <c r="D1844" s="16">
        <v>6201.7</v>
      </c>
      <c r="E1844" s="16">
        <v>6146.5</v>
      </c>
      <c r="F1844" s="16" t="s">
        <v>737</v>
      </c>
      <c r="G1844" s="61">
        <f t="shared" si="29"/>
        <v>8.5089075083382149E-3</v>
      </c>
    </row>
    <row r="1845" spans="1:7" x14ac:dyDescent="0.35">
      <c r="A1845" s="60">
        <v>43131</v>
      </c>
      <c r="B1845" s="16">
        <v>6146.5</v>
      </c>
      <c r="C1845" s="16">
        <v>6135.3</v>
      </c>
      <c r="D1845" s="16">
        <v>6151.8</v>
      </c>
      <c r="E1845" s="16">
        <v>6103.9</v>
      </c>
      <c r="F1845" s="16" t="s">
        <v>373</v>
      </c>
      <c r="G1845" s="61">
        <f t="shared" si="29"/>
        <v>1.8255016054633533E-3</v>
      </c>
    </row>
    <row r="1846" spans="1:7" x14ac:dyDescent="0.35">
      <c r="A1846" s="60">
        <v>43130</v>
      </c>
      <c r="B1846" s="16">
        <v>6135.3</v>
      </c>
      <c r="C1846" s="16">
        <v>6187.6</v>
      </c>
      <c r="D1846" s="16">
        <v>6187.6</v>
      </c>
      <c r="E1846" s="16">
        <v>6130.8</v>
      </c>
      <c r="F1846" s="16" t="s">
        <v>736</v>
      </c>
      <c r="G1846" s="61">
        <f t="shared" si="29"/>
        <v>-8.452388648264253E-3</v>
      </c>
    </row>
    <row r="1847" spans="1:7" x14ac:dyDescent="0.35">
      <c r="A1847" s="60">
        <v>43129</v>
      </c>
      <c r="B1847" s="16">
        <v>6187.6</v>
      </c>
      <c r="C1847" s="16">
        <v>6164.7</v>
      </c>
      <c r="D1847" s="16">
        <v>6200.6</v>
      </c>
      <c r="E1847" s="16">
        <v>6164.7</v>
      </c>
      <c r="F1847" s="16" t="s">
        <v>298</v>
      </c>
      <c r="G1847" s="61">
        <f t="shared" si="29"/>
        <v>3.7146982010480833E-3</v>
      </c>
    </row>
    <row r="1848" spans="1:7" x14ac:dyDescent="0.35">
      <c r="A1848" s="60">
        <v>43125</v>
      </c>
      <c r="B1848" s="16">
        <v>6164.7</v>
      </c>
      <c r="C1848" s="16">
        <v>6168.8</v>
      </c>
      <c r="D1848" s="16">
        <v>6170.3</v>
      </c>
      <c r="E1848" s="16">
        <v>6144.7</v>
      </c>
      <c r="F1848" s="16" t="s">
        <v>735</v>
      </c>
      <c r="G1848" s="61">
        <f t="shared" si="29"/>
        <v>-6.6463493710289256E-4</v>
      </c>
    </row>
    <row r="1849" spans="1:7" x14ac:dyDescent="0.35">
      <c r="A1849" s="60">
        <v>43124</v>
      </c>
      <c r="B1849" s="16">
        <v>6168.8</v>
      </c>
      <c r="C1849" s="16">
        <v>6150.7</v>
      </c>
      <c r="D1849" s="16">
        <v>6178.9</v>
      </c>
      <c r="E1849" s="16">
        <v>6150.1</v>
      </c>
      <c r="F1849" s="16" t="s">
        <v>734</v>
      </c>
      <c r="G1849" s="61">
        <f t="shared" si="29"/>
        <v>2.9427544832296704E-3</v>
      </c>
    </row>
    <row r="1850" spans="1:7" x14ac:dyDescent="0.35">
      <c r="A1850" s="60">
        <v>43123</v>
      </c>
      <c r="B1850" s="16">
        <v>6150.7</v>
      </c>
      <c r="C1850" s="16">
        <v>6106.2</v>
      </c>
      <c r="D1850" s="16">
        <v>6154.8</v>
      </c>
      <c r="E1850" s="16">
        <v>6106.2</v>
      </c>
      <c r="F1850" s="16" t="s">
        <v>733</v>
      </c>
      <c r="G1850" s="61">
        <f t="shared" si="29"/>
        <v>7.2876748223118515E-3</v>
      </c>
    </row>
    <row r="1851" spans="1:7" x14ac:dyDescent="0.35">
      <c r="A1851" s="60">
        <v>43122</v>
      </c>
      <c r="B1851" s="16">
        <v>6106.2</v>
      </c>
      <c r="C1851" s="16">
        <v>6119.3</v>
      </c>
      <c r="D1851" s="16">
        <v>6130.9</v>
      </c>
      <c r="E1851" s="16">
        <v>6106.2</v>
      </c>
      <c r="F1851" s="16" t="s">
        <v>732</v>
      </c>
      <c r="G1851" s="61">
        <f t="shared" si="29"/>
        <v>-2.1407677348717069E-3</v>
      </c>
    </row>
    <row r="1852" spans="1:7" x14ac:dyDescent="0.35">
      <c r="A1852" s="60">
        <v>43119</v>
      </c>
      <c r="B1852" s="16">
        <v>6119.3</v>
      </c>
      <c r="C1852" s="16">
        <v>6130.4</v>
      </c>
      <c r="D1852" s="16">
        <v>6143.6</v>
      </c>
      <c r="E1852" s="16">
        <v>6117.1</v>
      </c>
      <c r="F1852" s="16" t="s">
        <v>731</v>
      </c>
      <c r="G1852" s="61">
        <f t="shared" si="29"/>
        <v>-1.8106485710556175E-3</v>
      </c>
    </row>
    <row r="1853" spans="1:7" x14ac:dyDescent="0.35">
      <c r="A1853" s="60">
        <v>43118</v>
      </c>
      <c r="B1853" s="16">
        <v>6130.4</v>
      </c>
      <c r="C1853" s="16">
        <v>6134.3</v>
      </c>
      <c r="D1853" s="16">
        <v>6153.4</v>
      </c>
      <c r="E1853" s="16">
        <v>6130.4</v>
      </c>
      <c r="F1853" s="16" t="s">
        <v>730</v>
      </c>
      <c r="G1853" s="61">
        <f t="shared" si="29"/>
        <v>-6.3576936243747717E-4</v>
      </c>
    </row>
    <row r="1854" spans="1:7" x14ac:dyDescent="0.35">
      <c r="A1854" s="60">
        <v>43117</v>
      </c>
      <c r="B1854" s="16">
        <v>6134.3</v>
      </c>
      <c r="C1854" s="16">
        <v>6165.9</v>
      </c>
      <c r="D1854" s="16">
        <v>6165.9</v>
      </c>
      <c r="E1854" s="16">
        <v>6131</v>
      </c>
      <c r="F1854" s="16" t="s">
        <v>729</v>
      </c>
      <c r="G1854" s="61">
        <f t="shared" si="29"/>
        <v>-5.1249614816976097E-3</v>
      </c>
    </row>
    <row r="1855" spans="1:7" x14ac:dyDescent="0.35">
      <c r="A1855" s="60">
        <v>43116</v>
      </c>
      <c r="B1855" s="16">
        <v>6165.9</v>
      </c>
      <c r="C1855" s="16">
        <v>6187.7</v>
      </c>
      <c r="D1855" s="16">
        <v>6189.2</v>
      </c>
      <c r="E1855" s="16">
        <v>6156.1</v>
      </c>
      <c r="F1855" s="16" t="s">
        <v>728</v>
      </c>
      <c r="G1855" s="61">
        <f t="shared" si="29"/>
        <v>-3.523118444656359E-3</v>
      </c>
    </row>
    <row r="1856" spans="1:7" x14ac:dyDescent="0.35">
      <c r="A1856" s="60">
        <v>43115</v>
      </c>
      <c r="B1856" s="16">
        <v>6187.7</v>
      </c>
      <c r="C1856" s="16">
        <v>6176.8</v>
      </c>
      <c r="D1856" s="16">
        <v>6210.4</v>
      </c>
      <c r="E1856" s="16">
        <v>6176.8</v>
      </c>
      <c r="F1856" s="16" t="s">
        <v>727</v>
      </c>
      <c r="G1856" s="61">
        <f t="shared" si="29"/>
        <v>1.7646677891465234E-3</v>
      </c>
    </row>
    <row r="1857" spans="1:7" x14ac:dyDescent="0.35">
      <c r="A1857" s="60">
        <v>43112</v>
      </c>
      <c r="B1857" s="16">
        <v>6176.8</v>
      </c>
      <c r="C1857" s="16">
        <v>6176.2</v>
      </c>
      <c r="D1857" s="16">
        <v>6192.6</v>
      </c>
      <c r="E1857" s="16">
        <v>6176.2</v>
      </c>
      <c r="F1857" s="16" t="s">
        <v>726</v>
      </c>
      <c r="G1857" s="61">
        <f t="shared" si="29"/>
        <v>9.7147113111706318E-5</v>
      </c>
    </row>
    <row r="1858" spans="1:7" x14ac:dyDescent="0.35">
      <c r="A1858" s="60">
        <v>43111</v>
      </c>
      <c r="B1858" s="16">
        <v>6176.2</v>
      </c>
      <c r="C1858" s="16">
        <v>6205.9</v>
      </c>
      <c r="D1858" s="16">
        <v>6206.3</v>
      </c>
      <c r="E1858" s="16">
        <v>6163.9</v>
      </c>
      <c r="F1858" s="16" t="s">
        <v>725</v>
      </c>
      <c r="G1858" s="61">
        <f t="shared" si="29"/>
        <v>-4.7857683817013053E-3</v>
      </c>
    </row>
    <row r="1859" spans="1:7" x14ac:dyDescent="0.35">
      <c r="A1859" s="60">
        <v>43110</v>
      </c>
      <c r="B1859" s="16">
        <v>6205.9</v>
      </c>
      <c r="C1859" s="16">
        <v>6241.5</v>
      </c>
      <c r="D1859" s="16">
        <v>6256.5</v>
      </c>
      <c r="E1859" s="16">
        <v>6205.2</v>
      </c>
      <c r="F1859" s="16" t="s">
        <v>724</v>
      </c>
      <c r="G1859" s="61">
        <f t="shared" ref="G1859:G1922" si="30">B1859/B1860-1</f>
        <v>-5.7037571096691941E-3</v>
      </c>
    </row>
    <row r="1860" spans="1:7" x14ac:dyDescent="0.35">
      <c r="A1860" s="60">
        <v>43109</v>
      </c>
      <c r="B1860" s="16">
        <v>6241.5</v>
      </c>
      <c r="C1860" s="16">
        <v>6236.5</v>
      </c>
      <c r="D1860" s="16">
        <v>6254.1</v>
      </c>
      <c r="E1860" s="16">
        <v>6236.5</v>
      </c>
      <c r="F1860" s="16" t="s">
        <v>723</v>
      </c>
      <c r="G1860" s="61">
        <f t="shared" si="30"/>
        <v>8.0173174055953034E-4</v>
      </c>
    </row>
    <row r="1861" spans="1:7" x14ac:dyDescent="0.35">
      <c r="A1861" s="60">
        <v>43108</v>
      </c>
      <c r="B1861" s="16">
        <v>6236.5</v>
      </c>
      <c r="C1861" s="16">
        <v>6229.7</v>
      </c>
      <c r="D1861" s="16">
        <v>6251.1</v>
      </c>
      <c r="E1861" s="16">
        <v>6229.7</v>
      </c>
      <c r="F1861" s="16" t="s">
        <v>722</v>
      </c>
      <c r="G1861" s="61">
        <f t="shared" si="30"/>
        <v>1.0915453392619234E-3</v>
      </c>
    </row>
    <row r="1862" spans="1:7" x14ac:dyDescent="0.35">
      <c r="A1862" s="60">
        <v>43105</v>
      </c>
      <c r="B1862" s="16">
        <v>6229.7</v>
      </c>
      <c r="C1862" s="16">
        <v>6185.4</v>
      </c>
      <c r="D1862" s="16">
        <v>6232.1</v>
      </c>
      <c r="E1862" s="16">
        <v>6185.4</v>
      </c>
      <c r="F1862" s="16" t="s">
        <v>721</v>
      </c>
      <c r="G1862" s="61">
        <f t="shared" si="30"/>
        <v>7.1620267080545474E-3</v>
      </c>
    </row>
    <row r="1863" spans="1:7" x14ac:dyDescent="0.35">
      <c r="A1863" s="60">
        <v>43104</v>
      </c>
      <c r="B1863" s="16">
        <v>6185.4</v>
      </c>
      <c r="C1863" s="16">
        <v>6175.3</v>
      </c>
      <c r="D1863" s="16">
        <v>6206.6</v>
      </c>
      <c r="E1863" s="16">
        <v>6175.3</v>
      </c>
      <c r="F1863" s="16" t="s">
        <v>720</v>
      </c>
      <c r="G1863" s="61">
        <f t="shared" si="30"/>
        <v>1.6355480705390057E-3</v>
      </c>
    </row>
    <row r="1864" spans="1:7" x14ac:dyDescent="0.35">
      <c r="A1864" s="60">
        <v>43103</v>
      </c>
      <c r="B1864" s="16">
        <v>6175.3</v>
      </c>
      <c r="C1864" s="16">
        <v>6166</v>
      </c>
      <c r="D1864" s="16">
        <v>6186.4</v>
      </c>
      <c r="E1864" s="16">
        <v>6166</v>
      </c>
      <c r="F1864" s="16" t="s">
        <v>719</v>
      </c>
      <c r="G1864" s="61">
        <f t="shared" si="30"/>
        <v>1.5082711644502922E-3</v>
      </c>
    </row>
    <row r="1865" spans="1:7" x14ac:dyDescent="0.35">
      <c r="A1865" s="60">
        <v>43102</v>
      </c>
      <c r="B1865" s="16">
        <v>6166</v>
      </c>
      <c r="C1865" s="16">
        <v>6167.3</v>
      </c>
      <c r="D1865" s="16">
        <v>6177.4</v>
      </c>
      <c r="E1865" s="16">
        <v>6141.4</v>
      </c>
      <c r="F1865" s="16" t="s">
        <v>718</v>
      </c>
      <c r="G1865" s="61">
        <f t="shared" si="30"/>
        <v>-2.1078916219419153E-4</v>
      </c>
    </row>
    <row r="1866" spans="1:7" x14ac:dyDescent="0.35">
      <c r="A1866" s="60">
        <v>43098</v>
      </c>
      <c r="B1866" s="16">
        <v>6167.3</v>
      </c>
      <c r="C1866" s="16">
        <v>6189.4</v>
      </c>
      <c r="D1866" s="16">
        <v>6193</v>
      </c>
      <c r="E1866" s="16">
        <v>6155</v>
      </c>
      <c r="F1866" s="16" t="s">
        <v>717</v>
      </c>
      <c r="G1866" s="61">
        <f t="shared" si="30"/>
        <v>-3.5706207386821953E-3</v>
      </c>
    </row>
    <row r="1867" spans="1:7" x14ac:dyDescent="0.35">
      <c r="A1867" s="60">
        <v>43097</v>
      </c>
      <c r="B1867" s="16">
        <v>6189.4</v>
      </c>
      <c r="C1867" s="16">
        <v>6169.7</v>
      </c>
      <c r="D1867" s="16">
        <v>6189.4</v>
      </c>
      <c r="E1867" s="16">
        <v>6163</v>
      </c>
      <c r="F1867" s="16" t="s">
        <v>716</v>
      </c>
      <c r="G1867" s="61">
        <f t="shared" si="30"/>
        <v>3.1930239719921705E-3</v>
      </c>
    </row>
    <row r="1868" spans="1:7" x14ac:dyDescent="0.35">
      <c r="A1868" s="60">
        <v>43096</v>
      </c>
      <c r="B1868" s="16">
        <v>6169.7</v>
      </c>
      <c r="C1868" s="16">
        <v>6167.3</v>
      </c>
      <c r="D1868" s="16">
        <v>6190.6</v>
      </c>
      <c r="E1868" s="16">
        <v>6167.3</v>
      </c>
      <c r="F1868" s="16" t="s">
        <v>715</v>
      </c>
      <c r="G1868" s="61">
        <f t="shared" si="30"/>
        <v>3.8914922251231943E-4</v>
      </c>
    </row>
    <row r="1869" spans="1:7" x14ac:dyDescent="0.35">
      <c r="A1869" s="60">
        <v>43091</v>
      </c>
      <c r="B1869" s="16">
        <v>6167.3</v>
      </c>
      <c r="C1869" s="16">
        <v>6156.3</v>
      </c>
      <c r="D1869" s="16">
        <v>6181.6</v>
      </c>
      <c r="E1869" s="16">
        <v>6156.3</v>
      </c>
      <c r="F1869" s="16" t="s">
        <v>714</v>
      </c>
      <c r="G1869" s="61">
        <f t="shared" si="30"/>
        <v>1.78678751847694E-3</v>
      </c>
    </row>
    <row r="1870" spans="1:7" x14ac:dyDescent="0.35">
      <c r="A1870" s="60">
        <v>43090</v>
      </c>
      <c r="B1870" s="16">
        <v>6156.3</v>
      </c>
      <c r="C1870" s="16">
        <v>6167.9</v>
      </c>
      <c r="D1870" s="16">
        <v>6173.8</v>
      </c>
      <c r="E1870" s="16">
        <v>6148.5</v>
      </c>
      <c r="F1870" s="16" t="s">
        <v>528</v>
      </c>
      <c r="G1870" s="61">
        <f t="shared" si="30"/>
        <v>-1.8807049400929587E-3</v>
      </c>
    </row>
    <row r="1871" spans="1:7" x14ac:dyDescent="0.35">
      <c r="A1871" s="60">
        <v>43089</v>
      </c>
      <c r="B1871" s="16">
        <v>6167.9</v>
      </c>
      <c r="C1871" s="16">
        <v>6163.2</v>
      </c>
      <c r="D1871" s="16">
        <v>6174</v>
      </c>
      <c r="E1871" s="16">
        <v>6148.8</v>
      </c>
      <c r="F1871" s="16" t="s">
        <v>713</v>
      </c>
      <c r="G1871" s="61">
        <f t="shared" si="30"/>
        <v>7.625908618897892E-4</v>
      </c>
    </row>
    <row r="1872" spans="1:7" x14ac:dyDescent="0.35">
      <c r="A1872" s="60">
        <v>43088</v>
      </c>
      <c r="B1872" s="16">
        <v>6163.2</v>
      </c>
      <c r="C1872" s="16">
        <v>6130</v>
      </c>
      <c r="D1872" s="16">
        <v>6170.8</v>
      </c>
      <c r="E1872" s="16">
        <v>6130</v>
      </c>
      <c r="F1872" s="16" t="s">
        <v>534</v>
      </c>
      <c r="G1872" s="61">
        <f t="shared" si="30"/>
        <v>5.4159869494290191E-3</v>
      </c>
    </row>
    <row r="1873" spans="1:7" x14ac:dyDescent="0.35">
      <c r="A1873" s="60">
        <v>43087</v>
      </c>
      <c r="B1873" s="16">
        <v>6130</v>
      </c>
      <c r="C1873" s="16">
        <v>6087.1</v>
      </c>
      <c r="D1873" s="16">
        <v>6130.5</v>
      </c>
      <c r="E1873" s="16">
        <v>6087.1</v>
      </c>
      <c r="F1873" s="16" t="s">
        <v>712</v>
      </c>
      <c r="G1873" s="61">
        <f t="shared" si="30"/>
        <v>7.0476910187116104E-3</v>
      </c>
    </row>
    <row r="1874" spans="1:7" x14ac:dyDescent="0.35">
      <c r="A1874" s="60">
        <v>43084</v>
      </c>
      <c r="B1874" s="16">
        <v>6087.1</v>
      </c>
      <c r="C1874" s="16">
        <v>6096.4</v>
      </c>
      <c r="D1874" s="16">
        <v>6096.4</v>
      </c>
      <c r="E1874" s="16">
        <v>6077.7</v>
      </c>
      <c r="F1874" s="16" t="s">
        <v>711</v>
      </c>
      <c r="G1874" s="61">
        <f t="shared" si="30"/>
        <v>-1.5254904533822389E-3</v>
      </c>
    </row>
    <row r="1875" spans="1:7" x14ac:dyDescent="0.35">
      <c r="A1875" s="60">
        <v>43083</v>
      </c>
      <c r="B1875" s="16">
        <v>6096.4</v>
      </c>
      <c r="C1875" s="16">
        <v>6103.1</v>
      </c>
      <c r="D1875" s="16">
        <v>6125.3</v>
      </c>
      <c r="E1875" s="16">
        <v>6096.4</v>
      </c>
      <c r="F1875" s="16" t="s">
        <v>710</v>
      </c>
      <c r="G1875" s="61">
        <f t="shared" si="30"/>
        <v>-1.0978027559765957E-3</v>
      </c>
    </row>
    <row r="1876" spans="1:7" x14ac:dyDescent="0.35">
      <c r="A1876" s="60">
        <v>43082</v>
      </c>
      <c r="B1876" s="16">
        <v>6103.1</v>
      </c>
      <c r="C1876" s="16">
        <v>6093.1</v>
      </c>
      <c r="D1876" s="16">
        <v>6106.2</v>
      </c>
      <c r="E1876" s="16">
        <v>6085.4</v>
      </c>
      <c r="F1876" s="16" t="s">
        <v>709</v>
      </c>
      <c r="G1876" s="61">
        <f t="shared" si="30"/>
        <v>1.6412007024340092E-3</v>
      </c>
    </row>
    <row r="1877" spans="1:7" x14ac:dyDescent="0.35">
      <c r="A1877" s="60">
        <v>43081</v>
      </c>
      <c r="B1877" s="16">
        <v>6093.1</v>
      </c>
      <c r="C1877" s="16">
        <v>6081.9</v>
      </c>
      <c r="D1877" s="16">
        <v>6098.3</v>
      </c>
      <c r="E1877" s="16">
        <v>6081.1</v>
      </c>
      <c r="F1877" s="16" t="s">
        <v>708</v>
      </c>
      <c r="G1877" s="61">
        <f t="shared" si="30"/>
        <v>1.8415297851002155E-3</v>
      </c>
    </row>
    <row r="1878" spans="1:7" x14ac:dyDescent="0.35">
      <c r="A1878" s="60">
        <v>43080</v>
      </c>
      <c r="B1878" s="16">
        <v>6081.9</v>
      </c>
      <c r="C1878" s="16">
        <v>6077.4</v>
      </c>
      <c r="D1878" s="16">
        <v>6096.9</v>
      </c>
      <c r="E1878" s="16">
        <v>6074.6</v>
      </c>
      <c r="F1878" s="16" t="s">
        <v>707</v>
      </c>
      <c r="G1878" s="61">
        <f t="shared" si="30"/>
        <v>7.4044821798802118E-4</v>
      </c>
    </row>
    <row r="1879" spans="1:7" x14ac:dyDescent="0.35">
      <c r="A1879" s="60">
        <v>43077</v>
      </c>
      <c r="B1879" s="16">
        <v>6077.4</v>
      </c>
      <c r="C1879" s="16">
        <v>6060.8</v>
      </c>
      <c r="D1879" s="16">
        <v>6092.3</v>
      </c>
      <c r="E1879" s="16">
        <v>6060.8</v>
      </c>
      <c r="F1879" s="16" t="s">
        <v>706</v>
      </c>
      <c r="G1879" s="61">
        <f t="shared" si="30"/>
        <v>2.7389123548045013E-3</v>
      </c>
    </row>
    <row r="1880" spans="1:7" x14ac:dyDescent="0.35">
      <c r="A1880" s="60">
        <v>43076</v>
      </c>
      <c r="B1880" s="16">
        <v>6060.8</v>
      </c>
      <c r="C1880" s="16">
        <v>6029.9</v>
      </c>
      <c r="D1880" s="16">
        <v>6069</v>
      </c>
      <c r="E1880" s="16">
        <v>6028.4</v>
      </c>
      <c r="F1880" s="16" t="s">
        <v>705</v>
      </c>
      <c r="G1880" s="61">
        <f t="shared" si="30"/>
        <v>5.1244630922571144E-3</v>
      </c>
    </row>
    <row r="1881" spans="1:7" x14ac:dyDescent="0.35">
      <c r="A1881" s="60">
        <v>43075</v>
      </c>
      <c r="B1881" s="16">
        <v>6029.9</v>
      </c>
      <c r="C1881" s="16">
        <v>6057.3</v>
      </c>
      <c r="D1881" s="16">
        <v>6057.3</v>
      </c>
      <c r="E1881" s="16">
        <v>6023.5</v>
      </c>
      <c r="F1881" s="16" t="s">
        <v>704</v>
      </c>
      <c r="G1881" s="61">
        <f t="shared" si="30"/>
        <v>-4.5234675515494205E-3</v>
      </c>
    </row>
    <row r="1882" spans="1:7" x14ac:dyDescent="0.35">
      <c r="A1882" s="60">
        <v>43074</v>
      </c>
      <c r="B1882" s="16">
        <v>6057.3</v>
      </c>
      <c r="C1882" s="16">
        <v>6070.6</v>
      </c>
      <c r="D1882" s="16">
        <v>6070.6</v>
      </c>
      <c r="E1882" s="16">
        <v>6036.6</v>
      </c>
      <c r="F1882" s="16" t="s">
        <v>703</v>
      </c>
      <c r="G1882" s="61">
        <f t="shared" si="30"/>
        <v>-2.1908872269628121E-3</v>
      </c>
    </row>
    <row r="1883" spans="1:7" x14ac:dyDescent="0.35">
      <c r="A1883" s="60">
        <v>43073</v>
      </c>
      <c r="B1883" s="16">
        <v>6070.6</v>
      </c>
      <c r="C1883" s="16">
        <v>6075.5</v>
      </c>
      <c r="D1883" s="16">
        <v>6087.1</v>
      </c>
      <c r="E1883" s="16">
        <v>6065.3</v>
      </c>
      <c r="F1883" s="16" t="s">
        <v>702</v>
      </c>
      <c r="G1883" s="61">
        <f t="shared" si="30"/>
        <v>-8.0651798205899627E-4</v>
      </c>
    </row>
    <row r="1884" spans="1:7" x14ac:dyDescent="0.35">
      <c r="A1884" s="60">
        <v>43070</v>
      </c>
      <c r="B1884" s="16">
        <v>6075.5</v>
      </c>
      <c r="C1884" s="16">
        <v>6057.2</v>
      </c>
      <c r="D1884" s="16">
        <v>6095.9</v>
      </c>
      <c r="E1884" s="16">
        <v>6057.2</v>
      </c>
      <c r="F1884" s="16" t="s">
        <v>701</v>
      </c>
      <c r="G1884" s="61">
        <f t="shared" si="30"/>
        <v>3.0211979132273026E-3</v>
      </c>
    </row>
    <row r="1885" spans="1:7" x14ac:dyDescent="0.35">
      <c r="A1885" s="60">
        <v>43069</v>
      </c>
      <c r="B1885" s="16">
        <v>6057.2</v>
      </c>
      <c r="C1885" s="16">
        <v>6096.1</v>
      </c>
      <c r="D1885" s="16">
        <v>6096.1</v>
      </c>
      <c r="E1885" s="16">
        <v>6039.2</v>
      </c>
      <c r="F1885" s="16" t="s">
        <v>114</v>
      </c>
      <c r="G1885" s="61">
        <f t="shared" si="30"/>
        <v>-6.3811289184889652E-3</v>
      </c>
    </row>
    <row r="1886" spans="1:7" x14ac:dyDescent="0.35">
      <c r="A1886" s="60">
        <v>43068</v>
      </c>
      <c r="B1886" s="16">
        <v>6096.1</v>
      </c>
      <c r="C1886" s="16">
        <v>6066.7</v>
      </c>
      <c r="D1886" s="16">
        <v>6113.7</v>
      </c>
      <c r="E1886" s="16">
        <v>6066.7</v>
      </c>
      <c r="F1886" s="16" t="s">
        <v>700</v>
      </c>
      <c r="G1886" s="61">
        <f t="shared" si="30"/>
        <v>4.8461272190813975E-3</v>
      </c>
    </row>
    <row r="1887" spans="1:7" x14ac:dyDescent="0.35">
      <c r="A1887" s="60">
        <v>43067</v>
      </c>
      <c r="B1887" s="16">
        <v>6066.7</v>
      </c>
      <c r="C1887" s="16">
        <v>6070.4</v>
      </c>
      <c r="D1887" s="16">
        <v>6085.9</v>
      </c>
      <c r="E1887" s="16">
        <v>6058.8</v>
      </c>
      <c r="F1887" s="16" t="s">
        <v>365</v>
      </c>
      <c r="G1887" s="61">
        <f t="shared" si="30"/>
        <v>-6.0622234522389462E-4</v>
      </c>
    </row>
    <row r="1888" spans="1:7" x14ac:dyDescent="0.35">
      <c r="A1888" s="60">
        <v>43066</v>
      </c>
      <c r="B1888" s="16">
        <v>6070.38</v>
      </c>
      <c r="C1888" s="16">
        <v>6063.1</v>
      </c>
      <c r="D1888" s="16">
        <v>6089.9</v>
      </c>
      <c r="E1888" s="16">
        <v>6060.3</v>
      </c>
      <c r="F1888" s="16" t="s">
        <v>699</v>
      </c>
      <c r="G1888" s="61">
        <f t="shared" si="30"/>
        <v>1.1941007464779663E-3</v>
      </c>
    </row>
    <row r="1889" spans="1:7" x14ac:dyDescent="0.35">
      <c r="A1889" s="60">
        <v>43063</v>
      </c>
      <c r="B1889" s="16">
        <v>6063.14</v>
      </c>
      <c r="C1889" s="16">
        <v>6067.6</v>
      </c>
      <c r="D1889" s="16">
        <v>6067.6</v>
      </c>
      <c r="E1889" s="16">
        <v>6034.5</v>
      </c>
      <c r="F1889" s="16" t="s">
        <v>698</v>
      </c>
      <c r="G1889" s="61">
        <f t="shared" si="30"/>
        <v>-7.1858261227852882E-4</v>
      </c>
    </row>
    <row r="1890" spans="1:7" x14ac:dyDescent="0.35">
      <c r="A1890" s="60">
        <v>43062</v>
      </c>
      <c r="B1890" s="16">
        <v>6067.5</v>
      </c>
      <c r="C1890" s="16">
        <v>6067.6</v>
      </c>
      <c r="D1890" s="16">
        <v>6072.6</v>
      </c>
      <c r="E1890" s="16">
        <v>6053</v>
      </c>
      <c r="F1890" s="16" t="s">
        <v>697</v>
      </c>
      <c r="G1890" s="61">
        <f t="shared" si="30"/>
        <v>-1.8129049164317124E-5</v>
      </c>
    </row>
    <row r="1891" spans="1:7" x14ac:dyDescent="0.35">
      <c r="A1891" s="60">
        <v>43061</v>
      </c>
      <c r="B1891" s="16">
        <v>6067.61</v>
      </c>
      <c r="C1891" s="16">
        <v>6044.2</v>
      </c>
      <c r="D1891" s="16">
        <v>6078.1</v>
      </c>
      <c r="E1891" s="16">
        <v>6044.2</v>
      </c>
      <c r="F1891" s="16" t="s">
        <v>696</v>
      </c>
      <c r="G1891" s="61">
        <f t="shared" si="30"/>
        <v>3.8731345752953672E-3</v>
      </c>
    </row>
    <row r="1892" spans="1:7" x14ac:dyDescent="0.35">
      <c r="A1892" s="60">
        <v>43060</v>
      </c>
      <c r="B1892" s="16">
        <v>6044.2</v>
      </c>
      <c r="C1892" s="16">
        <v>6028</v>
      </c>
      <c r="D1892" s="16">
        <v>6048.8</v>
      </c>
      <c r="E1892" s="16">
        <v>6026.5</v>
      </c>
      <c r="F1892" s="16" t="s">
        <v>695</v>
      </c>
      <c r="G1892" s="61">
        <f t="shared" si="30"/>
        <v>2.6924487016357634E-3</v>
      </c>
    </row>
    <row r="1893" spans="1:7" x14ac:dyDescent="0.35">
      <c r="A1893" s="60">
        <v>43059</v>
      </c>
      <c r="B1893" s="16">
        <v>6027.97</v>
      </c>
      <c r="C1893" s="16">
        <v>6038.3</v>
      </c>
      <c r="D1893" s="16">
        <v>6038.3</v>
      </c>
      <c r="E1893" s="16">
        <v>6006.3</v>
      </c>
      <c r="F1893" s="16" t="s">
        <v>694</v>
      </c>
      <c r="G1893" s="61">
        <f t="shared" si="30"/>
        <v>-1.7041333099270251E-3</v>
      </c>
    </row>
    <row r="1894" spans="1:7" x14ac:dyDescent="0.35">
      <c r="A1894" s="60">
        <v>43056</v>
      </c>
      <c r="B1894" s="16">
        <v>6038.26</v>
      </c>
      <c r="C1894" s="16">
        <v>6023.5</v>
      </c>
      <c r="D1894" s="16">
        <v>6058.5</v>
      </c>
      <c r="E1894" s="16">
        <v>6023.5</v>
      </c>
      <c r="F1894" s="16" t="s">
        <v>693</v>
      </c>
      <c r="G1894" s="61">
        <f t="shared" si="30"/>
        <v>2.4437457043533506E-3</v>
      </c>
    </row>
    <row r="1895" spans="1:7" x14ac:dyDescent="0.35">
      <c r="A1895" s="60">
        <v>43055</v>
      </c>
      <c r="B1895" s="16">
        <v>6023.54</v>
      </c>
      <c r="C1895" s="16">
        <v>6012.3</v>
      </c>
      <c r="D1895" s="16">
        <v>6033</v>
      </c>
      <c r="E1895" s="16">
        <v>5994.4</v>
      </c>
      <c r="F1895" s="16" t="s">
        <v>692</v>
      </c>
      <c r="G1895" s="61">
        <f t="shared" si="30"/>
        <v>1.8661681347633685E-3</v>
      </c>
    </row>
    <row r="1896" spans="1:7" x14ac:dyDescent="0.35">
      <c r="A1896" s="60">
        <v>43054</v>
      </c>
      <c r="B1896" s="16">
        <v>6012.32</v>
      </c>
      <c r="C1896" s="16">
        <v>6048.7</v>
      </c>
      <c r="D1896" s="16">
        <v>6048.7</v>
      </c>
      <c r="E1896" s="16">
        <v>6012.3</v>
      </c>
      <c r="F1896" s="16" t="s">
        <v>691</v>
      </c>
      <c r="G1896" s="61">
        <f t="shared" si="30"/>
        <v>-6.0161588173346381E-3</v>
      </c>
    </row>
    <row r="1897" spans="1:7" x14ac:dyDescent="0.35">
      <c r="A1897" s="60">
        <v>43053</v>
      </c>
      <c r="B1897" s="16">
        <v>6048.71</v>
      </c>
      <c r="C1897" s="16">
        <v>6097.2</v>
      </c>
      <c r="D1897" s="16">
        <v>6097.2</v>
      </c>
      <c r="E1897" s="16">
        <v>6037.3</v>
      </c>
      <c r="F1897" s="16" t="s">
        <v>690</v>
      </c>
      <c r="G1897" s="61">
        <f t="shared" si="30"/>
        <v>-7.9528308075837995E-3</v>
      </c>
    </row>
    <row r="1898" spans="1:7" x14ac:dyDescent="0.35">
      <c r="A1898" s="60">
        <v>43052</v>
      </c>
      <c r="B1898" s="16">
        <v>6097.2</v>
      </c>
      <c r="C1898" s="16">
        <v>6104.3</v>
      </c>
      <c r="D1898" s="16">
        <v>6105</v>
      </c>
      <c r="E1898" s="16">
        <v>6088</v>
      </c>
      <c r="F1898" s="16" t="s">
        <v>689</v>
      </c>
      <c r="G1898" s="61">
        <f t="shared" si="30"/>
        <v>-1.1582056494880977E-3</v>
      </c>
    </row>
    <row r="1899" spans="1:7" x14ac:dyDescent="0.35">
      <c r="A1899" s="60">
        <v>43049</v>
      </c>
      <c r="B1899" s="16">
        <v>6104.27</v>
      </c>
      <c r="C1899" s="16">
        <v>6122.4</v>
      </c>
      <c r="D1899" s="16">
        <v>6122.4</v>
      </c>
      <c r="E1899" s="16">
        <v>6095.9</v>
      </c>
      <c r="F1899" s="16" t="s">
        <v>688</v>
      </c>
      <c r="G1899" s="61">
        <f t="shared" si="30"/>
        <v>-2.9628855303711621E-3</v>
      </c>
    </row>
    <row r="1900" spans="1:7" x14ac:dyDescent="0.35">
      <c r="A1900" s="60">
        <v>43048</v>
      </c>
      <c r="B1900" s="16">
        <v>6122.41</v>
      </c>
      <c r="C1900" s="16">
        <v>6089.1</v>
      </c>
      <c r="D1900" s="16">
        <v>6124.7</v>
      </c>
      <c r="E1900" s="16">
        <v>6089.1</v>
      </c>
      <c r="F1900" s="16" t="s">
        <v>687</v>
      </c>
      <c r="G1900" s="61">
        <f t="shared" si="30"/>
        <v>5.4621745235376995E-3</v>
      </c>
    </row>
    <row r="1901" spans="1:7" x14ac:dyDescent="0.35">
      <c r="A1901" s="60">
        <v>43047</v>
      </c>
      <c r="B1901" s="16">
        <v>6089.15</v>
      </c>
      <c r="C1901" s="16">
        <v>6087.4</v>
      </c>
      <c r="D1901" s="16">
        <v>6095.2</v>
      </c>
      <c r="E1901" s="16">
        <v>6068.8</v>
      </c>
      <c r="F1901" s="16" t="s">
        <v>686</v>
      </c>
      <c r="G1901" s="61">
        <f t="shared" si="30"/>
        <v>2.9405193712883637E-4</v>
      </c>
    </row>
    <row r="1902" spans="1:7" x14ac:dyDescent="0.35">
      <c r="A1902" s="60">
        <v>43046</v>
      </c>
      <c r="B1902" s="16">
        <v>6087.36</v>
      </c>
      <c r="C1902" s="16">
        <v>6027.2</v>
      </c>
      <c r="D1902" s="16">
        <v>6090.1</v>
      </c>
      <c r="E1902" s="16">
        <v>6027.2</v>
      </c>
      <c r="F1902" s="16" t="s">
        <v>555</v>
      </c>
      <c r="G1902" s="61">
        <f t="shared" si="30"/>
        <v>9.9830932822757568E-3</v>
      </c>
    </row>
    <row r="1903" spans="1:7" x14ac:dyDescent="0.35">
      <c r="A1903" s="60">
        <v>43045</v>
      </c>
      <c r="B1903" s="16">
        <v>6027.19</v>
      </c>
      <c r="C1903" s="16">
        <v>6030.3</v>
      </c>
      <c r="D1903" s="16">
        <v>6038</v>
      </c>
      <c r="E1903" s="16">
        <v>6020.7</v>
      </c>
      <c r="F1903" s="16" t="s">
        <v>685</v>
      </c>
      <c r="G1903" s="61">
        <f t="shared" si="30"/>
        <v>-5.1904376550504505E-4</v>
      </c>
    </row>
    <row r="1904" spans="1:7" x14ac:dyDescent="0.35">
      <c r="A1904" s="60">
        <v>43042</v>
      </c>
      <c r="B1904" s="16">
        <v>6030.32</v>
      </c>
      <c r="C1904" s="16">
        <v>6002.2</v>
      </c>
      <c r="D1904" s="16">
        <v>6037.9</v>
      </c>
      <c r="E1904" s="16">
        <v>6002.2</v>
      </c>
      <c r="F1904" s="16" t="s">
        <v>684</v>
      </c>
      <c r="G1904" s="61">
        <f t="shared" si="30"/>
        <v>4.6916443413704823E-3</v>
      </c>
    </row>
    <row r="1905" spans="1:7" x14ac:dyDescent="0.35">
      <c r="A1905" s="60">
        <v>43041</v>
      </c>
      <c r="B1905" s="16">
        <v>6002.16</v>
      </c>
      <c r="C1905" s="16">
        <v>6005.5</v>
      </c>
      <c r="D1905" s="16">
        <v>6029.7</v>
      </c>
      <c r="E1905" s="16">
        <v>6000.7</v>
      </c>
      <c r="F1905" s="16" t="s">
        <v>683</v>
      </c>
      <c r="G1905" s="61">
        <f t="shared" si="30"/>
        <v>-5.5282841671266958E-4</v>
      </c>
    </row>
    <row r="1906" spans="1:7" x14ac:dyDescent="0.35">
      <c r="A1906" s="60">
        <v>43040</v>
      </c>
      <c r="B1906" s="16">
        <v>6005.48</v>
      </c>
      <c r="C1906" s="16">
        <v>5976.4</v>
      </c>
      <c r="D1906" s="16">
        <v>6019.3</v>
      </c>
      <c r="E1906" s="16">
        <v>5976.4</v>
      </c>
      <c r="F1906" s="16" t="s">
        <v>373</v>
      </c>
      <c r="G1906" s="61">
        <f t="shared" si="30"/>
        <v>4.8658055016397306E-3</v>
      </c>
    </row>
    <row r="1907" spans="1:7" x14ac:dyDescent="0.35">
      <c r="A1907" s="60">
        <v>43039</v>
      </c>
      <c r="B1907" s="16">
        <v>5976.4</v>
      </c>
      <c r="C1907" s="16">
        <v>5983.7</v>
      </c>
      <c r="D1907" s="16">
        <v>5998.6</v>
      </c>
      <c r="E1907" s="16">
        <v>5974.9</v>
      </c>
      <c r="F1907" s="16" t="s">
        <v>682</v>
      </c>
      <c r="G1907" s="61">
        <f t="shared" si="30"/>
        <v>-1.2233192729607101E-3</v>
      </c>
    </row>
    <row r="1908" spans="1:7" x14ac:dyDescent="0.35">
      <c r="A1908" s="60">
        <v>43038</v>
      </c>
      <c r="B1908" s="16">
        <v>5983.72</v>
      </c>
      <c r="C1908" s="16">
        <v>5969.7</v>
      </c>
      <c r="D1908" s="16">
        <v>5991.5</v>
      </c>
      <c r="E1908" s="16">
        <v>5969.7</v>
      </c>
      <c r="F1908" s="16" t="s">
        <v>681</v>
      </c>
      <c r="G1908" s="61">
        <f t="shared" si="30"/>
        <v>2.419052214002404E-3</v>
      </c>
    </row>
    <row r="1909" spans="1:7" x14ac:dyDescent="0.35">
      <c r="A1909" s="60">
        <v>43035</v>
      </c>
      <c r="B1909" s="16">
        <v>5969.28</v>
      </c>
      <c r="C1909" s="16">
        <v>5982.5</v>
      </c>
      <c r="D1909" s="16">
        <v>6003.2</v>
      </c>
      <c r="E1909" s="16">
        <v>5928.2</v>
      </c>
      <c r="F1909" s="16" t="s">
        <v>680</v>
      </c>
      <c r="G1909" s="61">
        <f t="shared" si="30"/>
        <v>-2.2181176922885237E-3</v>
      </c>
    </row>
    <row r="1910" spans="1:7" x14ac:dyDescent="0.35">
      <c r="A1910" s="60">
        <v>43034</v>
      </c>
      <c r="B1910" s="16">
        <v>5982.55</v>
      </c>
      <c r="C1910" s="16">
        <v>5972.7</v>
      </c>
      <c r="D1910" s="16">
        <v>5982.55</v>
      </c>
      <c r="E1910" s="16">
        <v>5952.6</v>
      </c>
      <c r="F1910" s="16" t="s">
        <v>679</v>
      </c>
      <c r="G1910" s="61">
        <f t="shared" si="30"/>
        <v>1.6508474406005114E-3</v>
      </c>
    </row>
    <row r="1911" spans="1:7" x14ac:dyDescent="0.35">
      <c r="A1911" s="60">
        <v>43033</v>
      </c>
      <c r="B1911" s="16">
        <v>5972.69</v>
      </c>
      <c r="C1911" s="16">
        <v>5962.5</v>
      </c>
      <c r="D1911" s="16">
        <v>5983.9</v>
      </c>
      <c r="E1911" s="16">
        <v>5961.7</v>
      </c>
      <c r="F1911" s="16" t="s">
        <v>678</v>
      </c>
      <c r="G1911" s="61">
        <f t="shared" si="30"/>
        <v>1.70733466275097E-3</v>
      </c>
    </row>
    <row r="1912" spans="1:7" x14ac:dyDescent="0.35">
      <c r="A1912" s="60">
        <v>43032</v>
      </c>
      <c r="B1912" s="16">
        <v>5962.51</v>
      </c>
      <c r="C1912" s="16">
        <v>5957.2</v>
      </c>
      <c r="D1912" s="16">
        <v>5972.3</v>
      </c>
      <c r="E1912" s="16">
        <v>5949.8</v>
      </c>
      <c r="F1912" s="16" t="s">
        <v>677</v>
      </c>
      <c r="G1912" s="61">
        <f t="shared" si="30"/>
        <v>8.9471864204204721E-4</v>
      </c>
    </row>
    <row r="1913" spans="1:7" x14ac:dyDescent="0.35">
      <c r="A1913" s="60">
        <v>43031</v>
      </c>
      <c r="B1913" s="16">
        <v>5957.18</v>
      </c>
      <c r="C1913" s="16">
        <v>5968.6</v>
      </c>
      <c r="D1913" s="16">
        <v>5987.3</v>
      </c>
      <c r="E1913" s="16">
        <v>5955.5</v>
      </c>
      <c r="F1913" s="16" t="s">
        <v>676</v>
      </c>
      <c r="G1913" s="61">
        <f t="shared" si="30"/>
        <v>-1.9166909603894888E-3</v>
      </c>
    </row>
    <row r="1914" spans="1:7" x14ac:dyDescent="0.35">
      <c r="A1914" s="60">
        <v>43028</v>
      </c>
      <c r="B1914" s="16">
        <v>5968.62</v>
      </c>
      <c r="C1914" s="16">
        <v>5959.8</v>
      </c>
      <c r="D1914" s="16">
        <v>5985.7</v>
      </c>
      <c r="E1914" s="16">
        <v>5932.6</v>
      </c>
      <c r="F1914" s="16" t="s">
        <v>675</v>
      </c>
      <c r="G1914" s="61">
        <f t="shared" si="30"/>
        <v>1.4849566342325371E-3</v>
      </c>
    </row>
    <row r="1915" spans="1:7" x14ac:dyDescent="0.35">
      <c r="A1915" s="60">
        <v>43027</v>
      </c>
      <c r="B1915" s="16">
        <v>5959.77</v>
      </c>
      <c r="C1915" s="16">
        <v>5954.8</v>
      </c>
      <c r="D1915" s="16">
        <v>5973.2</v>
      </c>
      <c r="E1915" s="16">
        <v>5949.1</v>
      </c>
      <c r="F1915" s="16" t="s">
        <v>173</v>
      </c>
      <c r="G1915" s="61">
        <f t="shared" si="30"/>
        <v>8.3125938315520287E-4</v>
      </c>
    </row>
    <row r="1916" spans="1:7" x14ac:dyDescent="0.35">
      <c r="A1916" s="60">
        <v>43026</v>
      </c>
      <c r="B1916" s="16">
        <v>5954.82</v>
      </c>
      <c r="C1916" s="16">
        <v>5958.1</v>
      </c>
      <c r="D1916" s="16">
        <v>5969.5</v>
      </c>
      <c r="E1916" s="16">
        <v>5954.8</v>
      </c>
      <c r="F1916" s="16" t="s">
        <v>674</v>
      </c>
      <c r="G1916" s="61">
        <f t="shared" si="30"/>
        <v>-5.4715613083411441E-4</v>
      </c>
    </row>
    <row r="1917" spans="1:7" x14ac:dyDescent="0.35">
      <c r="A1917" s="60">
        <v>43025</v>
      </c>
      <c r="B1917" s="16">
        <v>5958.08</v>
      </c>
      <c r="C1917" s="16">
        <v>5917.2</v>
      </c>
      <c r="D1917" s="16">
        <v>5963.7</v>
      </c>
      <c r="E1917" s="16">
        <v>5917.2</v>
      </c>
      <c r="F1917" s="16" t="s">
        <v>673</v>
      </c>
      <c r="G1917" s="61">
        <f t="shared" si="30"/>
        <v>6.9018664106914596E-3</v>
      </c>
    </row>
    <row r="1918" spans="1:7" x14ac:dyDescent="0.35">
      <c r="A1918" s="60">
        <v>43024</v>
      </c>
      <c r="B1918" s="16">
        <v>5917.24</v>
      </c>
      <c r="C1918" s="16">
        <v>5884.7</v>
      </c>
      <c r="D1918" s="16">
        <v>5924.9</v>
      </c>
      <c r="E1918" s="16">
        <v>5884.7</v>
      </c>
      <c r="F1918" s="16" t="s">
        <v>672</v>
      </c>
      <c r="G1918" s="61">
        <f t="shared" si="30"/>
        <v>5.5210501720548422E-3</v>
      </c>
    </row>
    <row r="1919" spans="1:7" x14ac:dyDescent="0.35">
      <c r="A1919" s="60">
        <v>43021</v>
      </c>
      <c r="B1919" s="16">
        <v>5884.75</v>
      </c>
      <c r="C1919" s="16">
        <v>5864.1</v>
      </c>
      <c r="D1919" s="16">
        <v>5894.3</v>
      </c>
      <c r="E1919" s="16">
        <v>5862.4</v>
      </c>
      <c r="F1919" s="16" t="s">
        <v>671</v>
      </c>
      <c r="G1919" s="61">
        <f t="shared" si="30"/>
        <v>3.5214269879435545E-3</v>
      </c>
    </row>
    <row r="1920" spans="1:7" x14ac:dyDescent="0.35">
      <c r="A1920" s="60">
        <v>43020</v>
      </c>
      <c r="B1920" s="16">
        <v>5864.1</v>
      </c>
      <c r="C1920" s="16">
        <v>5840.8</v>
      </c>
      <c r="D1920" s="16">
        <v>5864.1</v>
      </c>
      <c r="E1920" s="16">
        <v>5834.3</v>
      </c>
      <c r="F1920" s="16" t="s">
        <v>670</v>
      </c>
      <c r="G1920" s="61">
        <f t="shared" si="30"/>
        <v>3.9891795644433348E-3</v>
      </c>
    </row>
    <row r="1921" spans="1:7" x14ac:dyDescent="0.35">
      <c r="A1921" s="60">
        <v>43019</v>
      </c>
      <c r="B1921" s="16">
        <v>5840.8</v>
      </c>
      <c r="C1921" s="16">
        <v>5807.1</v>
      </c>
      <c r="D1921" s="16">
        <v>5846.6</v>
      </c>
      <c r="E1921" s="16">
        <v>5807.1</v>
      </c>
      <c r="F1921" s="16" t="s">
        <v>669</v>
      </c>
      <c r="G1921" s="61">
        <f t="shared" si="30"/>
        <v>5.8067049188232911E-3</v>
      </c>
    </row>
    <row r="1922" spans="1:7" x14ac:dyDescent="0.35">
      <c r="A1922" s="60">
        <v>43018</v>
      </c>
      <c r="B1922" s="16">
        <v>5807.08</v>
      </c>
      <c r="C1922" s="16">
        <v>5805.1</v>
      </c>
      <c r="D1922" s="16">
        <v>5818.6</v>
      </c>
      <c r="E1922" s="16">
        <v>5788.8</v>
      </c>
      <c r="F1922" s="16" t="s">
        <v>668</v>
      </c>
      <c r="G1922" s="61">
        <f t="shared" si="30"/>
        <v>3.3418660015072099E-4</v>
      </c>
    </row>
    <row r="1923" spans="1:7" x14ac:dyDescent="0.35">
      <c r="A1923" s="60">
        <v>43017</v>
      </c>
      <c r="B1923" s="16">
        <v>5805.14</v>
      </c>
      <c r="C1923" s="16">
        <v>5777.6</v>
      </c>
      <c r="D1923" s="16">
        <v>5824.4</v>
      </c>
      <c r="E1923" s="16">
        <v>5777.6</v>
      </c>
      <c r="F1923" s="16" t="s">
        <v>667</v>
      </c>
      <c r="G1923" s="61">
        <f t="shared" ref="G1923:G1986" si="31">B1923/B1924-1</f>
        <v>4.7962502358314119E-3</v>
      </c>
    </row>
    <row r="1924" spans="1:7" x14ac:dyDescent="0.35">
      <c r="A1924" s="60">
        <v>43014</v>
      </c>
      <c r="B1924" s="16">
        <v>5777.43</v>
      </c>
      <c r="C1924" s="16">
        <v>5720.3</v>
      </c>
      <c r="D1924" s="16">
        <v>5777.43</v>
      </c>
      <c r="E1924" s="16">
        <v>5720.3</v>
      </c>
      <c r="F1924" s="16" t="s">
        <v>666</v>
      </c>
      <c r="G1924" s="61">
        <f t="shared" si="31"/>
        <v>9.9854728152843908E-3</v>
      </c>
    </row>
    <row r="1925" spans="1:7" x14ac:dyDescent="0.35">
      <c r="A1925" s="60">
        <v>43013</v>
      </c>
      <c r="B1925" s="16">
        <v>5720.31</v>
      </c>
      <c r="C1925" s="16">
        <v>5719.6</v>
      </c>
      <c r="D1925" s="16">
        <v>5739.7</v>
      </c>
      <c r="E1925" s="16">
        <v>5718.9</v>
      </c>
      <c r="F1925" s="16" t="s">
        <v>665</v>
      </c>
      <c r="G1925" s="61">
        <f t="shared" si="31"/>
        <v>1.1539167606433587E-4</v>
      </c>
    </row>
    <row r="1926" spans="1:7" x14ac:dyDescent="0.35">
      <c r="A1926" s="60">
        <v>43012</v>
      </c>
      <c r="B1926" s="16">
        <v>5719.65</v>
      </c>
      <c r="C1926" s="16">
        <v>5764.2</v>
      </c>
      <c r="D1926" s="16">
        <v>5765.7</v>
      </c>
      <c r="E1926" s="16">
        <v>5717.7</v>
      </c>
      <c r="F1926" s="16" t="s">
        <v>664</v>
      </c>
      <c r="G1926" s="61">
        <f t="shared" si="31"/>
        <v>-7.7270180198778515E-3</v>
      </c>
    </row>
    <row r="1927" spans="1:7" x14ac:dyDescent="0.35">
      <c r="A1927" s="60">
        <v>43011</v>
      </c>
      <c r="B1927" s="16">
        <v>5764.19</v>
      </c>
      <c r="C1927" s="16">
        <v>5791.3</v>
      </c>
      <c r="D1927" s="16">
        <v>5799.6</v>
      </c>
      <c r="E1927" s="16">
        <v>5756.1</v>
      </c>
      <c r="F1927" s="16" t="s">
        <v>663</v>
      </c>
      <c r="G1927" s="61">
        <f t="shared" si="31"/>
        <v>-4.6880342027925126E-3</v>
      </c>
    </row>
    <row r="1928" spans="1:7" x14ac:dyDescent="0.35">
      <c r="A1928" s="60">
        <v>43010</v>
      </c>
      <c r="B1928" s="16">
        <v>5791.34</v>
      </c>
      <c r="C1928" s="16">
        <v>5744.9</v>
      </c>
      <c r="D1928" s="16">
        <v>5811.5</v>
      </c>
      <c r="E1928" s="16">
        <v>5744.9</v>
      </c>
      <c r="F1928" s="16" t="s">
        <v>662</v>
      </c>
      <c r="G1928" s="61">
        <f t="shared" si="31"/>
        <v>8.0907106526530992E-3</v>
      </c>
    </row>
    <row r="1929" spans="1:7" x14ac:dyDescent="0.35">
      <c r="A1929" s="60">
        <v>43007</v>
      </c>
      <c r="B1929" s="16">
        <v>5744.86</v>
      </c>
      <c r="C1929" s="16">
        <v>5731.5</v>
      </c>
      <c r="D1929" s="16">
        <v>5749.8</v>
      </c>
      <c r="E1929" s="16">
        <v>5715.4</v>
      </c>
      <c r="F1929" s="16" t="s">
        <v>661</v>
      </c>
      <c r="G1929" s="61">
        <f t="shared" si="31"/>
        <v>2.3239827341341446E-3</v>
      </c>
    </row>
    <row r="1930" spans="1:7" x14ac:dyDescent="0.35">
      <c r="A1930" s="60">
        <v>43006</v>
      </c>
      <c r="B1930" s="16">
        <v>5731.54</v>
      </c>
      <c r="C1930" s="16">
        <v>5725.5</v>
      </c>
      <c r="D1930" s="16">
        <v>5745.7</v>
      </c>
      <c r="E1930" s="16">
        <v>5725.5</v>
      </c>
      <c r="F1930" s="16" t="s">
        <v>660</v>
      </c>
      <c r="G1930" s="61">
        <f t="shared" si="31"/>
        <v>1.0514328829520636E-3</v>
      </c>
    </row>
    <row r="1931" spans="1:7" x14ac:dyDescent="0.35">
      <c r="A1931" s="60">
        <v>43005</v>
      </c>
      <c r="B1931" s="16">
        <v>5725.52</v>
      </c>
      <c r="C1931" s="16">
        <v>5729.6</v>
      </c>
      <c r="D1931" s="16">
        <v>5731.3</v>
      </c>
      <c r="E1931" s="16">
        <v>5709.7</v>
      </c>
      <c r="F1931" s="16" t="s">
        <v>659</v>
      </c>
      <c r="G1931" s="61">
        <f t="shared" si="31"/>
        <v>-7.1383567118865621E-4</v>
      </c>
    </row>
    <row r="1932" spans="1:7" x14ac:dyDescent="0.35">
      <c r="A1932" s="60">
        <v>43004</v>
      </c>
      <c r="B1932" s="16">
        <v>5729.61</v>
      </c>
      <c r="C1932" s="16">
        <v>5741.7</v>
      </c>
      <c r="D1932" s="16">
        <v>5756.8</v>
      </c>
      <c r="E1932" s="16">
        <v>5724.9</v>
      </c>
      <c r="F1932" s="16" t="s">
        <v>658</v>
      </c>
      <c r="G1932" s="61">
        <f t="shared" si="31"/>
        <v>-2.112600013236432E-3</v>
      </c>
    </row>
    <row r="1933" spans="1:7" x14ac:dyDescent="0.35">
      <c r="A1933" s="60">
        <v>43003</v>
      </c>
      <c r="B1933" s="16">
        <v>5741.74</v>
      </c>
      <c r="C1933" s="16">
        <v>5740.6</v>
      </c>
      <c r="D1933" s="16">
        <v>5767.1</v>
      </c>
      <c r="E1933" s="16">
        <v>5737.4</v>
      </c>
      <c r="F1933" s="16" t="s">
        <v>657</v>
      </c>
      <c r="G1933" s="61">
        <f t="shared" si="31"/>
        <v>2.0381251339163242E-4</v>
      </c>
    </row>
    <row r="1934" spans="1:7" x14ac:dyDescent="0.35">
      <c r="A1934" s="60">
        <v>43000</v>
      </c>
      <c r="B1934" s="16">
        <v>5740.57</v>
      </c>
      <c r="C1934" s="16">
        <v>5716.7</v>
      </c>
      <c r="D1934" s="16">
        <v>5746.2</v>
      </c>
      <c r="E1934" s="16">
        <v>5716.7</v>
      </c>
      <c r="F1934" s="16" t="s">
        <v>656</v>
      </c>
      <c r="G1934" s="61">
        <f t="shared" si="31"/>
        <v>4.1702161900247781E-3</v>
      </c>
    </row>
    <row r="1935" spans="1:7" x14ac:dyDescent="0.35">
      <c r="A1935" s="60">
        <v>42999</v>
      </c>
      <c r="B1935" s="16">
        <v>5716.73</v>
      </c>
      <c r="C1935" s="16">
        <v>5769.7</v>
      </c>
      <c r="D1935" s="16">
        <v>5769.7</v>
      </c>
      <c r="E1935" s="16">
        <v>5702.2</v>
      </c>
      <c r="F1935" s="16" t="s">
        <v>655</v>
      </c>
      <c r="G1935" s="61">
        <f t="shared" si="31"/>
        <v>-9.1824372455462377E-3</v>
      </c>
    </row>
    <row r="1936" spans="1:7" x14ac:dyDescent="0.35">
      <c r="A1936" s="60">
        <v>42998</v>
      </c>
      <c r="B1936" s="16">
        <v>5769.71</v>
      </c>
      <c r="C1936" s="16">
        <v>5772.4</v>
      </c>
      <c r="D1936" s="16">
        <v>5772.4</v>
      </c>
      <c r="E1936" s="16">
        <v>5742.6</v>
      </c>
      <c r="F1936" s="16" t="s">
        <v>654</v>
      </c>
      <c r="G1936" s="61">
        <f t="shared" si="31"/>
        <v>-4.6254751073215861E-4</v>
      </c>
    </row>
    <row r="1937" spans="1:7" x14ac:dyDescent="0.35">
      <c r="A1937" s="60">
        <v>42997</v>
      </c>
      <c r="B1937" s="16">
        <v>5772.38</v>
      </c>
      <c r="C1937" s="16">
        <v>5779</v>
      </c>
      <c r="D1937" s="16">
        <v>5800</v>
      </c>
      <c r="E1937" s="16">
        <v>5772.38</v>
      </c>
      <c r="F1937" s="16" t="s">
        <v>653</v>
      </c>
      <c r="G1937" s="61">
        <f t="shared" si="31"/>
        <v>-1.1420700538848916E-3</v>
      </c>
    </row>
    <row r="1938" spans="1:7" x14ac:dyDescent="0.35">
      <c r="A1938" s="60">
        <v>42996</v>
      </c>
      <c r="B1938" s="16">
        <v>5778.98</v>
      </c>
      <c r="C1938" s="16">
        <v>5755.8</v>
      </c>
      <c r="D1938" s="16">
        <v>5789.9</v>
      </c>
      <c r="E1938" s="16">
        <v>5755.8</v>
      </c>
      <c r="F1938" s="16" t="s">
        <v>652</v>
      </c>
      <c r="G1938" s="61">
        <f t="shared" si="31"/>
        <v>4.0202646355700367E-3</v>
      </c>
    </row>
    <row r="1939" spans="1:7" x14ac:dyDescent="0.35">
      <c r="A1939" s="60">
        <v>42993</v>
      </c>
      <c r="B1939" s="16">
        <v>5755.84</v>
      </c>
      <c r="C1939" s="16">
        <v>5798.4</v>
      </c>
      <c r="D1939" s="16">
        <v>5798.4</v>
      </c>
      <c r="E1939" s="16">
        <v>5748.1</v>
      </c>
      <c r="F1939" s="16" t="s">
        <v>651</v>
      </c>
      <c r="G1939" s="61">
        <f t="shared" si="31"/>
        <v>-7.3416678020353787E-3</v>
      </c>
    </row>
    <row r="1940" spans="1:7" x14ac:dyDescent="0.35">
      <c r="A1940" s="60">
        <v>42992</v>
      </c>
      <c r="B1940" s="16">
        <v>5798.41</v>
      </c>
      <c r="C1940" s="16">
        <v>5804</v>
      </c>
      <c r="D1940" s="16">
        <v>5808.8</v>
      </c>
      <c r="E1940" s="16">
        <v>5788</v>
      </c>
      <c r="F1940" s="16" t="s">
        <v>650</v>
      </c>
      <c r="G1940" s="61">
        <f t="shared" si="31"/>
        <v>-9.6140758340379495E-4</v>
      </c>
    </row>
    <row r="1941" spans="1:7" x14ac:dyDescent="0.35">
      <c r="A1941" s="60">
        <v>42991</v>
      </c>
      <c r="B1941" s="16">
        <v>5803.99</v>
      </c>
      <c r="C1941" s="16">
        <v>5806.4</v>
      </c>
      <c r="D1941" s="16">
        <v>5835.7</v>
      </c>
      <c r="E1941" s="16">
        <v>5803.99</v>
      </c>
      <c r="F1941" s="16" t="s">
        <v>649</v>
      </c>
      <c r="G1941" s="61">
        <f t="shared" si="31"/>
        <v>-4.1333771930585073E-4</v>
      </c>
    </row>
    <row r="1942" spans="1:7" x14ac:dyDescent="0.35">
      <c r="A1942" s="60">
        <v>42990</v>
      </c>
      <c r="B1942" s="16">
        <v>5806.39</v>
      </c>
      <c r="C1942" s="16">
        <v>5775.1</v>
      </c>
      <c r="D1942" s="16">
        <v>5823.4</v>
      </c>
      <c r="E1942" s="16">
        <v>5775.1</v>
      </c>
      <c r="F1942" s="16" t="s">
        <v>648</v>
      </c>
      <c r="G1942" s="61">
        <f t="shared" si="31"/>
        <v>5.4250518609331166E-3</v>
      </c>
    </row>
    <row r="1943" spans="1:7" x14ac:dyDescent="0.35">
      <c r="A1943" s="60">
        <v>42989</v>
      </c>
      <c r="B1943" s="16">
        <v>5775.06</v>
      </c>
      <c r="C1943" s="16">
        <v>5739.6</v>
      </c>
      <c r="D1943" s="16">
        <v>5784.6</v>
      </c>
      <c r="E1943" s="16">
        <v>5737</v>
      </c>
      <c r="F1943" s="16" t="s">
        <v>647</v>
      </c>
      <c r="G1943" s="61">
        <f t="shared" si="31"/>
        <v>6.2044272534824696E-3</v>
      </c>
    </row>
    <row r="1944" spans="1:7" x14ac:dyDescent="0.35">
      <c r="A1944" s="60">
        <v>42986</v>
      </c>
      <c r="B1944" s="16">
        <v>5739.45</v>
      </c>
      <c r="C1944" s="16">
        <v>5753.8</v>
      </c>
      <c r="D1944" s="16">
        <v>5758.9</v>
      </c>
      <c r="E1944" s="16">
        <v>5729.3</v>
      </c>
      <c r="F1944" s="16" t="s">
        <v>646</v>
      </c>
      <c r="G1944" s="61">
        <f t="shared" si="31"/>
        <v>-2.4957376069075776E-3</v>
      </c>
    </row>
    <row r="1945" spans="1:7" x14ac:dyDescent="0.35">
      <c r="A1945" s="60">
        <v>42985</v>
      </c>
      <c r="B1945" s="16">
        <v>5753.81</v>
      </c>
      <c r="C1945" s="16">
        <v>5752.9</v>
      </c>
      <c r="D1945" s="16">
        <v>5780</v>
      </c>
      <c r="E1945" s="16">
        <v>5743.9</v>
      </c>
      <c r="F1945" s="16" t="s">
        <v>645</v>
      </c>
      <c r="G1945" s="61">
        <f t="shared" si="31"/>
        <v>1.6513525446493205E-4</v>
      </c>
    </row>
    <row r="1946" spans="1:7" x14ac:dyDescent="0.35">
      <c r="A1946" s="60">
        <v>42984</v>
      </c>
      <c r="B1946" s="16">
        <v>5752.86</v>
      </c>
      <c r="C1946" s="16">
        <v>5767.8</v>
      </c>
      <c r="D1946" s="16">
        <v>5767.8</v>
      </c>
      <c r="E1946" s="16">
        <v>5726.7</v>
      </c>
      <c r="F1946" s="16" t="s">
        <v>644</v>
      </c>
      <c r="G1946" s="61">
        <f t="shared" si="31"/>
        <v>-2.5937009129965993E-3</v>
      </c>
    </row>
    <row r="1947" spans="1:7" x14ac:dyDescent="0.35">
      <c r="A1947" s="60">
        <v>42983</v>
      </c>
      <c r="B1947" s="16">
        <v>5767.82</v>
      </c>
      <c r="C1947" s="16">
        <v>5763.8</v>
      </c>
      <c r="D1947" s="16">
        <v>5767.82</v>
      </c>
      <c r="E1947" s="16">
        <v>5730</v>
      </c>
      <c r="F1947" s="16" t="s">
        <v>643</v>
      </c>
      <c r="G1947" s="61">
        <f t="shared" si="31"/>
        <v>7.0266509593541748E-4</v>
      </c>
    </row>
    <row r="1948" spans="1:7" x14ac:dyDescent="0.35">
      <c r="A1948" s="60">
        <v>42982</v>
      </c>
      <c r="B1948" s="16">
        <v>5763.77</v>
      </c>
      <c r="C1948" s="16">
        <v>5786.1</v>
      </c>
      <c r="D1948" s="16">
        <v>5786.1</v>
      </c>
      <c r="E1948" s="16">
        <v>5753.2</v>
      </c>
      <c r="F1948" s="16" t="s">
        <v>642</v>
      </c>
      <c r="G1948" s="61">
        <f t="shared" si="31"/>
        <v>-3.8661352818977202E-3</v>
      </c>
    </row>
    <row r="1949" spans="1:7" x14ac:dyDescent="0.35">
      <c r="A1949" s="60">
        <v>42979</v>
      </c>
      <c r="B1949" s="16">
        <v>5786.14</v>
      </c>
      <c r="C1949" s="16">
        <v>5776.3</v>
      </c>
      <c r="D1949" s="16">
        <v>5795.9</v>
      </c>
      <c r="E1949" s="16">
        <v>5764.7</v>
      </c>
      <c r="F1949" s="16" t="s">
        <v>641</v>
      </c>
      <c r="G1949" s="61">
        <f t="shared" si="31"/>
        <v>1.7121835100628591E-3</v>
      </c>
    </row>
    <row r="1950" spans="1:7" x14ac:dyDescent="0.35">
      <c r="A1950" s="60">
        <v>42978</v>
      </c>
      <c r="B1950" s="16">
        <v>5776.25</v>
      </c>
      <c r="C1950" s="16">
        <v>5733.8</v>
      </c>
      <c r="D1950" s="16">
        <v>5776.3</v>
      </c>
      <c r="E1950" s="16">
        <v>5733.8</v>
      </c>
      <c r="F1950" s="16" t="s">
        <v>561</v>
      </c>
      <c r="G1950" s="61">
        <f t="shared" si="31"/>
        <v>7.3964393844263565E-3</v>
      </c>
    </row>
    <row r="1951" spans="1:7" x14ac:dyDescent="0.35">
      <c r="A1951" s="60">
        <v>42977</v>
      </c>
      <c r="B1951" s="16">
        <v>5733.84</v>
      </c>
      <c r="C1951" s="16">
        <v>5733.6</v>
      </c>
      <c r="D1951" s="16">
        <v>5753.3</v>
      </c>
      <c r="E1951" s="16">
        <v>5720.7</v>
      </c>
      <c r="F1951" s="16" t="s">
        <v>640</v>
      </c>
      <c r="G1951" s="61">
        <f t="shared" si="31"/>
        <v>3.8370174514579247E-5</v>
      </c>
    </row>
    <row r="1952" spans="1:7" x14ac:dyDescent="0.35">
      <c r="A1952" s="60">
        <v>42976</v>
      </c>
      <c r="B1952" s="16">
        <v>5733.62</v>
      </c>
      <c r="C1952" s="16">
        <v>5771</v>
      </c>
      <c r="D1952" s="16">
        <v>5771</v>
      </c>
      <c r="E1952" s="16">
        <v>5711.7</v>
      </c>
      <c r="F1952" s="16" t="s">
        <v>639</v>
      </c>
      <c r="G1952" s="61">
        <f t="shared" si="31"/>
        <v>-6.5150869313594928E-3</v>
      </c>
    </row>
    <row r="1953" spans="1:7" x14ac:dyDescent="0.35">
      <c r="A1953" s="60">
        <v>42975</v>
      </c>
      <c r="B1953" s="16">
        <v>5771.22</v>
      </c>
      <c r="C1953" s="16">
        <v>5803.4</v>
      </c>
      <c r="D1953" s="16">
        <v>5806.1</v>
      </c>
      <c r="E1953" s="16">
        <v>5761.9</v>
      </c>
      <c r="F1953" s="16" t="s">
        <v>638</v>
      </c>
      <c r="G1953" s="61">
        <f t="shared" si="31"/>
        <v>-5.5467389000604106E-3</v>
      </c>
    </row>
    <row r="1954" spans="1:7" x14ac:dyDescent="0.35">
      <c r="A1954" s="60">
        <v>42972</v>
      </c>
      <c r="B1954" s="16">
        <v>5803.41</v>
      </c>
      <c r="C1954" s="16">
        <v>5801.7</v>
      </c>
      <c r="D1954" s="16">
        <v>5809.7</v>
      </c>
      <c r="E1954" s="16">
        <v>5780</v>
      </c>
      <c r="F1954" s="16" t="s">
        <v>637</v>
      </c>
      <c r="G1954" s="61">
        <f t="shared" si="31"/>
        <v>3.0163780711034427E-4</v>
      </c>
    </row>
    <row r="1955" spans="1:7" x14ac:dyDescent="0.35">
      <c r="A1955" s="60">
        <v>42971</v>
      </c>
      <c r="B1955" s="16">
        <v>5801.66</v>
      </c>
      <c r="C1955" s="16">
        <v>5792.7</v>
      </c>
      <c r="D1955" s="16">
        <v>5809.4</v>
      </c>
      <c r="E1955" s="16">
        <v>5774.1</v>
      </c>
      <c r="F1955" s="16" t="s">
        <v>636</v>
      </c>
      <c r="G1955" s="61">
        <f t="shared" si="31"/>
        <v>1.5485033723539043E-3</v>
      </c>
    </row>
    <row r="1956" spans="1:7" x14ac:dyDescent="0.35">
      <c r="A1956" s="60">
        <v>42970</v>
      </c>
      <c r="B1956" s="16">
        <v>5792.69</v>
      </c>
      <c r="C1956" s="16">
        <v>5804.8</v>
      </c>
      <c r="D1956" s="16">
        <v>5834.3</v>
      </c>
      <c r="E1956" s="16">
        <v>5779.7</v>
      </c>
      <c r="F1956" s="16" t="s">
        <v>635</v>
      </c>
      <c r="G1956" s="61">
        <f t="shared" si="31"/>
        <v>-2.0810471388187368E-3</v>
      </c>
    </row>
    <row r="1957" spans="1:7" x14ac:dyDescent="0.35">
      <c r="A1957" s="60">
        <v>42969</v>
      </c>
      <c r="B1957" s="16">
        <v>5804.77</v>
      </c>
      <c r="C1957" s="16">
        <v>5780</v>
      </c>
      <c r="D1957" s="16">
        <v>5805.2</v>
      </c>
      <c r="E1957" s="16">
        <v>5780</v>
      </c>
      <c r="F1957" s="16" t="s">
        <v>634</v>
      </c>
      <c r="G1957" s="61">
        <f t="shared" si="31"/>
        <v>4.2819921038335096E-3</v>
      </c>
    </row>
    <row r="1958" spans="1:7" x14ac:dyDescent="0.35">
      <c r="A1958" s="60">
        <v>42968</v>
      </c>
      <c r="B1958" s="16">
        <v>5780.02</v>
      </c>
      <c r="C1958" s="16">
        <v>5798.5</v>
      </c>
      <c r="D1958" s="16">
        <v>5798.5</v>
      </c>
      <c r="E1958" s="16">
        <v>5754.5</v>
      </c>
      <c r="F1958" s="16" t="s">
        <v>633</v>
      </c>
      <c r="G1958" s="61">
        <f t="shared" si="31"/>
        <v>-3.1887502134168022E-3</v>
      </c>
    </row>
    <row r="1959" spans="1:7" x14ac:dyDescent="0.35">
      <c r="A1959" s="60">
        <v>42965</v>
      </c>
      <c r="B1959" s="16">
        <v>5798.51</v>
      </c>
      <c r="C1959" s="16">
        <v>5827.2</v>
      </c>
      <c r="D1959" s="16">
        <v>5827.2</v>
      </c>
      <c r="E1959" s="16">
        <v>5762.7</v>
      </c>
      <c r="F1959" s="16" t="s">
        <v>632</v>
      </c>
      <c r="G1959" s="61">
        <f t="shared" si="31"/>
        <v>-4.9320005148225654E-3</v>
      </c>
    </row>
    <row r="1960" spans="1:7" x14ac:dyDescent="0.35">
      <c r="A1960" s="60">
        <v>42964</v>
      </c>
      <c r="B1960" s="16">
        <v>5827.25</v>
      </c>
      <c r="C1960" s="16">
        <v>5830.8</v>
      </c>
      <c r="D1960" s="16">
        <v>5852.7</v>
      </c>
      <c r="E1960" s="16">
        <v>5815.1</v>
      </c>
      <c r="F1960" s="16" t="s">
        <v>294</v>
      </c>
      <c r="G1960" s="61">
        <f t="shared" si="31"/>
        <v>-6.1226379823076105E-4</v>
      </c>
    </row>
    <row r="1961" spans="1:7" x14ac:dyDescent="0.35">
      <c r="A1961" s="60">
        <v>42963</v>
      </c>
      <c r="B1961" s="16">
        <v>5830.82</v>
      </c>
      <c r="C1961" s="16">
        <v>5804</v>
      </c>
      <c r="D1961" s="16">
        <v>5830.82</v>
      </c>
      <c r="E1961" s="16">
        <v>5778.6</v>
      </c>
      <c r="F1961" s="16" t="s">
        <v>631</v>
      </c>
      <c r="G1961" s="61">
        <f t="shared" si="31"/>
        <v>4.6226819825672116E-3</v>
      </c>
    </row>
    <row r="1962" spans="1:7" x14ac:dyDescent="0.35">
      <c r="A1962" s="60">
        <v>42962</v>
      </c>
      <c r="B1962" s="16">
        <v>5803.99</v>
      </c>
      <c r="C1962" s="16">
        <v>5778.6</v>
      </c>
      <c r="D1962" s="16">
        <v>5821.8</v>
      </c>
      <c r="E1962" s="16">
        <v>5778.6</v>
      </c>
      <c r="F1962" s="16" t="s">
        <v>630</v>
      </c>
      <c r="G1962" s="61">
        <f t="shared" si="31"/>
        <v>4.3885834531713908E-3</v>
      </c>
    </row>
    <row r="1963" spans="1:7" x14ac:dyDescent="0.35">
      <c r="A1963" s="60">
        <v>42961</v>
      </c>
      <c r="B1963" s="16">
        <v>5778.63</v>
      </c>
      <c r="C1963" s="16">
        <v>5743.5</v>
      </c>
      <c r="D1963" s="16">
        <v>5783.3</v>
      </c>
      <c r="E1963" s="16">
        <v>5743.5</v>
      </c>
      <c r="F1963" s="16" t="s">
        <v>629</v>
      </c>
      <c r="G1963" s="61">
        <f t="shared" si="31"/>
        <v>6.1129760147087264E-3</v>
      </c>
    </row>
    <row r="1964" spans="1:7" x14ac:dyDescent="0.35">
      <c r="A1964" s="60">
        <v>42958</v>
      </c>
      <c r="B1964" s="16">
        <v>5743.52</v>
      </c>
      <c r="C1964" s="16">
        <v>5810.6</v>
      </c>
      <c r="D1964" s="16">
        <v>5810.6</v>
      </c>
      <c r="E1964" s="16">
        <v>5725.8</v>
      </c>
      <c r="F1964" s="16" t="s">
        <v>628</v>
      </c>
      <c r="G1964" s="61">
        <f t="shared" si="31"/>
        <v>-1.1541016559448392E-2</v>
      </c>
    </row>
    <row r="1965" spans="1:7" x14ac:dyDescent="0.35">
      <c r="A1965" s="60">
        <v>42957</v>
      </c>
      <c r="B1965" s="16">
        <v>5810.58</v>
      </c>
      <c r="C1965" s="16">
        <v>5816.4</v>
      </c>
      <c r="D1965" s="16">
        <v>5843.4</v>
      </c>
      <c r="E1965" s="16">
        <v>5798.5</v>
      </c>
      <c r="F1965" s="16" t="s">
        <v>627</v>
      </c>
      <c r="G1965" s="61">
        <f t="shared" si="31"/>
        <v>-1.0006189395501686E-3</v>
      </c>
    </row>
    <row r="1966" spans="1:7" x14ac:dyDescent="0.35">
      <c r="A1966" s="60">
        <v>42956</v>
      </c>
      <c r="B1966" s="16">
        <v>5816.4</v>
      </c>
      <c r="C1966" s="16">
        <v>5795.7</v>
      </c>
      <c r="D1966" s="16">
        <v>5826.8</v>
      </c>
      <c r="E1966" s="16">
        <v>5794.9</v>
      </c>
      <c r="F1966" s="16" t="s">
        <v>626</v>
      </c>
      <c r="G1966" s="61">
        <f t="shared" si="31"/>
        <v>3.5698818608935756E-3</v>
      </c>
    </row>
    <row r="1967" spans="1:7" x14ac:dyDescent="0.35">
      <c r="A1967" s="60">
        <v>42955</v>
      </c>
      <c r="B1967" s="16">
        <v>5795.71</v>
      </c>
      <c r="C1967" s="16">
        <v>5824.5</v>
      </c>
      <c r="D1967" s="16">
        <v>5842</v>
      </c>
      <c r="E1967" s="16">
        <v>5775.4</v>
      </c>
      <c r="F1967" s="16" t="s">
        <v>625</v>
      </c>
      <c r="G1967" s="61">
        <f t="shared" si="31"/>
        <v>-4.9377883309554838E-3</v>
      </c>
    </row>
    <row r="1968" spans="1:7" x14ac:dyDescent="0.35">
      <c r="A1968" s="60">
        <v>42954</v>
      </c>
      <c r="B1968" s="16">
        <v>5824.47</v>
      </c>
      <c r="C1968" s="16">
        <v>5773.3</v>
      </c>
      <c r="D1968" s="16">
        <v>5831.4</v>
      </c>
      <c r="E1968" s="16">
        <v>5773.3</v>
      </c>
      <c r="F1968" s="16" t="s">
        <v>624</v>
      </c>
      <c r="G1968" s="61">
        <f t="shared" si="31"/>
        <v>8.8614676849154694E-3</v>
      </c>
    </row>
    <row r="1969" spans="1:7" x14ac:dyDescent="0.35">
      <c r="A1969" s="60">
        <v>42951</v>
      </c>
      <c r="B1969" s="16">
        <v>5773.31</v>
      </c>
      <c r="C1969" s="16">
        <v>5786.8</v>
      </c>
      <c r="D1969" s="16">
        <v>5791.5</v>
      </c>
      <c r="E1969" s="16">
        <v>5764.3</v>
      </c>
      <c r="F1969" s="16" t="s">
        <v>623</v>
      </c>
      <c r="G1969" s="61">
        <f t="shared" si="31"/>
        <v>-2.3363395848848834E-3</v>
      </c>
    </row>
    <row r="1970" spans="1:7" x14ac:dyDescent="0.35">
      <c r="A1970" s="60">
        <v>42950</v>
      </c>
      <c r="B1970" s="16">
        <v>5786.83</v>
      </c>
      <c r="C1970" s="16">
        <v>5794.5</v>
      </c>
      <c r="D1970" s="16">
        <v>5794.8</v>
      </c>
      <c r="E1970" s="16">
        <v>5758.8</v>
      </c>
      <c r="F1970" s="16" t="s">
        <v>622</v>
      </c>
      <c r="G1970" s="61">
        <f t="shared" si="31"/>
        <v>-1.3305629092214E-3</v>
      </c>
    </row>
    <row r="1971" spans="1:7" x14ac:dyDescent="0.35">
      <c r="A1971" s="60">
        <v>42949</v>
      </c>
      <c r="B1971" s="16">
        <v>5794.54</v>
      </c>
      <c r="C1971" s="16">
        <v>5820.6</v>
      </c>
      <c r="D1971" s="16">
        <v>5827.6</v>
      </c>
      <c r="E1971" s="16">
        <v>5789.9</v>
      </c>
      <c r="F1971" s="16" t="s">
        <v>621</v>
      </c>
      <c r="G1971" s="61">
        <f t="shared" si="31"/>
        <v>-4.4823326684568787E-3</v>
      </c>
    </row>
    <row r="1972" spans="1:7" x14ac:dyDescent="0.35">
      <c r="A1972" s="60">
        <v>42948</v>
      </c>
      <c r="B1972" s="16">
        <v>5820.63</v>
      </c>
      <c r="C1972" s="16">
        <v>5773.9</v>
      </c>
      <c r="D1972" s="16">
        <v>5823.3</v>
      </c>
      <c r="E1972" s="16">
        <v>5773.9</v>
      </c>
      <c r="F1972" s="16" t="s">
        <v>248</v>
      </c>
      <c r="G1972" s="61">
        <f t="shared" si="31"/>
        <v>8.09157053019538E-3</v>
      </c>
    </row>
    <row r="1973" spans="1:7" x14ac:dyDescent="0.35">
      <c r="A1973" s="60">
        <v>42947</v>
      </c>
      <c r="B1973" s="16">
        <v>5773.91</v>
      </c>
      <c r="C1973" s="16">
        <v>5755.2</v>
      </c>
      <c r="D1973" s="16">
        <v>5796</v>
      </c>
      <c r="E1973" s="16">
        <v>5755.2</v>
      </c>
      <c r="F1973" s="16" t="s">
        <v>620</v>
      </c>
      <c r="G1973" s="61">
        <f t="shared" si="31"/>
        <v>3.2440002502067689E-3</v>
      </c>
    </row>
    <row r="1974" spans="1:7" x14ac:dyDescent="0.35">
      <c r="A1974" s="60">
        <v>42944</v>
      </c>
      <c r="B1974" s="16">
        <v>5755.24</v>
      </c>
      <c r="C1974" s="16">
        <v>5832.2</v>
      </c>
      <c r="D1974" s="16">
        <v>5832.2</v>
      </c>
      <c r="E1974" s="16">
        <v>5746.2</v>
      </c>
      <c r="F1974" s="16" t="s">
        <v>619</v>
      </c>
      <c r="G1974" s="61">
        <f t="shared" si="31"/>
        <v>-1.3199090569285921E-2</v>
      </c>
    </row>
    <row r="1975" spans="1:7" x14ac:dyDescent="0.35">
      <c r="A1975" s="60">
        <v>42943</v>
      </c>
      <c r="B1975" s="16">
        <v>5832.22</v>
      </c>
      <c r="C1975" s="16">
        <v>5823.3</v>
      </c>
      <c r="D1975" s="16">
        <v>5846.2</v>
      </c>
      <c r="E1975" s="16">
        <v>5823.3</v>
      </c>
      <c r="F1975" s="16" t="s">
        <v>618</v>
      </c>
      <c r="G1975" s="61">
        <f t="shared" si="31"/>
        <v>1.5317775144676471E-3</v>
      </c>
    </row>
    <row r="1976" spans="1:7" x14ac:dyDescent="0.35">
      <c r="A1976" s="60">
        <v>42942</v>
      </c>
      <c r="B1976" s="16">
        <v>5823.3</v>
      </c>
      <c r="C1976" s="16">
        <v>5775.3</v>
      </c>
      <c r="D1976" s="16">
        <v>5833.9</v>
      </c>
      <c r="E1976" s="16">
        <v>5775.3</v>
      </c>
      <c r="F1976" s="16" t="s">
        <v>617</v>
      </c>
      <c r="G1976" s="61">
        <f t="shared" si="31"/>
        <v>8.314748375836345E-3</v>
      </c>
    </row>
    <row r="1977" spans="1:7" x14ac:dyDescent="0.35">
      <c r="A1977" s="60">
        <v>42941</v>
      </c>
      <c r="B1977" s="16">
        <v>5775.28</v>
      </c>
      <c r="C1977" s="16">
        <v>5738</v>
      </c>
      <c r="D1977" s="16">
        <v>5790.8</v>
      </c>
      <c r="E1977" s="16">
        <v>5738</v>
      </c>
      <c r="F1977" s="16" t="s">
        <v>616</v>
      </c>
      <c r="G1977" s="61">
        <f t="shared" si="31"/>
        <v>6.4917750517163864E-3</v>
      </c>
    </row>
    <row r="1978" spans="1:7" x14ac:dyDescent="0.35">
      <c r="A1978" s="60">
        <v>42940</v>
      </c>
      <c r="B1978" s="16">
        <v>5738.03</v>
      </c>
      <c r="C1978" s="16">
        <v>5771.2</v>
      </c>
      <c r="D1978" s="16">
        <v>5771.2</v>
      </c>
      <c r="E1978" s="16">
        <v>5705.6</v>
      </c>
      <c r="F1978" s="16" t="s">
        <v>615</v>
      </c>
      <c r="G1978" s="61">
        <f t="shared" si="31"/>
        <v>-5.7457820657438319E-3</v>
      </c>
    </row>
    <row r="1979" spans="1:7" x14ac:dyDescent="0.35">
      <c r="A1979" s="60">
        <v>42937</v>
      </c>
      <c r="B1979" s="16">
        <v>5771.19</v>
      </c>
      <c r="C1979" s="16">
        <v>5805.7</v>
      </c>
      <c r="D1979" s="16">
        <v>5805.7</v>
      </c>
      <c r="E1979" s="16">
        <v>5757.4</v>
      </c>
      <c r="F1979" s="16" t="s">
        <v>614</v>
      </c>
      <c r="G1979" s="61">
        <f t="shared" si="31"/>
        <v>-5.9458705309084481E-3</v>
      </c>
    </row>
    <row r="1980" spans="1:7" x14ac:dyDescent="0.35">
      <c r="A1980" s="60">
        <v>42936</v>
      </c>
      <c r="B1980" s="16">
        <v>5805.71</v>
      </c>
      <c r="C1980" s="16">
        <v>5779.4</v>
      </c>
      <c r="D1980" s="16">
        <v>5814.7</v>
      </c>
      <c r="E1980" s="16">
        <v>5779.4</v>
      </c>
      <c r="F1980" s="16" t="s">
        <v>613</v>
      </c>
      <c r="G1980" s="61">
        <f t="shared" si="31"/>
        <v>4.5575901871657276E-3</v>
      </c>
    </row>
    <row r="1981" spans="1:7" x14ac:dyDescent="0.35">
      <c r="A1981" s="60">
        <v>42935</v>
      </c>
      <c r="B1981" s="16">
        <v>5779.37</v>
      </c>
      <c r="C1981" s="16">
        <v>5738.1</v>
      </c>
      <c r="D1981" s="16">
        <v>5790.5</v>
      </c>
      <c r="E1981" s="16">
        <v>5738.1</v>
      </c>
      <c r="F1981" s="16" t="s">
        <v>612</v>
      </c>
      <c r="G1981" s="61">
        <f t="shared" si="31"/>
        <v>7.183499908507196E-3</v>
      </c>
    </row>
    <row r="1982" spans="1:7" x14ac:dyDescent="0.35">
      <c r="A1982" s="60">
        <v>42934</v>
      </c>
      <c r="B1982" s="16">
        <v>5738.15</v>
      </c>
      <c r="C1982" s="16">
        <v>5800.8</v>
      </c>
      <c r="D1982" s="16">
        <v>5807.7</v>
      </c>
      <c r="E1982" s="16">
        <v>5729.9</v>
      </c>
      <c r="F1982" s="16" t="s">
        <v>611</v>
      </c>
      <c r="G1982" s="61">
        <f t="shared" si="31"/>
        <v>-1.0793413276881103E-2</v>
      </c>
    </row>
    <row r="1983" spans="1:7" x14ac:dyDescent="0.35">
      <c r="A1983" s="60">
        <v>42933</v>
      </c>
      <c r="B1983" s="16">
        <v>5800.76</v>
      </c>
      <c r="C1983" s="16">
        <v>5808.7</v>
      </c>
      <c r="D1983" s="16">
        <v>5818.5</v>
      </c>
      <c r="E1983" s="16">
        <v>5782.5</v>
      </c>
      <c r="F1983" s="16" t="s">
        <v>610</v>
      </c>
      <c r="G1983" s="61">
        <f t="shared" si="31"/>
        <v>-1.3617575107554014E-3</v>
      </c>
    </row>
    <row r="1984" spans="1:7" x14ac:dyDescent="0.35">
      <c r="A1984" s="60">
        <v>42930</v>
      </c>
      <c r="B1984" s="16">
        <v>5808.67</v>
      </c>
      <c r="C1984" s="16">
        <v>5779.1</v>
      </c>
      <c r="D1984" s="16">
        <v>5820.8</v>
      </c>
      <c r="E1984" s="16">
        <v>5779.1</v>
      </c>
      <c r="F1984" s="16" t="s">
        <v>609</v>
      </c>
      <c r="G1984" s="61">
        <f t="shared" si="31"/>
        <v>5.1114960210274507E-3</v>
      </c>
    </row>
    <row r="1985" spans="1:7" x14ac:dyDescent="0.35">
      <c r="A1985" s="60">
        <v>42929</v>
      </c>
      <c r="B1985" s="16">
        <v>5779.13</v>
      </c>
      <c r="C1985" s="16">
        <v>5717.7</v>
      </c>
      <c r="D1985" s="16">
        <v>5784.2</v>
      </c>
      <c r="E1985" s="16">
        <v>5717.7</v>
      </c>
      <c r="F1985" s="16" t="s">
        <v>608</v>
      </c>
      <c r="G1985" s="61">
        <f t="shared" si="31"/>
        <v>1.0745598309807036E-2</v>
      </c>
    </row>
    <row r="1986" spans="1:7" x14ac:dyDescent="0.35">
      <c r="A1986" s="60">
        <v>42928</v>
      </c>
      <c r="B1986" s="16">
        <v>5717.69</v>
      </c>
      <c r="C1986" s="16">
        <v>5768.5</v>
      </c>
      <c r="D1986" s="16">
        <v>5769.7</v>
      </c>
      <c r="E1986" s="16">
        <v>5710.1</v>
      </c>
      <c r="F1986" s="16" t="s">
        <v>607</v>
      </c>
      <c r="G1986" s="61">
        <f t="shared" si="31"/>
        <v>-8.8030274925587904E-3</v>
      </c>
    </row>
    <row r="1987" spans="1:7" x14ac:dyDescent="0.35">
      <c r="A1987" s="60">
        <v>42927</v>
      </c>
      <c r="B1987" s="16">
        <v>5768.47</v>
      </c>
      <c r="C1987" s="16">
        <v>5762.9</v>
      </c>
      <c r="D1987" s="16">
        <v>5783.3</v>
      </c>
      <c r="E1987" s="16">
        <v>5741.9</v>
      </c>
      <c r="F1987" s="16" t="s">
        <v>606</v>
      </c>
      <c r="G1987" s="61">
        <f t="shared" ref="G1987:G2050" si="32">B1987/B1988-1</f>
        <v>9.7173804024741628E-4</v>
      </c>
    </row>
    <row r="1988" spans="1:7" x14ac:dyDescent="0.35">
      <c r="A1988" s="60">
        <v>42926</v>
      </c>
      <c r="B1988" s="16">
        <v>5762.87</v>
      </c>
      <c r="C1988" s="16">
        <v>5743.9</v>
      </c>
      <c r="D1988" s="16">
        <v>5786</v>
      </c>
      <c r="E1988" s="16">
        <v>5743.9</v>
      </c>
      <c r="F1988" s="16" t="s">
        <v>605</v>
      </c>
      <c r="G1988" s="61">
        <f t="shared" si="32"/>
        <v>3.3026340987831748E-3</v>
      </c>
    </row>
    <row r="1989" spans="1:7" x14ac:dyDescent="0.35">
      <c r="A1989" s="60">
        <v>42923</v>
      </c>
      <c r="B1989" s="16">
        <v>5743.9</v>
      </c>
      <c r="C1989" s="16">
        <v>5797.5</v>
      </c>
      <c r="D1989" s="16">
        <v>5797.5</v>
      </c>
      <c r="E1989" s="16">
        <v>5717.3</v>
      </c>
      <c r="F1989" s="16" t="s">
        <v>604</v>
      </c>
      <c r="G1989" s="61">
        <f t="shared" si="32"/>
        <v>-9.2504911574412541E-3</v>
      </c>
    </row>
    <row r="1990" spans="1:7" x14ac:dyDescent="0.35">
      <c r="A1990" s="60">
        <v>42922</v>
      </c>
      <c r="B1990" s="16">
        <v>5797.53</v>
      </c>
      <c r="C1990" s="16">
        <v>5801</v>
      </c>
      <c r="D1990" s="16">
        <v>5808.8</v>
      </c>
      <c r="E1990" s="16">
        <v>5780.1</v>
      </c>
      <c r="F1990" s="16" t="s">
        <v>295</v>
      </c>
      <c r="G1990" s="61">
        <f t="shared" si="32"/>
        <v>-5.8955860677989413E-4</v>
      </c>
    </row>
    <row r="1991" spans="1:7" x14ac:dyDescent="0.35">
      <c r="A1991" s="60">
        <v>42921</v>
      </c>
      <c r="B1991" s="16">
        <v>5800.95</v>
      </c>
      <c r="C1991" s="16">
        <v>5819.6</v>
      </c>
      <c r="D1991" s="16">
        <v>5827</v>
      </c>
      <c r="E1991" s="16">
        <v>5793.4</v>
      </c>
      <c r="F1991" s="16" t="s">
        <v>603</v>
      </c>
      <c r="G1991" s="61">
        <f t="shared" si="32"/>
        <v>-3.2132516560273716E-3</v>
      </c>
    </row>
    <row r="1992" spans="1:7" x14ac:dyDescent="0.35">
      <c r="A1992" s="60">
        <v>42920</v>
      </c>
      <c r="B1992" s="16">
        <v>5819.65</v>
      </c>
      <c r="C1992" s="16">
        <v>5727.5</v>
      </c>
      <c r="D1992" s="16">
        <v>5828</v>
      </c>
      <c r="E1992" s="16">
        <v>5727.5</v>
      </c>
      <c r="F1992" s="16" t="s">
        <v>602</v>
      </c>
      <c r="G1992" s="61">
        <f t="shared" si="32"/>
        <v>1.6092592204599576E-2</v>
      </c>
    </row>
    <row r="1993" spans="1:7" x14ac:dyDescent="0.35">
      <c r="A1993" s="60">
        <v>42919</v>
      </c>
      <c r="B1993" s="16">
        <v>5727.48</v>
      </c>
      <c r="C1993" s="16">
        <v>5764</v>
      </c>
      <c r="D1993" s="16">
        <v>5772.5</v>
      </c>
      <c r="E1993" s="16">
        <v>5726.5</v>
      </c>
      <c r="F1993" s="16" t="s">
        <v>601</v>
      </c>
      <c r="G1993" s="61">
        <f t="shared" si="32"/>
        <v>-6.3427734713846773E-3</v>
      </c>
    </row>
    <row r="1994" spans="1:7" x14ac:dyDescent="0.35">
      <c r="A1994" s="60">
        <v>42916</v>
      </c>
      <c r="B1994" s="16">
        <v>5764.04</v>
      </c>
      <c r="C1994" s="16">
        <v>5855.9</v>
      </c>
      <c r="D1994" s="16">
        <v>5855.9</v>
      </c>
      <c r="E1994" s="16">
        <v>5760.1</v>
      </c>
      <c r="F1994" s="16" t="s">
        <v>114</v>
      </c>
      <c r="G1994" s="61">
        <f t="shared" si="32"/>
        <v>-1.5678338755261922E-2</v>
      </c>
    </row>
    <row r="1995" spans="1:7" x14ac:dyDescent="0.35">
      <c r="A1995" s="60">
        <v>42915</v>
      </c>
      <c r="B1995" s="16">
        <v>5855.85</v>
      </c>
      <c r="C1995" s="16">
        <v>5796.1</v>
      </c>
      <c r="D1995" s="16">
        <v>5857.1</v>
      </c>
      <c r="E1995" s="16">
        <v>5796.1</v>
      </c>
      <c r="F1995" s="16" t="s">
        <v>298</v>
      </c>
      <c r="G1995" s="61">
        <f t="shared" si="32"/>
        <v>1.0313885098006237E-2</v>
      </c>
    </row>
    <row r="1996" spans="1:7" x14ac:dyDescent="0.35">
      <c r="A1996" s="60">
        <v>42914</v>
      </c>
      <c r="B1996" s="16">
        <v>5796.07</v>
      </c>
      <c r="C1996" s="16">
        <v>5752.5</v>
      </c>
      <c r="D1996" s="16">
        <v>5797.4</v>
      </c>
      <c r="E1996" s="16">
        <v>5743.4</v>
      </c>
      <c r="F1996" s="16" t="s">
        <v>600</v>
      </c>
      <c r="G1996" s="61">
        <f t="shared" si="32"/>
        <v>7.5688436218499522E-3</v>
      </c>
    </row>
    <row r="1997" spans="1:7" x14ac:dyDescent="0.35">
      <c r="A1997" s="60">
        <v>42913</v>
      </c>
      <c r="B1997" s="16">
        <v>5752.53</v>
      </c>
      <c r="C1997" s="16">
        <v>5758.4</v>
      </c>
      <c r="D1997" s="16">
        <v>5759.4</v>
      </c>
      <c r="E1997" s="16">
        <v>5724.9</v>
      </c>
      <c r="F1997" s="16" t="s">
        <v>599</v>
      </c>
      <c r="G1997" s="61">
        <f t="shared" si="32"/>
        <v>-1.0228500178869337E-3</v>
      </c>
    </row>
    <row r="1998" spans="1:7" x14ac:dyDescent="0.35">
      <c r="A1998" s="60">
        <v>42912</v>
      </c>
      <c r="B1998" s="16">
        <v>5758.42</v>
      </c>
      <c r="C1998" s="16">
        <v>5754.6</v>
      </c>
      <c r="D1998" s="16">
        <v>5786.2</v>
      </c>
      <c r="E1998" s="16">
        <v>5750.4</v>
      </c>
      <c r="F1998" s="16" t="s">
        <v>598</v>
      </c>
      <c r="G1998" s="61">
        <f t="shared" si="32"/>
        <v>6.7251131713175205E-4</v>
      </c>
    </row>
    <row r="1999" spans="1:7" x14ac:dyDescent="0.35">
      <c r="A1999" s="60">
        <v>42909</v>
      </c>
      <c r="B1999" s="16">
        <v>5754.55</v>
      </c>
      <c r="C1999" s="16">
        <v>5742.3</v>
      </c>
      <c r="D1999" s="16">
        <v>5759.9</v>
      </c>
      <c r="E1999" s="16">
        <v>5732</v>
      </c>
      <c r="F1999" s="16" t="s">
        <v>597</v>
      </c>
      <c r="G1999" s="61">
        <f t="shared" si="32"/>
        <v>2.138527098168419E-3</v>
      </c>
    </row>
    <row r="2000" spans="1:7" x14ac:dyDescent="0.35">
      <c r="A2000" s="60">
        <v>42908</v>
      </c>
      <c r="B2000" s="16">
        <v>5742.27</v>
      </c>
      <c r="C2000" s="16">
        <v>5703.2</v>
      </c>
      <c r="D2000" s="16">
        <v>5758.5</v>
      </c>
      <c r="E2000" s="16">
        <v>5703.2</v>
      </c>
      <c r="F2000" s="16" t="s">
        <v>596</v>
      </c>
      <c r="G2000" s="61">
        <f t="shared" si="32"/>
        <v>6.8470092333805521E-3</v>
      </c>
    </row>
    <row r="2001" spans="1:7" x14ac:dyDescent="0.35">
      <c r="A2001" s="60">
        <v>42907</v>
      </c>
      <c r="B2001" s="16">
        <v>5703.22</v>
      </c>
      <c r="C2001" s="16">
        <v>5792.3</v>
      </c>
      <c r="D2001" s="16">
        <v>5792.3</v>
      </c>
      <c r="E2001" s="16">
        <v>5703.2</v>
      </c>
      <c r="F2001" s="16" t="s">
        <v>595</v>
      </c>
      <c r="G2001" s="61">
        <f t="shared" si="32"/>
        <v>-1.5377337805945412E-2</v>
      </c>
    </row>
    <row r="2002" spans="1:7" x14ac:dyDescent="0.35">
      <c r="A2002" s="60">
        <v>42906</v>
      </c>
      <c r="B2002" s="16">
        <v>5792.29</v>
      </c>
      <c r="C2002" s="16">
        <v>5835.5</v>
      </c>
      <c r="D2002" s="16">
        <v>5840.2</v>
      </c>
      <c r="E2002" s="16">
        <v>5792.29</v>
      </c>
      <c r="F2002" s="16" t="s">
        <v>594</v>
      </c>
      <c r="G2002" s="61">
        <f t="shared" si="32"/>
        <v>-7.4080801710901811E-3</v>
      </c>
    </row>
    <row r="2003" spans="1:7" x14ac:dyDescent="0.35">
      <c r="A2003" s="60">
        <v>42905</v>
      </c>
      <c r="B2003" s="16">
        <v>5835.52</v>
      </c>
      <c r="C2003" s="16">
        <v>5808</v>
      </c>
      <c r="D2003" s="16">
        <v>5837.7</v>
      </c>
      <c r="E2003" s="16">
        <v>5803.9</v>
      </c>
      <c r="F2003" s="16" t="s">
        <v>593</v>
      </c>
      <c r="G2003" s="61">
        <f t="shared" si="32"/>
        <v>4.7296424789731173E-3</v>
      </c>
    </row>
    <row r="2004" spans="1:7" x14ac:dyDescent="0.35">
      <c r="A2004" s="60">
        <v>42902</v>
      </c>
      <c r="B2004" s="16">
        <v>5808.05</v>
      </c>
      <c r="C2004" s="16">
        <v>5794.5</v>
      </c>
      <c r="D2004" s="16">
        <v>5825.9</v>
      </c>
      <c r="E2004" s="16">
        <v>5794.5</v>
      </c>
      <c r="F2004" s="16" t="s">
        <v>489</v>
      </c>
      <c r="G2004" s="61">
        <f t="shared" si="32"/>
        <v>1.9614675986943109E-3</v>
      </c>
    </row>
    <row r="2005" spans="1:7" x14ac:dyDescent="0.35">
      <c r="A2005" s="60">
        <v>42901</v>
      </c>
      <c r="B2005" s="16">
        <v>5796.68</v>
      </c>
      <c r="C2005" s="16">
        <v>5862.2</v>
      </c>
      <c r="D2005" s="16">
        <v>5862.2</v>
      </c>
      <c r="E2005" s="16">
        <v>5785.8</v>
      </c>
      <c r="F2005" s="16" t="s">
        <v>592</v>
      </c>
      <c r="G2005" s="61">
        <f t="shared" si="32"/>
        <v>-1.1183438412620372E-2</v>
      </c>
    </row>
    <row r="2006" spans="1:7" x14ac:dyDescent="0.35">
      <c r="A2006" s="60">
        <v>42900</v>
      </c>
      <c r="B2006" s="16">
        <v>5862.24</v>
      </c>
      <c r="C2006" s="16">
        <v>5801.8</v>
      </c>
      <c r="D2006" s="16">
        <v>5863.8</v>
      </c>
      <c r="E2006" s="16">
        <v>5801.8</v>
      </c>
      <c r="F2006" s="16" t="s">
        <v>534</v>
      </c>
      <c r="G2006" s="61">
        <f t="shared" si="32"/>
        <v>1.041049046509368E-2</v>
      </c>
    </row>
    <row r="2007" spans="1:7" x14ac:dyDescent="0.35">
      <c r="A2007" s="60">
        <v>42899</v>
      </c>
      <c r="B2007" s="16">
        <v>5801.84</v>
      </c>
      <c r="C2007" s="16">
        <v>5715.5</v>
      </c>
      <c r="D2007" s="16">
        <v>5801.84</v>
      </c>
      <c r="E2007" s="16">
        <v>5715.5</v>
      </c>
      <c r="F2007" s="16" t="s">
        <v>591</v>
      </c>
      <c r="G2007" s="61">
        <f t="shared" si="32"/>
        <v>1.5113394197492358E-2</v>
      </c>
    </row>
    <row r="2008" spans="1:7" x14ac:dyDescent="0.35">
      <c r="A2008" s="60">
        <v>42895</v>
      </c>
      <c r="B2008" s="16">
        <v>5715.46</v>
      </c>
      <c r="C2008" s="16">
        <v>5714.8</v>
      </c>
      <c r="D2008" s="16">
        <v>5728.4</v>
      </c>
      <c r="E2008" s="16">
        <v>5688.5</v>
      </c>
      <c r="F2008" s="16" t="s">
        <v>590</v>
      </c>
      <c r="G2008" s="61">
        <f t="shared" si="32"/>
        <v>1.1723965360066479E-4</v>
      </c>
    </row>
    <row r="2009" spans="1:7" x14ac:dyDescent="0.35">
      <c r="A2009" s="60">
        <v>42894</v>
      </c>
      <c r="B2009" s="16">
        <v>5714.79</v>
      </c>
      <c r="C2009" s="16">
        <v>5707.8</v>
      </c>
      <c r="D2009" s="16">
        <v>5716.6</v>
      </c>
      <c r="E2009" s="16">
        <v>5670.7</v>
      </c>
      <c r="F2009" s="16" t="s">
        <v>589</v>
      </c>
      <c r="G2009" s="61">
        <f t="shared" si="32"/>
        <v>1.2299023962072386E-3</v>
      </c>
    </row>
    <row r="2010" spans="1:7" x14ac:dyDescent="0.35">
      <c r="A2010" s="60">
        <v>42893</v>
      </c>
      <c r="B2010" s="16">
        <v>5707.77</v>
      </c>
      <c r="C2010" s="16">
        <v>5708.1</v>
      </c>
      <c r="D2010" s="16">
        <v>5721.8</v>
      </c>
      <c r="E2010" s="16">
        <v>5685.1</v>
      </c>
      <c r="F2010" s="16" t="s">
        <v>588</v>
      </c>
      <c r="G2010" s="61">
        <f t="shared" si="32"/>
        <v>-5.6060783904854361E-5</v>
      </c>
    </row>
    <row r="2011" spans="1:7" x14ac:dyDescent="0.35">
      <c r="A2011" s="60">
        <v>42892</v>
      </c>
      <c r="B2011" s="16">
        <v>5708.09</v>
      </c>
      <c r="C2011" s="16">
        <v>5792.1</v>
      </c>
      <c r="D2011" s="16">
        <v>5792.1</v>
      </c>
      <c r="E2011" s="16">
        <v>5708.09</v>
      </c>
      <c r="F2011" s="16" t="s">
        <v>587</v>
      </c>
      <c r="G2011" s="61">
        <f t="shared" si="32"/>
        <v>-1.4499134161016669E-2</v>
      </c>
    </row>
    <row r="2012" spans="1:7" x14ac:dyDescent="0.35">
      <c r="A2012" s="60">
        <v>42891</v>
      </c>
      <c r="B2012" s="16">
        <v>5792.07</v>
      </c>
      <c r="C2012" s="16">
        <v>5821.2</v>
      </c>
      <c r="D2012" s="16">
        <v>5821.2</v>
      </c>
      <c r="E2012" s="16">
        <v>5775.1</v>
      </c>
      <c r="F2012" s="16" t="s">
        <v>586</v>
      </c>
      <c r="G2012" s="61">
        <f t="shared" si="32"/>
        <v>-4.9887392610687975E-3</v>
      </c>
    </row>
    <row r="2013" spans="1:7" x14ac:dyDescent="0.35">
      <c r="A2013" s="60">
        <v>42888</v>
      </c>
      <c r="B2013" s="16">
        <v>5821.11</v>
      </c>
      <c r="C2013" s="16">
        <v>5772.5</v>
      </c>
      <c r="D2013" s="16">
        <v>5825.9</v>
      </c>
      <c r="E2013" s="16">
        <v>5772.5</v>
      </c>
      <c r="F2013" s="16" t="s">
        <v>585</v>
      </c>
      <c r="G2013" s="61">
        <f t="shared" si="32"/>
        <v>8.4244553467487382E-3</v>
      </c>
    </row>
    <row r="2014" spans="1:7" x14ac:dyDescent="0.35">
      <c r="A2014" s="60">
        <v>42887</v>
      </c>
      <c r="B2014" s="16">
        <v>5772.48</v>
      </c>
      <c r="C2014" s="16">
        <v>5761.3</v>
      </c>
      <c r="D2014" s="16">
        <v>5773.5</v>
      </c>
      <c r="E2014" s="16">
        <v>5746.9</v>
      </c>
      <c r="F2014" s="16" t="s">
        <v>584</v>
      </c>
      <c r="G2014" s="61">
        <f t="shared" si="32"/>
        <v>1.9422733450320528E-3</v>
      </c>
    </row>
    <row r="2015" spans="1:7" x14ac:dyDescent="0.35">
      <c r="A2015" s="60">
        <v>42886</v>
      </c>
      <c r="B2015" s="16">
        <v>5761.29</v>
      </c>
      <c r="C2015" s="16">
        <v>5756</v>
      </c>
      <c r="D2015" s="16">
        <v>5775.5</v>
      </c>
      <c r="E2015" s="16">
        <v>5747.3</v>
      </c>
      <c r="F2015" s="16" t="s">
        <v>297</v>
      </c>
      <c r="G2015" s="61">
        <f t="shared" si="32"/>
        <v>9.2425777062765668E-4</v>
      </c>
    </row>
    <row r="2016" spans="1:7" x14ac:dyDescent="0.35">
      <c r="A2016" s="60">
        <v>42885</v>
      </c>
      <c r="B2016" s="16">
        <v>5755.97</v>
      </c>
      <c r="C2016" s="16">
        <v>5747.6</v>
      </c>
      <c r="D2016" s="16">
        <v>5763.9</v>
      </c>
      <c r="E2016" s="16">
        <v>5720.5</v>
      </c>
      <c r="F2016" s="16" t="s">
        <v>583</v>
      </c>
      <c r="G2016" s="61">
        <f t="shared" si="32"/>
        <v>1.444063420481756E-3</v>
      </c>
    </row>
    <row r="2017" spans="1:7" x14ac:dyDescent="0.35">
      <c r="A2017" s="60">
        <v>42884</v>
      </c>
      <c r="B2017" s="16">
        <v>5747.67</v>
      </c>
      <c r="C2017" s="16">
        <v>5791.6</v>
      </c>
      <c r="D2017" s="16">
        <v>5796.9</v>
      </c>
      <c r="E2017" s="16">
        <v>5747.67</v>
      </c>
      <c r="F2017" s="16" t="s">
        <v>582</v>
      </c>
      <c r="G2017" s="61">
        <f t="shared" si="32"/>
        <v>-7.6639399453735102E-3</v>
      </c>
    </row>
    <row r="2018" spans="1:7" x14ac:dyDescent="0.35">
      <c r="A2018" s="60">
        <v>42881</v>
      </c>
      <c r="B2018" s="16">
        <v>5792.06</v>
      </c>
      <c r="C2018" s="16">
        <v>5828.8</v>
      </c>
      <c r="D2018" s="16">
        <v>5828.8</v>
      </c>
      <c r="E2018" s="16">
        <v>5778.8</v>
      </c>
      <c r="F2018" s="16" t="s">
        <v>581</v>
      </c>
      <c r="G2018" s="61">
        <f t="shared" si="32"/>
        <v>-6.2997745668903482E-3</v>
      </c>
    </row>
    <row r="2019" spans="1:7" x14ac:dyDescent="0.35">
      <c r="A2019" s="60">
        <v>42880</v>
      </c>
      <c r="B2019" s="16">
        <v>5828.78</v>
      </c>
      <c r="C2019" s="16">
        <v>5811.5</v>
      </c>
      <c r="D2019" s="16">
        <v>5829.7</v>
      </c>
      <c r="E2019" s="16">
        <v>5792.6</v>
      </c>
      <c r="F2019" s="16" t="s">
        <v>580</v>
      </c>
      <c r="G2019" s="61">
        <f t="shared" si="32"/>
        <v>2.9647856423844487E-3</v>
      </c>
    </row>
    <row r="2020" spans="1:7" x14ac:dyDescent="0.35">
      <c r="A2020" s="60">
        <v>42879</v>
      </c>
      <c r="B2020" s="16">
        <v>5811.55</v>
      </c>
      <c r="C2020" s="16">
        <v>5802.8</v>
      </c>
      <c r="D2020" s="16">
        <v>5817.1</v>
      </c>
      <c r="E2020" s="16">
        <v>5796.8</v>
      </c>
      <c r="F2020" s="16" t="s">
        <v>579</v>
      </c>
      <c r="G2020" s="61">
        <f t="shared" si="32"/>
        <v>1.5096186489602648E-3</v>
      </c>
    </row>
    <row r="2021" spans="1:7" x14ac:dyDescent="0.35">
      <c r="A2021" s="60">
        <v>42878</v>
      </c>
      <c r="B2021" s="16">
        <v>5802.79</v>
      </c>
      <c r="C2021" s="16">
        <v>5811.2</v>
      </c>
      <c r="D2021" s="16">
        <v>5835.2</v>
      </c>
      <c r="E2021" s="16">
        <v>5796.7</v>
      </c>
      <c r="F2021" s="16" t="s">
        <v>578</v>
      </c>
      <c r="G2021" s="61">
        <f t="shared" si="32"/>
        <v>-1.4540786475863987E-3</v>
      </c>
    </row>
    <row r="2022" spans="1:7" x14ac:dyDescent="0.35">
      <c r="A2022" s="60">
        <v>42877</v>
      </c>
      <c r="B2022" s="16">
        <v>5811.24</v>
      </c>
      <c r="C2022" s="16">
        <v>5768.9</v>
      </c>
      <c r="D2022" s="16">
        <v>5817.5</v>
      </c>
      <c r="E2022" s="16">
        <v>5768.9</v>
      </c>
      <c r="F2022" s="16" t="s">
        <v>577</v>
      </c>
      <c r="G2022" s="61">
        <f t="shared" si="32"/>
        <v>7.3306234236731882E-3</v>
      </c>
    </row>
    <row r="2023" spans="1:7" x14ac:dyDescent="0.35">
      <c r="A2023" s="60">
        <v>42874</v>
      </c>
      <c r="B2023" s="16">
        <v>5768.95</v>
      </c>
      <c r="C2023" s="16">
        <v>5775.5</v>
      </c>
      <c r="D2023" s="16">
        <v>5777.4</v>
      </c>
      <c r="E2023" s="16">
        <v>5747.6</v>
      </c>
      <c r="F2023" s="16" t="s">
        <v>576</v>
      </c>
      <c r="G2023" s="61">
        <f t="shared" si="32"/>
        <v>-1.1410188484539674E-3</v>
      </c>
    </row>
    <row r="2024" spans="1:7" x14ac:dyDescent="0.35">
      <c r="A2024" s="60">
        <v>42873</v>
      </c>
      <c r="B2024" s="16">
        <v>5775.54</v>
      </c>
      <c r="C2024" s="16">
        <v>5821.2</v>
      </c>
      <c r="D2024" s="16">
        <v>5821.2</v>
      </c>
      <c r="E2024" s="16">
        <v>5736.4</v>
      </c>
      <c r="F2024" s="16" t="s">
        <v>534</v>
      </c>
      <c r="G2024" s="61">
        <f t="shared" si="32"/>
        <v>-7.8437435580291925E-3</v>
      </c>
    </row>
    <row r="2025" spans="1:7" x14ac:dyDescent="0.35">
      <c r="A2025" s="60">
        <v>42872</v>
      </c>
      <c r="B2025" s="16">
        <v>5821.2</v>
      </c>
      <c r="C2025" s="16">
        <v>5882.2</v>
      </c>
      <c r="D2025" s="16">
        <v>5882.2</v>
      </c>
      <c r="E2025" s="16">
        <v>5819.4</v>
      </c>
      <c r="F2025" s="16" t="s">
        <v>575</v>
      </c>
      <c r="G2025" s="61">
        <f t="shared" si="32"/>
        <v>-1.0368587209865665E-2</v>
      </c>
    </row>
    <row r="2026" spans="1:7" x14ac:dyDescent="0.35">
      <c r="A2026" s="60">
        <v>42871</v>
      </c>
      <c r="B2026" s="16">
        <v>5882.19</v>
      </c>
      <c r="C2026" s="16">
        <v>5868.4</v>
      </c>
      <c r="D2026" s="16">
        <v>5901.4</v>
      </c>
      <c r="E2026" s="16">
        <v>5867.8</v>
      </c>
      <c r="F2026" s="16" t="s">
        <v>574</v>
      </c>
      <c r="G2026" s="61">
        <f t="shared" si="32"/>
        <v>2.3584142050148138E-3</v>
      </c>
    </row>
    <row r="2027" spans="1:7" x14ac:dyDescent="0.35">
      <c r="A2027" s="60">
        <v>42870</v>
      </c>
      <c r="B2027" s="16">
        <v>5868.35</v>
      </c>
      <c r="C2027" s="16">
        <v>5870.9</v>
      </c>
      <c r="D2027" s="16">
        <v>5878.2</v>
      </c>
      <c r="E2027" s="16">
        <v>5841.6</v>
      </c>
      <c r="F2027" s="16" t="s">
        <v>573</v>
      </c>
      <c r="G2027" s="61">
        <f t="shared" si="32"/>
        <v>-4.360482446502667E-4</v>
      </c>
    </row>
    <row r="2028" spans="1:7" x14ac:dyDescent="0.35">
      <c r="A2028" s="60">
        <v>42867</v>
      </c>
      <c r="B2028" s="16">
        <v>5870.91</v>
      </c>
      <c r="C2028" s="16">
        <v>5912</v>
      </c>
      <c r="D2028" s="16">
        <v>5912</v>
      </c>
      <c r="E2028" s="16">
        <v>5852.5</v>
      </c>
      <c r="F2028" s="16" t="s">
        <v>283</v>
      </c>
      <c r="G2028" s="61">
        <f t="shared" si="32"/>
        <v>-6.9553097666960051E-3</v>
      </c>
    </row>
    <row r="2029" spans="1:7" x14ac:dyDescent="0.35">
      <c r="A2029" s="60">
        <v>42866</v>
      </c>
      <c r="B2029" s="16">
        <v>5912.03</v>
      </c>
      <c r="C2029" s="16">
        <v>5911.1</v>
      </c>
      <c r="D2029" s="16">
        <v>5953.6</v>
      </c>
      <c r="E2029" s="16">
        <v>5907.3</v>
      </c>
      <c r="F2029" s="16" t="s">
        <v>572</v>
      </c>
      <c r="G2029" s="61">
        <f t="shared" si="32"/>
        <v>1.5902312433069277E-4</v>
      </c>
    </row>
    <row r="2030" spans="1:7" x14ac:dyDescent="0.35">
      <c r="A2030" s="60">
        <v>42865</v>
      </c>
      <c r="B2030" s="16">
        <v>5911.09</v>
      </c>
      <c r="C2030" s="16">
        <v>5874.5</v>
      </c>
      <c r="D2030" s="16">
        <v>5921.7</v>
      </c>
      <c r="E2030" s="16">
        <v>5854.9</v>
      </c>
      <c r="F2030" s="16" t="s">
        <v>571</v>
      </c>
      <c r="G2030" s="61">
        <f t="shared" si="32"/>
        <v>6.2234766015325516E-3</v>
      </c>
    </row>
    <row r="2031" spans="1:7" x14ac:dyDescent="0.35">
      <c r="A2031" s="60">
        <v>42864</v>
      </c>
      <c r="B2031" s="16">
        <v>5874.53</v>
      </c>
      <c r="C2031" s="16">
        <v>5897.8</v>
      </c>
      <c r="D2031" s="16">
        <v>5897.8</v>
      </c>
      <c r="E2031" s="16">
        <v>5862.7</v>
      </c>
      <c r="F2031" s="16" t="s">
        <v>570</v>
      </c>
      <c r="G2031" s="61">
        <f t="shared" si="32"/>
        <v>-3.9506055617066771E-3</v>
      </c>
    </row>
    <row r="2032" spans="1:7" x14ac:dyDescent="0.35">
      <c r="A2032" s="60">
        <v>42863</v>
      </c>
      <c r="B2032" s="16">
        <v>5897.83</v>
      </c>
      <c r="C2032" s="16">
        <v>5863.8</v>
      </c>
      <c r="D2032" s="16">
        <v>5912</v>
      </c>
      <c r="E2032" s="16">
        <v>5863.8</v>
      </c>
      <c r="F2032" s="16" t="s">
        <v>365</v>
      </c>
      <c r="G2032" s="61">
        <f t="shared" si="32"/>
        <v>5.801688663172877E-3</v>
      </c>
    </row>
    <row r="2033" spans="1:7" x14ac:dyDescent="0.35">
      <c r="A2033" s="60">
        <v>42860</v>
      </c>
      <c r="B2033" s="16">
        <v>5863.81</v>
      </c>
      <c r="C2033" s="16">
        <v>5904.5</v>
      </c>
      <c r="D2033" s="16">
        <v>5912.1</v>
      </c>
      <c r="E2033" s="16">
        <v>5855</v>
      </c>
      <c r="F2033" s="16" t="s">
        <v>173</v>
      </c>
      <c r="G2033" s="61">
        <f t="shared" si="32"/>
        <v>-6.894717944896489E-3</v>
      </c>
    </row>
    <row r="2034" spans="1:7" x14ac:dyDescent="0.35">
      <c r="A2034" s="60">
        <v>42859</v>
      </c>
      <c r="B2034" s="16">
        <v>5904.52</v>
      </c>
      <c r="C2034" s="16">
        <v>5919.9</v>
      </c>
      <c r="D2034" s="16">
        <v>5920.3</v>
      </c>
      <c r="E2034" s="16">
        <v>5885.4</v>
      </c>
      <c r="F2034" s="16" t="s">
        <v>569</v>
      </c>
      <c r="G2034" s="61">
        <f t="shared" si="32"/>
        <v>-2.604756129284902E-3</v>
      </c>
    </row>
    <row r="2035" spans="1:7" x14ac:dyDescent="0.35">
      <c r="A2035" s="60">
        <v>42858</v>
      </c>
      <c r="B2035" s="16">
        <v>5919.94</v>
      </c>
      <c r="C2035" s="16">
        <v>5971.4</v>
      </c>
      <c r="D2035" s="16">
        <v>5971.5</v>
      </c>
      <c r="E2035" s="16">
        <v>5910</v>
      </c>
      <c r="F2035" s="16" t="s">
        <v>173</v>
      </c>
      <c r="G2035" s="61">
        <f t="shared" si="32"/>
        <v>-8.6243854078748017E-3</v>
      </c>
    </row>
    <row r="2036" spans="1:7" x14ac:dyDescent="0.35">
      <c r="A2036" s="60">
        <v>42857</v>
      </c>
      <c r="B2036" s="16">
        <v>5971.44</v>
      </c>
      <c r="C2036" s="16">
        <v>5976.4</v>
      </c>
      <c r="D2036" s="16">
        <v>5976.4</v>
      </c>
      <c r="E2036" s="16">
        <v>5941.5</v>
      </c>
      <c r="F2036" s="16" t="s">
        <v>568</v>
      </c>
      <c r="G2036" s="61">
        <f t="shared" si="32"/>
        <v>-8.3494661528715763E-4</v>
      </c>
    </row>
    <row r="2037" spans="1:7" x14ac:dyDescent="0.35">
      <c r="A2037" s="60">
        <v>42856</v>
      </c>
      <c r="B2037" s="16">
        <v>5976.43</v>
      </c>
      <c r="C2037" s="16">
        <v>5947.6</v>
      </c>
      <c r="D2037" s="16">
        <v>5976.43</v>
      </c>
      <c r="E2037" s="16">
        <v>5940.2</v>
      </c>
      <c r="F2037" s="16" t="s">
        <v>567</v>
      </c>
      <c r="G2037" s="61">
        <f t="shared" si="32"/>
        <v>4.8490228815369907E-3</v>
      </c>
    </row>
    <row r="2038" spans="1:7" x14ac:dyDescent="0.35">
      <c r="A2038" s="60">
        <v>42853</v>
      </c>
      <c r="B2038" s="16">
        <v>5947.59</v>
      </c>
      <c r="C2038" s="16">
        <v>5944.4</v>
      </c>
      <c r="D2038" s="16">
        <v>5947.6</v>
      </c>
      <c r="E2038" s="16">
        <v>5919.9</v>
      </c>
      <c r="F2038" s="16" t="s">
        <v>566</v>
      </c>
      <c r="G2038" s="61">
        <f t="shared" si="32"/>
        <v>5.3159007676084613E-4</v>
      </c>
    </row>
    <row r="2039" spans="1:7" x14ac:dyDescent="0.35">
      <c r="A2039" s="60">
        <v>42852</v>
      </c>
      <c r="B2039" s="16">
        <v>5944.43</v>
      </c>
      <c r="C2039" s="16">
        <v>5936.8</v>
      </c>
      <c r="D2039" s="16">
        <v>5947.3</v>
      </c>
      <c r="E2039" s="16">
        <v>5931.1</v>
      </c>
      <c r="F2039" s="16" t="s">
        <v>565</v>
      </c>
      <c r="G2039" s="61">
        <f t="shared" si="32"/>
        <v>1.2902638977085878E-3</v>
      </c>
    </row>
    <row r="2040" spans="1:7" x14ac:dyDescent="0.35">
      <c r="A2040" s="60">
        <v>42851</v>
      </c>
      <c r="B2040" s="16">
        <v>5936.77</v>
      </c>
      <c r="C2040" s="16">
        <v>5900.7</v>
      </c>
      <c r="D2040" s="16">
        <v>5949.1</v>
      </c>
      <c r="E2040" s="16">
        <v>5900.7</v>
      </c>
      <c r="F2040" s="16" t="s">
        <v>173</v>
      </c>
      <c r="G2040" s="61">
        <f t="shared" si="32"/>
        <v>6.1094239347063706E-3</v>
      </c>
    </row>
    <row r="2041" spans="1:7" x14ac:dyDescent="0.35">
      <c r="A2041" s="60">
        <v>42849</v>
      </c>
      <c r="B2041" s="16">
        <v>5900.72</v>
      </c>
      <c r="C2041" s="16">
        <v>5885.6</v>
      </c>
      <c r="D2041" s="16">
        <v>5922.8</v>
      </c>
      <c r="E2041" s="16">
        <v>5885.1</v>
      </c>
      <c r="F2041" s="16" t="s">
        <v>564</v>
      </c>
      <c r="G2041" s="61">
        <f t="shared" si="32"/>
        <v>2.5604648594463875E-3</v>
      </c>
    </row>
    <row r="2042" spans="1:7" x14ac:dyDescent="0.35">
      <c r="A2042" s="60">
        <v>42846</v>
      </c>
      <c r="B2042" s="16">
        <v>5885.65</v>
      </c>
      <c r="C2042" s="16">
        <v>5854.4</v>
      </c>
      <c r="D2042" s="16">
        <v>5899.8</v>
      </c>
      <c r="E2042" s="16">
        <v>5854.4</v>
      </c>
      <c r="F2042" s="16" t="s">
        <v>563</v>
      </c>
      <c r="G2042" s="61">
        <f t="shared" si="32"/>
        <v>5.3361483052944969E-3</v>
      </c>
    </row>
    <row r="2043" spans="1:7" x14ac:dyDescent="0.35">
      <c r="A2043" s="60">
        <v>42845</v>
      </c>
      <c r="B2043" s="16">
        <v>5854.41</v>
      </c>
      <c r="C2043" s="16">
        <v>5839.9</v>
      </c>
      <c r="D2043" s="16">
        <v>5859.2</v>
      </c>
      <c r="E2043" s="16">
        <v>5837.3</v>
      </c>
      <c r="F2043" s="16" t="s">
        <v>287</v>
      </c>
      <c r="G2043" s="61">
        <f t="shared" si="32"/>
        <v>2.4829149764293845E-3</v>
      </c>
    </row>
    <row r="2044" spans="1:7" x14ac:dyDescent="0.35">
      <c r="A2044" s="60">
        <v>42844</v>
      </c>
      <c r="B2044" s="16">
        <v>5839.91</v>
      </c>
      <c r="C2044" s="16">
        <v>5868.7</v>
      </c>
      <c r="D2044" s="16">
        <v>5868.7</v>
      </c>
      <c r="E2044" s="16">
        <v>5826.7</v>
      </c>
      <c r="F2044" s="16" t="s">
        <v>294</v>
      </c>
      <c r="G2044" s="61">
        <f t="shared" si="32"/>
        <v>-4.9073816903544287E-3</v>
      </c>
    </row>
    <row r="2045" spans="1:7" x14ac:dyDescent="0.35">
      <c r="A2045" s="60">
        <v>42843</v>
      </c>
      <c r="B2045" s="16">
        <v>5868.71</v>
      </c>
      <c r="C2045" s="16">
        <v>5925.9</v>
      </c>
      <c r="D2045" s="16">
        <v>5925.9</v>
      </c>
      <c r="E2045" s="16">
        <v>5855</v>
      </c>
      <c r="F2045" s="16" t="s">
        <v>562</v>
      </c>
      <c r="G2045" s="61">
        <f t="shared" si="32"/>
        <v>-9.6458410326246691E-3</v>
      </c>
    </row>
    <row r="2046" spans="1:7" x14ac:dyDescent="0.35">
      <c r="A2046" s="60">
        <v>42838</v>
      </c>
      <c r="B2046" s="16">
        <v>5925.87</v>
      </c>
      <c r="C2046" s="16">
        <v>5968.9</v>
      </c>
      <c r="D2046" s="16">
        <v>5968.9</v>
      </c>
      <c r="E2046" s="16">
        <v>5917.3</v>
      </c>
      <c r="F2046" s="16" t="s">
        <v>365</v>
      </c>
      <c r="G2046" s="61">
        <f t="shared" si="32"/>
        <v>-7.2123600249291986E-3</v>
      </c>
    </row>
    <row r="2047" spans="1:7" x14ac:dyDescent="0.35">
      <c r="A2047" s="60">
        <v>42837</v>
      </c>
      <c r="B2047" s="16">
        <v>5968.92</v>
      </c>
      <c r="C2047" s="16">
        <v>5964.6</v>
      </c>
      <c r="D2047" s="16">
        <v>5978.9</v>
      </c>
      <c r="E2047" s="16">
        <v>5950.4</v>
      </c>
      <c r="F2047" s="16" t="s">
        <v>561</v>
      </c>
      <c r="G2047" s="61">
        <f t="shared" si="32"/>
        <v>7.2259544211616955E-4</v>
      </c>
    </row>
    <row r="2048" spans="1:7" x14ac:dyDescent="0.35">
      <c r="A2048" s="60">
        <v>42836</v>
      </c>
      <c r="B2048" s="16">
        <v>5964.61</v>
      </c>
      <c r="C2048" s="16">
        <v>5948.9</v>
      </c>
      <c r="D2048" s="16">
        <v>5983.2</v>
      </c>
      <c r="E2048" s="16">
        <v>5935.4</v>
      </c>
      <c r="F2048" s="16" t="s">
        <v>560</v>
      </c>
      <c r="G2048" s="61">
        <f t="shared" si="32"/>
        <v>2.6458806462403839E-3</v>
      </c>
    </row>
    <row r="2049" spans="1:7" x14ac:dyDescent="0.35">
      <c r="A2049" s="60">
        <v>42835</v>
      </c>
      <c r="B2049" s="16">
        <v>5948.87</v>
      </c>
      <c r="C2049" s="16">
        <v>5902.6</v>
      </c>
      <c r="D2049" s="16">
        <v>5948.9</v>
      </c>
      <c r="E2049" s="16">
        <v>5902.6</v>
      </c>
      <c r="F2049" s="16" t="s">
        <v>559</v>
      </c>
      <c r="G2049" s="61">
        <f t="shared" si="32"/>
        <v>7.8440408161191133E-3</v>
      </c>
    </row>
    <row r="2050" spans="1:7" x14ac:dyDescent="0.35">
      <c r="A2050" s="60">
        <v>42832</v>
      </c>
      <c r="B2050" s="16">
        <v>5902.57</v>
      </c>
      <c r="C2050" s="16">
        <v>5897.3</v>
      </c>
      <c r="D2050" s="16">
        <v>5928.3</v>
      </c>
      <c r="E2050" s="16">
        <v>5879.9</v>
      </c>
      <c r="F2050" s="16" t="s">
        <v>558</v>
      </c>
      <c r="G2050" s="61">
        <f t="shared" si="32"/>
        <v>8.9023488635509018E-4</v>
      </c>
    </row>
    <row r="2051" spans="1:7" x14ac:dyDescent="0.35">
      <c r="A2051" s="60">
        <v>42831</v>
      </c>
      <c r="B2051" s="16">
        <v>5897.32</v>
      </c>
      <c r="C2051" s="16">
        <v>5915.9</v>
      </c>
      <c r="D2051" s="16">
        <v>5915.9</v>
      </c>
      <c r="E2051" s="16">
        <v>5875.7</v>
      </c>
      <c r="F2051" s="16" t="s">
        <v>557</v>
      </c>
      <c r="G2051" s="61">
        <f t="shared" ref="G2051:G2114" si="33">B2051/B2052-1</f>
        <v>-3.1457437799299326E-3</v>
      </c>
    </row>
    <row r="2052" spans="1:7" x14ac:dyDescent="0.35">
      <c r="A2052" s="60">
        <v>42830</v>
      </c>
      <c r="B2052" s="16">
        <v>5915.93</v>
      </c>
      <c r="C2052" s="16">
        <v>5895.8</v>
      </c>
      <c r="D2052" s="16">
        <v>5919.5</v>
      </c>
      <c r="E2052" s="16">
        <v>5887</v>
      </c>
      <c r="F2052" s="16" t="s">
        <v>556</v>
      </c>
      <c r="G2052" s="61">
        <f t="shared" si="33"/>
        <v>3.4211026229018504E-3</v>
      </c>
    </row>
    <row r="2053" spans="1:7" x14ac:dyDescent="0.35">
      <c r="A2053" s="60">
        <v>42829</v>
      </c>
      <c r="B2053" s="16">
        <v>5895.76</v>
      </c>
      <c r="C2053" s="16">
        <v>5909.7</v>
      </c>
      <c r="D2053" s="16">
        <v>5910.9</v>
      </c>
      <c r="E2053" s="16">
        <v>5888.7</v>
      </c>
      <c r="F2053" s="16" t="s">
        <v>555</v>
      </c>
      <c r="G2053" s="61">
        <f t="shared" si="33"/>
        <v>-2.3605219207033512E-3</v>
      </c>
    </row>
    <row r="2054" spans="1:7" x14ac:dyDescent="0.35">
      <c r="A2054" s="60">
        <v>42828</v>
      </c>
      <c r="B2054" s="16">
        <v>5909.71</v>
      </c>
      <c r="C2054" s="16">
        <v>5903.8</v>
      </c>
      <c r="D2054" s="16">
        <v>5910.8</v>
      </c>
      <c r="E2054" s="16">
        <v>5881.4</v>
      </c>
      <c r="F2054" s="16" t="s">
        <v>554</v>
      </c>
      <c r="G2054" s="61">
        <f t="shared" si="33"/>
        <v>9.9426813734782016E-4</v>
      </c>
    </row>
    <row r="2055" spans="1:7" x14ac:dyDescent="0.35">
      <c r="A2055" s="60">
        <v>42825</v>
      </c>
      <c r="B2055" s="16">
        <v>5903.84</v>
      </c>
      <c r="C2055" s="16">
        <v>5931.8</v>
      </c>
      <c r="D2055" s="16">
        <v>5937.2</v>
      </c>
      <c r="E2055" s="16">
        <v>5903.8</v>
      </c>
      <c r="F2055" s="16" t="s">
        <v>553</v>
      </c>
      <c r="G2055" s="61">
        <f t="shared" si="33"/>
        <v>-4.7202891514268597E-3</v>
      </c>
    </row>
    <row r="2056" spans="1:7" x14ac:dyDescent="0.35">
      <c r="A2056" s="60">
        <v>42824</v>
      </c>
      <c r="B2056" s="16">
        <v>5931.84</v>
      </c>
      <c r="C2056" s="16">
        <v>5910.7</v>
      </c>
      <c r="D2056" s="16">
        <v>5934.9</v>
      </c>
      <c r="E2056" s="16">
        <v>5910.7</v>
      </c>
      <c r="F2056" s="16" t="s">
        <v>552</v>
      </c>
      <c r="G2056" s="61">
        <f t="shared" si="33"/>
        <v>3.5765645355034792E-3</v>
      </c>
    </row>
    <row r="2057" spans="1:7" x14ac:dyDescent="0.35">
      <c r="A2057" s="60">
        <v>42823</v>
      </c>
      <c r="B2057" s="16">
        <v>5910.7</v>
      </c>
      <c r="C2057" s="16">
        <v>5860.4</v>
      </c>
      <c r="D2057" s="16">
        <v>5912.9</v>
      </c>
      <c r="E2057" s="16">
        <v>5860.4</v>
      </c>
      <c r="F2057" s="16" t="s">
        <v>551</v>
      </c>
      <c r="G2057" s="61">
        <f t="shared" si="33"/>
        <v>8.5813108639156699E-3</v>
      </c>
    </row>
    <row r="2058" spans="1:7" x14ac:dyDescent="0.35">
      <c r="A2058" s="60">
        <v>42822</v>
      </c>
      <c r="B2058" s="16">
        <v>5860.41</v>
      </c>
      <c r="C2058" s="16">
        <v>5789.2</v>
      </c>
      <c r="D2058" s="16">
        <v>5860.41</v>
      </c>
      <c r="E2058" s="16">
        <v>5789.2</v>
      </c>
      <c r="F2058" s="16" t="s">
        <v>550</v>
      </c>
      <c r="G2058" s="61">
        <f t="shared" si="33"/>
        <v>1.2295244790758053E-2</v>
      </c>
    </row>
    <row r="2059" spans="1:7" x14ac:dyDescent="0.35">
      <c r="A2059" s="60">
        <v>42821</v>
      </c>
      <c r="B2059" s="16">
        <v>5789.23</v>
      </c>
      <c r="C2059" s="16">
        <v>5796.1</v>
      </c>
      <c r="D2059" s="16">
        <v>5796.1</v>
      </c>
      <c r="E2059" s="16">
        <v>5744.5</v>
      </c>
      <c r="F2059" s="16" t="s">
        <v>549</v>
      </c>
      <c r="G2059" s="61">
        <f t="shared" si="33"/>
        <v>-1.1818332390167718E-3</v>
      </c>
    </row>
    <row r="2060" spans="1:7" x14ac:dyDescent="0.35">
      <c r="A2060" s="60">
        <v>42818</v>
      </c>
      <c r="B2060" s="16">
        <v>5796.08</v>
      </c>
      <c r="C2060" s="16">
        <v>5754</v>
      </c>
      <c r="D2060" s="16">
        <v>5810.3</v>
      </c>
      <c r="E2060" s="16">
        <v>5752.7</v>
      </c>
      <c r="F2060" s="16" t="s">
        <v>548</v>
      </c>
      <c r="G2060" s="61">
        <f t="shared" si="33"/>
        <v>7.3096721943961551E-3</v>
      </c>
    </row>
    <row r="2061" spans="1:7" x14ac:dyDescent="0.35">
      <c r="A2061" s="60">
        <v>42817</v>
      </c>
      <c r="B2061" s="16">
        <v>5754.02</v>
      </c>
      <c r="C2061" s="16">
        <v>5732</v>
      </c>
      <c r="D2061" s="16">
        <v>5754.02</v>
      </c>
      <c r="E2061" s="16">
        <v>5732</v>
      </c>
      <c r="F2061" s="16" t="s">
        <v>547</v>
      </c>
      <c r="G2061" s="61">
        <f t="shared" si="33"/>
        <v>3.8485962916698924E-3</v>
      </c>
    </row>
    <row r="2062" spans="1:7" x14ac:dyDescent="0.35">
      <c r="A2062" s="60">
        <v>42816</v>
      </c>
      <c r="B2062" s="16">
        <v>5731.96</v>
      </c>
      <c r="C2062" s="16">
        <v>5819.5</v>
      </c>
      <c r="D2062" s="16">
        <v>5819.5</v>
      </c>
      <c r="E2062" s="16">
        <v>5728.8</v>
      </c>
      <c r="F2062" s="16" t="s">
        <v>546</v>
      </c>
      <c r="G2062" s="61">
        <f t="shared" si="33"/>
        <v>-1.5040836911825561E-2</v>
      </c>
    </row>
    <row r="2063" spans="1:7" x14ac:dyDescent="0.35">
      <c r="A2063" s="60">
        <v>42815</v>
      </c>
      <c r="B2063" s="16">
        <v>5819.49</v>
      </c>
      <c r="C2063" s="16">
        <v>5820.5</v>
      </c>
      <c r="D2063" s="16">
        <v>5823.7</v>
      </c>
      <c r="E2063" s="16">
        <v>5805.4</v>
      </c>
      <c r="F2063" s="16" t="s">
        <v>165</v>
      </c>
      <c r="G2063" s="61">
        <f t="shared" si="33"/>
        <v>-1.7524237566823864E-4</v>
      </c>
    </row>
    <row r="2064" spans="1:7" x14ac:dyDescent="0.35">
      <c r="A2064" s="60">
        <v>42814</v>
      </c>
      <c r="B2064" s="16">
        <v>5820.51</v>
      </c>
      <c r="C2064" s="16">
        <v>5840.8</v>
      </c>
      <c r="D2064" s="16">
        <v>5840.8</v>
      </c>
      <c r="E2064" s="16">
        <v>5807.3</v>
      </c>
      <c r="F2064" s="16" t="s">
        <v>545</v>
      </c>
      <c r="G2064" s="61">
        <f t="shared" si="33"/>
        <v>-3.4687207337389392E-3</v>
      </c>
    </row>
    <row r="2065" spans="1:7" x14ac:dyDescent="0.35">
      <c r="A2065" s="60">
        <v>42811</v>
      </c>
      <c r="B2065" s="16">
        <v>5840.77</v>
      </c>
      <c r="C2065" s="16">
        <v>5827.5</v>
      </c>
      <c r="D2065" s="16">
        <v>5855.1</v>
      </c>
      <c r="E2065" s="16">
        <v>5820.6</v>
      </c>
      <c r="F2065" s="16" t="s">
        <v>366</v>
      </c>
      <c r="G2065" s="61">
        <f t="shared" si="33"/>
        <v>2.2857338973307773E-3</v>
      </c>
    </row>
    <row r="2066" spans="1:7" x14ac:dyDescent="0.35">
      <c r="A2066" s="60">
        <v>42810</v>
      </c>
      <c r="B2066" s="16">
        <v>5827.45</v>
      </c>
      <c r="C2066" s="16">
        <v>5813.7</v>
      </c>
      <c r="D2066" s="16">
        <v>5840.6</v>
      </c>
      <c r="E2066" s="16">
        <v>5808.2</v>
      </c>
      <c r="F2066" s="16" t="s">
        <v>249</v>
      </c>
      <c r="G2066" s="61">
        <f t="shared" si="33"/>
        <v>2.368551416658482E-3</v>
      </c>
    </row>
    <row r="2067" spans="1:7" x14ac:dyDescent="0.35">
      <c r="A2067" s="60">
        <v>42809</v>
      </c>
      <c r="B2067" s="16">
        <v>5813.68</v>
      </c>
      <c r="C2067" s="16">
        <v>5798.1</v>
      </c>
      <c r="D2067" s="16">
        <v>5813.9</v>
      </c>
      <c r="E2067" s="16">
        <v>5769.5</v>
      </c>
      <c r="F2067" s="16" t="s">
        <v>544</v>
      </c>
      <c r="G2067" s="61">
        <f t="shared" si="33"/>
        <v>2.6836284864750759E-3</v>
      </c>
    </row>
    <row r="2068" spans="1:7" x14ac:dyDescent="0.35">
      <c r="A2068" s="60">
        <v>42808</v>
      </c>
      <c r="B2068" s="16">
        <v>5798.12</v>
      </c>
      <c r="C2068" s="16">
        <v>5794.6</v>
      </c>
      <c r="D2068" s="16">
        <v>5820.4</v>
      </c>
      <c r="E2068" s="16">
        <v>5784.4</v>
      </c>
      <c r="F2068" s="16" t="s">
        <v>543</v>
      </c>
      <c r="G2068" s="61">
        <f t="shared" si="33"/>
        <v>6.00554995651148E-4</v>
      </c>
    </row>
    <row r="2069" spans="1:7" x14ac:dyDescent="0.35">
      <c r="A2069" s="60">
        <v>42807</v>
      </c>
      <c r="B2069" s="16">
        <v>5794.64</v>
      </c>
      <c r="C2069" s="16">
        <v>5811.2</v>
      </c>
      <c r="D2069" s="16">
        <v>5811.2</v>
      </c>
      <c r="E2069" s="16">
        <v>5782.8</v>
      </c>
      <c r="F2069" s="16" t="s">
        <v>542</v>
      </c>
      <c r="G2069" s="61">
        <f t="shared" si="33"/>
        <v>-2.8428059113841941E-3</v>
      </c>
    </row>
    <row r="2070" spans="1:7" x14ac:dyDescent="0.35">
      <c r="A2070" s="60">
        <v>42804</v>
      </c>
      <c r="B2070" s="16">
        <v>5811.16</v>
      </c>
      <c r="C2070" s="16">
        <v>5780.5</v>
      </c>
      <c r="D2070" s="16">
        <v>5817</v>
      </c>
      <c r="E2070" s="16">
        <v>5780.5</v>
      </c>
      <c r="F2070" s="16" t="s">
        <v>541</v>
      </c>
      <c r="G2070" s="61">
        <f t="shared" si="33"/>
        <v>5.3023003160619364E-3</v>
      </c>
    </row>
    <row r="2071" spans="1:7" x14ac:dyDescent="0.35">
      <c r="A2071" s="60">
        <v>42803</v>
      </c>
      <c r="B2071" s="16">
        <v>5780.51</v>
      </c>
      <c r="C2071" s="16">
        <v>5799.5</v>
      </c>
      <c r="D2071" s="16">
        <v>5799.5</v>
      </c>
      <c r="E2071" s="16">
        <v>5768.9</v>
      </c>
      <c r="F2071" s="16" t="s">
        <v>540</v>
      </c>
      <c r="G2071" s="61">
        <f t="shared" si="33"/>
        <v>-3.2727015651375924E-3</v>
      </c>
    </row>
    <row r="2072" spans="1:7" x14ac:dyDescent="0.35">
      <c r="A2072" s="60">
        <v>42802</v>
      </c>
      <c r="B2072" s="16">
        <v>5799.49</v>
      </c>
      <c r="C2072" s="16">
        <v>5801.9</v>
      </c>
      <c r="D2072" s="16">
        <v>5801.9</v>
      </c>
      <c r="E2072" s="16">
        <v>5780.4</v>
      </c>
      <c r="F2072" s="16" t="s">
        <v>539</v>
      </c>
      <c r="G2072" s="61">
        <f t="shared" si="33"/>
        <v>-4.222725502159852E-4</v>
      </c>
    </row>
    <row r="2073" spans="1:7" x14ac:dyDescent="0.35">
      <c r="A2073" s="60">
        <v>42801</v>
      </c>
      <c r="B2073" s="16">
        <v>5801.94</v>
      </c>
      <c r="C2073" s="16">
        <v>5788.5</v>
      </c>
      <c r="D2073" s="16">
        <v>5814.5</v>
      </c>
      <c r="E2073" s="16">
        <v>5761.8</v>
      </c>
      <c r="F2073" s="16" t="s">
        <v>538</v>
      </c>
      <c r="G2073" s="61">
        <f t="shared" si="33"/>
        <v>2.3235766149720671E-3</v>
      </c>
    </row>
    <row r="2074" spans="1:7" x14ac:dyDescent="0.35">
      <c r="A2074" s="60">
        <v>42800</v>
      </c>
      <c r="B2074" s="16">
        <v>5788.49</v>
      </c>
      <c r="C2074" s="16">
        <v>5775.4</v>
      </c>
      <c r="D2074" s="16">
        <v>5789</v>
      </c>
      <c r="E2074" s="16">
        <v>5760.4</v>
      </c>
      <c r="F2074" s="16" t="s">
        <v>537</v>
      </c>
      <c r="G2074" s="61">
        <f t="shared" si="33"/>
        <v>2.2647742757657685E-3</v>
      </c>
    </row>
    <row r="2075" spans="1:7" x14ac:dyDescent="0.35">
      <c r="A2075" s="60">
        <v>42797</v>
      </c>
      <c r="B2075" s="16">
        <v>5775.41</v>
      </c>
      <c r="C2075" s="16">
        <v>5820.7</v>
      </c>
      <c r="D2075" s="16">
        <v>5820.7</v>
      </c>
      <c r="E2075" s="16">
        <v>5757.2</v>
      </c>
      <c r="F2075" s="16" t="s">
        <v>536</v>
      </c>
      <c r="G2075" s="61">
        <f t="shared" si="33"/>
        <v>-7.774032498032879E-3</v>
      </c>
    </row>
    <row r="2076" spans="1:7" x14ac:dyDescent="0.35">
      <c r="A2076" s="60">
        <v>42796</v>
      </c>
      <c r="B2076" s="16">
        <v>5820.66</v>
      </c>
      <c r="C2076" s="16">
        <v>5750.9</v>
      </c>
      <c r="D2076" s="16">
        <v>5820.7</v>
      </c>
      <c r="E2076" s="16">
        <v>5750.9</v>
      </c>
      <c r="F2076" s="16" t="s">
        <v>534</v>
      </c>
      <c r="G2076" s="61">
        <f t="shared" si="33"/>
        <v>1.2137315114608915E-2</v>
      </c>
    </row>
    <row r="2077" spans="1:7" x14ac:dyDescent="0.35">
      <c r="A2077" s="60">
        <v>42795</v>
      </c>
      <c r="B2077" s="16">
        <v>5750.86</v>
      </c>
      <c r="C2077" s="16">
        <v>5761</v>
      </c>
      <c r="D2077" s="16">
        <v>5761</v>
      </c>
      <c r="E2077" s="16">
        <v>5724.1</v>
      </c>
      <c r="F2077" s="16" t="s">
        <v>534</v>
      </c>
      <c r="G2077" s="61">
        <f t="shared" si="33"/>
        <v>-1.767042061849966E-3</v>
      </c>
    </row>
    <row r="2078" spans="1:7" x14ac:dyDescent="0.35">
      <c r="A2078" s="60">
        <v>42794</v>
      </c>
      <c r="B2078" s="16">
        <v>5761.04</v>
      </c>
      <c r="C2078" s="16">
        <v>5773.8</v>
      </c>
      <c r="D2078" s="16">
        <v>5801.4</v>
      </c>
      <c r="E2078" s="16">
        <v>5761</v>
      </c>
      <c r="F2078" s="16" t="s">
        <v>160</v>
      </c>
      <c r="G2078" s="61">
        <f t="shared" si="33"/>
        <v>-2.2030704428310788E-3</v>
      </c>
    </row>
    <row r="2079" spans="1:7" x14ac:dyDescent="0.35">
      <c r="A2079" s="60">
        <v>42793</v>
      </c>
      <c r="B2079" s="16">
        <v>5773.76</v>
      </c>
      <c r="C2079" s="16">
        <v>5786.9</v>
      </c>
      <c r="D2079" s="16">
        <v>5792.3</v>
      </c>
      <c r="E2079" s="16">
        <v>5760.2</v>
      </c>
      <c r="F2079" s="16" t="s">
        <v>535</v>
      </c>
      <c r="G2079" s="61">
        <f t="shared" si="33"/>
        <v>-2.2671975226719043E-3</v>
      </c>
    </row>
    <row r="2080" spans="1:7" x14ac:dyDescent="0.35">
      <c r="A2080" s="60">
        <v>42790</v>
      </c>
      <c r="B2080" s="16">
        <v>5786.88</v>
      </c>
      <c r="C2080" s="16">
        <v>5832.5</v>
      </c>
      <c r="D2080" s="16">
        <v>5832.5</v>
      </c>
      <c r="E2080" s="16">
        <v>5778.8</v>
      </c>
      <c r="F2080" s="16" t="s">
        <v>534</v>
      </c>
      <c r="G2080" s="61">
        <f t="shared" si="33"/>
        <v>-7.8284932465100265E-3</v>
      </c>
    </row>
    <row r="2081" spans="1:7" x14ac:dyDescent="0.35">
      <c r="A2081" s="60">
        <v>42789</v>
      </c>
      <c r="B2081" s="16">
        <v>5832.54</v>
      </c>
      <c r="C2081" s="16">
        <v>5850.1</v>
      </c>
      <c r="D2081" s="16">
        <v>5850.1</v>
      </c>
      <c r="E2081" s="16">
        <v>5812.9</v>
      </c>
      <c r="F2081" s="16" t="s">
        <v>533</v>
      </c>
      <c r="G2081" s="61">
        <f t="shared" si="33"/>
        <v>-3.0050665627371353E-3</v>
      </c>
    </row>
    <row r="2082" spans="1:7" x14ac:dyDescent="0.35">
      <c r="A2082" s="60">
        <v>42788</v>
      </c>
      <c r="B2082" s="16">
        <v>5850.12</v>
      </c>
      <c r="C2082" s="16">
        <v>5835.4</v>
      </c>
      <c r="D2082" s="16">
        <v>5850.12</v>
      </c>
      <c r="E2082" s="16">
        <v>5826.7</v>
      </c>
      <c r="F2082" s="16" t="s">
        <v>532</v>
      </c>
      <c r="G2082" s="61">
        <f t="shared" si="33"/>
        <v>2.520816874906906E-3</v>
      </c>
    </row>
    <row r="2083" spans="1:7" x14ac:dyDescent="0.35">
      <c r="A2083" s="60">
        <v>42787</v>
      </c>
      <c r="B2083" s="16">
        <v>5835.41</v>
      </c>
      <c r="C2083" s="16">
        <v>5840.5</v>
      </c>
      <c r="D2083" s="16">
        <v>5840.7</v>
      </c>
      <c r="E2083" s="16">
        <v>5821</v>
      </c>
      <c r="F2083" s="16" t="s">
        <v>531</v>
      </c>
      <c r="G2083" s="61">
        <f t="shared" si="33"/>
        <v>-8.7663277134097939E-4</v>
      </c>
    </row>
    <row r="2084" spans="1:7" x14ac:dyDescent="0.35">
      <c r="A2084" s="60">
        <v>42786</v>
      </c>
      <c r="B2084" s="16">
        <v>5840.53</v>
      </c>
      <c r="C2084" s="16">
        <v>5851</v>
      </c>
      <c r="D2084" s="16">
        <v>5857.1</v>
      </c>
      <c r="E2084" s="16">
        <v>5826.4</v>
      </c>
      <c r="F2084" s="16" t="s">
        <v>530</v>
      </c>
      <c r="G2084" s="61">
        <f t="shared" si="33"/>
        <v>-1.7860255888756393E-3</v>
      </c>
    </row>
    <row r="2085" spans="1:7" x14ac:dyDescent="0.35">
      <c r="A2085" s="60">
        <v>42783</v>
      </c>
      <c r="B2085" s="16">
        <v>5850.98</v>
      </c>
      <c r="C2085" s="16">
        <v>5863</v>
      </c>
      <c r="D2085" s="16">
        <v>5866.3</v>
      </c>
      <c r="E2085" s="16">
        <v>5845.7</v>
      </c>
      <c r="F2085" s="16" t="s">
        <v>529</v>
      </c>
      <c r="G2085" s="61">
        <f t="shared" si="33"/>
        <v>-2.0535491947837325E-3</v>
      </c>
    </row>
    <row r="2086" spans="1:7" x14ac:dyDescent="0.35">
      <c r="A2086" s="60">
        <v>42782</v>
      </c>
      <c r="B2086" s="16">
        <v>5863.02</v>
      </c>
      <c r="C2086" s="16">
        <v>5859.1</v>
      </c>
      <c r="D2086" s="16">
        <v>5880.9</v>
      </c>
      <c r="E2086" s="16">
        <v>5839.8</v>
      </c>
      <c r="F2086" s="16" t="s">
        <v>528</v>
      </c>
      <c r="G2086" s="61">
        <f t="shared" si="33"/>
        <v>6.6392109408730526E-4</v>
      </c>
    </row>
    <row r="2087" spans="1:7" x14ac:dyDescent="0.35">
      <c r="A2087" s="60">
        <v>42781</v>
      </c>
      <c r="B2087" s="16">
        <v>5859.13</v>
      </c>
      <c r="C2087" s="16">
        <v>5810.9</v>
      </c>
      <c r="D2087" s="16">
        <v>5867.2</v>
      </c>
      <c r="E2087" s="16">
        <v>5810.9</v>
      </c>
      <c r="F2087" s="16" t="s">
        <v>527</v>
      </c>
      <c r="G2087" s="61">
        <f t="shared" si="33"/>
        <v>8.3016543076877003E-3</v>
      </c>
    </row>
    <row r="2088" spans="1:7" x14ac:dyDescent="0.35">
      <c r="A2088" s="60">
        <v>42780</v>
      </c>
      <c r="B2088" s="16">
        <v>5810.89</v>
      </c>
      <c r="C2088" s="16">
        <v>5812.9</v>
      </c>
      <c r="D2088" s="16">
        <v>5846.8</v>
      </c>
      <c r="E2088" s="16">
        <v>5810.2</v>
      </c>
      <c r="F2088" s="16" t="s">
        <v>526</v>
      </c>
      <c r="G2088" s="61">
        <f t="shared" si="33"/>
        <v>-3.4578265581708401E-4</v>
      </c>
    </row>
    <row r="2089" spans="1:7" x14ac:dyDescent="0.35">
      <c r="A2089" s="60">
        <v>42779</v>
      </c>
      <c r="B2089" s="16">
        <v>5812.9</v>
      </c>
      <c r="C2089" s="16">
        <v>5771.6</v>
      </c>
      <c r="D2089" s="16">
        <v>5815.8</v>
      </c>
      <c r="E2089" s="16">
        <v>5771.6</v>
      </c>
      <c r="F2089" s="16" t="s">
        <v>525</v>
      </c>
      <c r="G2089" s="61">
        <f t="shared" si="33"/>
        <v>7.1574730706789325E-3</v>
      </c>
    </row>
    <row r="2090" spans="1:7" x14ac:dyDescent="0.35">
      <c r="A2090" s="60">
        <v>42776</v>
      </c>
      <c r="B2090" s="16">
        <v>5771.59</v>
      </c>
      <c r="C2090" s="16">
        <v>5717.7</v>
      </c>
      <c r="D2090" s="16">
        <v>5772.7</v>
      </c>
      <c r="E2090" s="16">
        <v>5717.7</v>
      </c>
      <c r="F2090" s="16" t="s">
        <v>524</v>
      </c>
      <c r="G2090" s="61">
        <f t="shared" si="33"/>
        <v>9.4180567846737784E-3</v>
      </c>
    </row>
    <row r="2091" spans="1:7" x14ac:dyDescent="0.35">
      <c r="A2091" s="60">
        <v>42775</v>
      </c>
      <c r="B2091" s="16">
        <v>5717.74</v>
      </c>
      <c r="C2091" s="16">
        <v>5703.4</v>
      </c>
      <c r="D2091" s="16">
        <v>5723.2</v>
      </c>
      <c r="E2091" s="16">
        <v>5690</v>
      </c>
      <c r="F2091" s="16" t="s">
        <v>523</v>
      </c>
      <c r="G2091" s="61">
        <f t="shared" si="33"/>
        <v>2.5160474735199667E-3</v>
      </c>
    </row>
    <row r="2092" spans="1:7" x14ac:dyDescent="0.35">
      <c r="A2092" s="60">
        <v>42774</v>
      </c>
      <c r="B2092" s="16">
        <v>5703.39</v>
      </c>
      <c r="C2092" s="16">
        <v>5672.6</v>
      </c>
      <c r="D2092" s="16">
        <v>5707.5</v>
      </c>
      <c r="E2092" s="16">
        <v>5671.1</v>
      </c>
      <c r="F2092" s="16" t="s">
        <v>343</v>
      </c>
      <c r="G2092" s="61">
        <f t="shared" si="33"/>
        <v>5.429618569295469E-3</v>
      </c>
    </row>
    <row r="2093" spans="1:7" x14ac:dyDescent="0.35">
      <c r="A2093" s="60">
        <v>42773</v>
      </c>
      <c r="B2093" s="16">
        <v>5672.59</v>
      </c>
      <c r="C2093" s="16">
        <v>5665.4</v>
      </c>
      <c r="D2093" s="16">
        <v>5672.6</v>
      </c>
      <c r="E2093" s="16">
        <v>5635.1</v>
      </c>
      <c r="F2093" s="16" t="s">
        <v>522</v>
      </c>
      <c r="G2093" s="61">
        <f t="shared" si="33"/>
        <v>1.2691072122004154E-3</v>
      </c>
    </row>
    <row r="2094" spans="1:7" x14ac:dyDescent="0.35">
      <c r="A2094" s="60">
        <v>42772</v>
      </c>
      <c r="B2094" s="16">
        <v>5665.4</v>
      </c>
      <c r="C2094" s="16">
        <v>5672.5</v>
      </c>
      <c r="D2094" s="16">
        <v>5708.6</v>
      </c>
      <c r="E2094" s="16">
        <v>5659.2</v>
      </c>
      <c r="F2094" s="16" t="s">
        <v>521</v>
      </c>
      <c r="G2094" s="61">
        <f t="shared" si="33"/>
        <v>-1.2481313288015272E-3</v>
      </c>
    </row>
    <row r="2095" spans="1:7" x14ac:dyDescent="0.35">
      <c r="A2095" s="60">
        <v>42769</v>
      </c>
      <c r="B2095" s="16">
        <v>5672.48</v>
      </c>
      <c r="C2095" s="16">
        <v>5696.4</v>
      </c>
      <c r="D2095" s="16">
        <v>5713.7</v>
      </c>
      <c r="E2095" s="16">
        <v>5668.9</v>
      </c>
      <c r="F2095" s="16" t="s">
        <v>520</v>
      </c>
      <c r="G2095" s="61">
        <f t="shared" si="33"/>
        <v>-4.1973951923939268E-3</v>
      </c>
    </row>
    <row r="2096" spans="1:7" x14ac:dyDescent="0.35">
      <c r="A2096" s="60">
        <v>42768</v>
      </c>
      <c r="B2096" s="16">
        <v>5696.39</v>
      </c>
      <c r="C2096" s="16">
        <v>5704</v>
      </c>
      <c r="D2096" s="16">
        <v>5720.9</v>
      </c>
      <c r="E2096" s="16">
        <v>5682.3</v>
      </c>
      <c r="F2096" s="16" t="s">
        <v>519</v>
      </c>
      <c r="G2096" s="61">
        <f t="shared" si="33"/>
        <v>-1.334151472650702E-3</v>
      </c>
    </row>
    <row r="2097" spans="1:7" x14ac:dyDescent="0.35">
      <c r="A2097" s="60">
        <v>42767</v>
      </c>
      <c r="B2097" s="16">
        <v>5704</v>
      </c>
      <c r="C2097" s="16">
        <v>5675</v>
      </c>
      <c r="D2097" s="16">
        <v>5704</v>
      </c>
      <c r="E2097" s="16">
        <v>5665.9</v>
      </c>
      <c r="F2097" s="16" t="s">
        <v>518</v>
      </c>
      <c r="G2097" s="61">
        <f t="shared" si="33"/>
        <v>5.1101321585902415E-3</v>
      </c>
    </row>
    <row r="2098" spans="1:7" x14ac:dyDescent="0.35">
      <c r="A2098" s="60">
        <v>42766</v>
      </c>
      <c r="B2098" s="16">
        <v>5675</v>
      </c>
      <c r="C2098" s="16">
        <v>5714.3</v>
      </c>
      <c r="D2098" s="16">
        <v>5714.3</v>
      </c>
      <c r="E2098" s="16">
        <v>5661.2</v>
      </c>
      <c r="F2098" s="16" t="s">
        <v>517</v>
      </c>
      <c r="G2098" s="61">
        <f t="shared" si="33"/>
        <v>-6.8792207633118219E-3</v>
      </c>
    </row>
    <row r="2099" spans="1:7" x14ac:dyDescent="0.35">
      <c r="A2099" s="60">
        <v>42765</v>
      </c>
      <c r="B2099" s="16">
        <v>5714.31</v>
      </c>
      <c r="C2099" s="16">
        <v>5765.6</v>
      </c>
      <c r="D2099" s="16">
        <v>5765.6</v>
      </c>
      <c r="E2099" s="16">
        <v>5697.7</v>
      </c>
      <c r="F2099" s="16" t="s">
        <v>516</v>
      </c>
      <c r="G2099" s="61">
        <f t="shared" si="33"/>
        <v>-8.8889891007984945E-3</v>
      </c>
    </row>
    <row r="2100" spans="1:7" x14ac:dyDescent="0.35">
      <c r="A2100" s="60">
        <v>42762</v>
      </c>
      <c r="B2100" s="16">
        <v>5765.56</v>
      </c>
      <c r="C2100" s="16">
        <v>5726</v>
      </c>
      <c r="D2100" s="16">
        <v>5765.6</v>
      </c>
      <c r="E2100" s="16">
        <v>5723.3</v>
      </c>
      <c r="F2100" s="16" t="s">
        <v>515</v>
      </c>
      <c r="G2100" s="61">
        <f t="shared" si="33"/>
        <v>6.9088368843870374E-3</v>
      </c>
    </row>
    <row r="2101" spans="1:7" x14ac:dyDescent="0.35">
      <c r="A2101" s="60">
        <v>42760</v>
      </c>
      <c r="B2101" s="16">
        <v>5726</v>
      </c>
      <c r="C2101" s="16">
        <v>5706.3</v>
      </c>
      <c r="D2101" s="16">
        <v>5744.5</v>
      </c>
      <c r="E2101" s="16">
        <v>5706.3</v>
      </c>
      <c r="F2101" s="16" t="s">
        <v>514</v>
      </c>
      <c r="G2101" s="61">
        <f t="shared" si="33"/>
        <v>3.450566127672694E-3</v>
      </c>
    </row>
    <row r="2102" spans="1:7" x14ac:dyDescent="0.35">
      <c r="A2102" s="60">
        <v>42759</v>
      </c>
      <c r="B2102" s="16">
        <v>5706.31</v>
      </c>
      <c r="C2102" s="16">
        <v>5668</v>
      </c>
      <c r="D2102" s="16">
        <v>5709.4</v>
      </c>
      <c r="E2102" s="16">
        <v>5668</v>
      </c>
      <c r="F2102" s="16" t="s">
        <v>513</v>
      </c>
      <c r="G2102" s="61">
        <f t="shared" si="33"/>
        <v>6.7572216703923882E-3</v>
      </c>
    </row>
    <row r="2103" spans="1:7" x14ac:dyDescent="0.35">
      <c r="A2103" s="60">
        <v>42758</v>
      </c>
      <c r="B2103" s="16">
        <v>5668.01</v>
      </c>
      <c r="C2103" s="16">
        <v>5709.7</v>
      </c>
      <c r="D2103" s="16">
        <v>5741.3</v>
      </c>
      <c r="E2103" s="16">
        <v>5661.8</v>
      </c>
      <c r="F2103" s="16" t="s">
        <v>512</v>
      </c>
      <c r="G2103" s="61">
        <f t="shared" si="33"/>
        <v>-7.2998709211882229E-3</v>
      </c>
    </row>
    <row r="2104" spans="1:7" x14ac:dyDescent="0.35">
      <c r="A2104" s="60">
        <v>42755</v>
      </c>
      <c r="B2104" s="16">
        <v>5709.69</v>
      </c>
      <c r="C2104" s="16">
        <v>5745.4</v>
      </c>
      <c r="D2104" s="16">
        <v>5745.4</v>
      </c>
      <c r="E2104" s="16">
        <v>5702.2</v>
      </c>
      <c r="F2104" s="16" t="s">
        <v>511</v>
      </c>
      <c r="G2104" s="61">
        <f t="shared" si="33"/>
        <v>-6.2154071082953788E-3</v>
      </c>
    </row>
    <row r="2105" spans="1:7" x14ac:dyDescent="0.35">
      <c r="A2105" s="60">
        <v>42754</v>
      </c>
      <c r="B2105" s="16">
        <v>5745.4</v>
      </c>
      <c r="C2105" s="16">
        <v>5733.7</v>
      </c>
      <c r="D2105" s="16">
        <v>5771.9</v>
      </c>
      <c r="E2105" s="16">
        <v>5730.9</v>
      </c>
      <c r="F2105" s="16" t="s">
        <v>510</v>
      </c>
      <c r="G2105" s="61">
        <f t="shared" si="33"/>
        <v>2.03532430023734E-3</v>
      </c>
    </row>
    <row r="2106" spans="1:7" x14ac:dyDescent="0.35">
      <c r="A2106" s="60">
        <v>42753</v>
      </c>
      <c r="B2106" s="16">
        <v>5733.73</v>
      </c>
      <c r="C2106" s="16">
        <v>5754.7</v>
      </c>
      <c r="D2106" s="16">
        <v>5754.7</v>
      </c>
      <c r="E2106" s="16">
        <v>5714.5</v>
      </c>
      <c r="F2106" s="16" t="s">
        <v>509</v>
      </c>
      <c r="G2106" s="61">
        <f t="shared" si="33"/>
        <v>-3.6387838051531451E-3</v>
      </c>
    </row>
    <row r="2107" spans="1:7" x14ac:dyDescent="0.35">
      <c r="A2107" s="60">
        <v>42752</v>
      </c>
      <c r="B2107" s="16">
        <v>5754.67</v>
      </c>
      <c r="C2107" s="16">
        <v>5803</v>
      </c>
      <c r="D2107" s="16">
        <v>5803</v>
      </c>
      <c r="E2107" s="16">
        <v>5751.2</v>
      </c>
      <c r="F2107" s="16" t="s">
        <v>508</v>
      </c>
      <c r="G2107" s="61">
        <f t="shared" si="33"/>
        <v>-8.323324090939721E-3</v>
      </c>
    </row>
    <row r="2108" spans="1:7" x14ac:dyDescent="0.35">
      <c r="A2108" s="60">
        <v>42751</v>
      </c>
      <c r="B2108" s="16">
        <v>5802.97</v>
      </c>
      <c r="C2108" s="16">
        <v>5776.8</v>
      </c>
      <c r="D2108" s="16">
        <v>5817.8</v>
      </c>
      <c r="E2108" s="16">
        <v>5776.8</v>
      </c>
      <c r="F2108" s="16" t="s">
        <v>507</v>
      </c>
      <c r="G2108" s="61">
        <f t="shared" si="33"/>
        <v>4.5301897244149902E-3</v>
      </c>
    </row>
    <row r="2109" spans="1:7" x14ac:dyDescent="0.35">
      <c r="A2109" s="60">
        <v>42748</v>
      </c>
      <c r="B2109" s="16">
        <v>5776.8</v>
      </c>
      <c r="C2109" s="16">
        <v>5821.6</v>
      </c>
      <c r="D2109" s="16">
        <v>5824.9</v>
      </c>
      <c r="E2109" s="16">
        <v>5766.2</v>
      </c>
      <c r="F2109" s="16" t="s">
        <v>506</v>
      </c>
      <c r="G2109" s="61">
        <f t="shared" si="33"/>
        <v>-7.6971834252036464E-3</v>
      </c>
    </row>
    <row r="2110" spans="1:7" x14ac:dyDescent="0.35">
      <c r="A2110" s="60">
        <v>42747</v>
      </c>
      <c r="B2110" s="16">
        <v>5821.61</v>
      </c>
      <c r="C2110" s="16">
        <v>5823.7</v>
      </c>
      <c r="D2110" s="16">
        <v>5852.9</v>
      </c>
      <c r="E2110" s="16">
        <v>5813.9</v>
      </c>
      <c r="F2110" s="16" t="s">
        <v>505</v>
      </c>
      <c r="G2110" s="61">
        <f t="shared" si="33"/>
        <v>-3.6402786530276288E-4</v>
      </c>
    </row>
    <row r="2111" spans="1:7" x14ac:dyDescent="0.35">
      <c r="A2111" s="60">
        <v>42746</v>
      </c>
      <c r="B2111" s="16">
        <v>5823.73</v>
      </c>
      <c r="C2111" s="16">
        <v>5813</v>
      </c>
      <c r="D2111" s="16">
        <v>5843.2</v>
      </c>
      <c r="E2111" s="16">
        <v>5813</v>
      </c>
      <c r="F2111" s="16" t="s">
        <v>504</v>
      </c>
      <c r="G2111" s="61">
        <f t="shared" si="33"/>
        <v>1.8510331207626241E-3</v>
      </c>
    </row>
    <row r="2112" spans="1:7" x14ac:dyDescent="0.35">
      <c r="A2112" s="60">
        <v>42745</v>
      </c>
      <c r="B2112" s="16">
        <v>5812.97</v>
      </c>
      <c r="C2112" s="16">
        <v>5857.7</v>
      </c>
      <c r="D2112" s="16">
        <v>5857.7</v>
      </c>
      <c r="E2112" s="16">
        <v>5800.3</v>
      </c>
      <c r="F2112" s="16" t="s">
        <v>503</v>
      </c>
      <c r="G2112" s="61">
        <f t="shared" si="33"/>
        <v>-7.6344087857157517E-3</v>
      </c>
    </row>
    <row r="2113" spans="1:7" x14ac:dyDescent="0.35">
      <c r="A2113" s="60">
        <v>42744</v>
      </c>
      <c r="B2113" s="16">
        <v>5857.69</v>
      </c>
      <c r="C2113" s="16">
        <v>5809</v>
      </c>
      <c r="D2113" s="16">
        <v>5876.8</v>
      </c>
      <c r="E2113" s="16">
        <v>5808.2</v>
      </c>
      <c r="F2113" s="16" t="s">
        <v>502</v>
      </c>
      <c r="G2113" s="61">
        <f t="shared" si="33"/>
        <v>8.385293115142467E-3</v>
      </c>
    </row>
    <row r="2114" spans="1:7" x14ac:dyDescent="0.35">
      <c r="A2114" s="60">
        <v>42741</v>
      </c>
      <c r="B2114" s="16">
        <v>5808.98</v>
      </c>
      <c r="C2114" s="16">
        <v>5805.1</v>
      </c>
      <c r="D2114" s="16">
        <v>5818.4</v>
      </c>
      <c r="E2114" s="16">
        <v>5801.4</v>
      </c>
      <c r="F2114" s="16" t="s">
        <v>501</v>
      </c>
      <c r="G2114" s="61">
        <f t="shared" si="33"/>
        <v>6.6148275493782549E-4</v>
      </c>
    </row>
    <row r="2115" spans="1:7" x14ac:dyDescent="0.35">
      <c r="A2115" s="60">
        <v>42740</v>
      </c>
      <c r="B2115" s="16">
        <v>5805.14</v>
      </c>
      <c r="C2115" s="16">
        <v>5788.2</v>
      </c>
      <c r="D2115" s="16">
        <v>5811.7</v>
      </c>
      <c r="E2115" s="16">
        <v>5788.2</v>
      </c>
      <c r="F2115" s="16" t="s">
        <v>500</v>
      </c>
      <c r="G2115" s="61">
        <f t="shared" ref="G2115:G2178" si="34">B2115/B2116-1</f>
        <v>2.9214457614850087E-3</v>
      </c>
    </row>
    <row r="2116" spans="1:7" x14ac:dyDescent="0.35">
      <c r="A2116" s="60">
        <v>42739</v>
      </c>
      <c r="B2116" s="16">
        <v>5788.23</v>
      </c>
      <c r="C2116" s="16">
        <v>5784.6</v>
      </c>
      <c r="D2116" s="16">
        <v>5792.9</v>
      </c>
      <c r="E2116" s="16">
        <v>5781.2</v>
      </c>
      <c r="F2116" s="16" t="s">
        <v>499</v>
      </c>
      <c r="G2116" s="61">
        <f t="shared" si="34"/>
        <v>6.2233885313323078E-4</v>
      </c>
    </row>
    <row r="2117" spans="1:7" x14ac:dyDescent="0.35">
      <c r="A2117" s="60">
        <v>42738</v>
      </c>
      <c r="B2117" s="16">
        <v>5784.63</v>
      </c>
      <c r="C2117" s="16">
        <v>5720.7</v>
      </c>
      <c r="D2117" s="16">
        <v>5788.1</v>
      </c>
      <c r="E2117" s="16">
        <v>5720.7</v>
      </c>
      <c r="F2117" s="16" t="s">
        <v>498</v>
      </c>
      <c r="G2117" s="61">
        <f t="shared" si="34"/>
        <v>1.1451022356508078E-2</v>
      </c>
    </row>
    <row r="2118" spans="1:7" x14ac:dyDescent="0.35">
      <c r="A2118" s="60">
        <v>42734</v>
      </c>
      <c r="B2118" s="16">
        <v>5719.14</v>
      </c>
      <c r="C2118" s="16">
        <v>5746.7</v>
      </c>
      <c r="D2118" s="16">
        <v>5746.7</v>
      </c>
      <c r="E2118" s="16">
        <v>5718.3</v>
      </c>
      <c r="F2118" s="16" t="s">
        <v>497</v>
      </c>
      <c r="G2118" s="61">
        <f t="shared" si="34"/>
        <v>-4.7940640612247343E-3</v>
      </c>
    </row>
    <row r="2119" spans="1:7" x14ac:dyDescent="0.35">
      <c r="A2119" s="60">
        <v>42733</v>
      </c>
      <c r="B2119" s="16">
        <v>5746.69</v>
      </c>
      <c r="C2119" s="16">
        <v>5732.4</v>
      </c>
      <c r="D2119" s="16">
        <v>5746.7</v>
      </c>
      <c r="E2119" s="16">
        <v>5709</v>
      </c>
      <c r="F2119" s="16" t="s">
        <v>496</v>
      </c>
      <c r="G2119" s="61">
        <f t="shared" si="34"/>
        <v>2.4963453225361754E-3</v>
      </c>
    </row>
    <row r="2120" spans="1:7" x14ac:dyDescent="0.35">
      <c r="A2120" s="60">
        <v>42732</v>
      </c>
      <c r="B2120" s="16">
        <v>5732.38</v>
      </c>
      <c r="C2120" s="16">
        <v>5675.1</v>
      </c>
      <c r="D2120" s="16">
        <v>5739.3</v>
      </c>
      <c r="E2120" s="16">
        <v>5675.1</v>
      </c>
      <c r="F2120" s="16" t="s">
        <v>495</v>
      </c>
      <c r="G2120" s="61">
        <f t="shared" si="34"/>
        <v>1.0087874638994965E-2</v>
      </c>
    </row>
    <row r="2121" spans="1:7" x14ac:dyDescent="0.35">
      <c r="A2121" s="60">
        <v>42727</v>
      </c>
      <c r="B2121" s="16">
        <v>5675.13</v>
      </c>
      <c r="C2121" s="16">
        <v>5691.8</v>
      </c>
      <c r="D2121" s="16">
        <v>5697.1</v>
      </c>
      <c r="E2121" s="16">
        <v>5667.3</v>
      </c>
      <c r="F2121" s="16" t="s">
        <v>494</v>
      </c>
      <c r="G2121" s="61">
        <f t="shared" si="34"/>
        <v>-2.9235193973052853E-3</v>
      </c>
    </row>
    <row r="2122" spans="1:7" x14ac:dyDescent="0.35">
      <c r="A2122" s="60">
        <v>42726</v>
      </c>
      <c r="B2122" s="16">
        <v>5691.77</v>
      </c>
      <c r="C2122" s="16">
        <v>5662</v>
      </c>
      <c r="D2122" s="16">
        <v>5691.9</v>
      </c>
      <c r="E2122" s="16">
        <v>5652.7</v>
      </c>
      <c r="F2122" s="16" t="s">
        <v>493</v>
      </c>
      <c r="G2122" s="61">
        <f t="shared" si="34"/>
        <v>5.2507576774449838E-3</v>
      </c>
    </row>
    <row r="2123" spans="1:7" x14ac:dyDescent="0.35">
      <c r="A2123" s="60">
        <v>42725</v>
      </c>
      <c r="B2123" s="16">
        <v>5662.04</v>
      </c>
      <c r="C2123" s="16">
        <v>5640</v>
      </c>
      <c r="D2123" s="16">
        <v>5676</v>
      </c>
      <c r="E2123" s="16">
        <v>5640</v>
      </c>
      <c r="F2123" s="16" t="s">
        <v>492</v>
      </c>
      <c r="G2123" s="61">
        <f t="shared" si="34"/>
        <v>3.9060214432242724E-3</v>
      </c>
    </row>
    <row r="2124" spans="1:7" x14ac:dyDescent="0.35">
      <c r="A2124" s="60">
        <v>42724</v>
      </c>
      <c r="B2124" s="16">
        <v>5640.01</v>
      </c>
      <c r="C2124" s="16">
        <v>5612.8</v>
      </c>
      <c r="D2124" s="16">
        <v>5655</v>
      </c>
      <c r="E2124" s="16">
        <v>5608.4</v>
      </c>
      <c r="F2124" s="16" t="s">
        <v>491</v>
      </c>
      <c r="G2124" s="61">
        <f t="shared" si="34"/>
        <v>4.8424769679467072E-3</v>
      </c>
    </row>
    <row r="2125" spans="1:7" x14ac:dyDescent="0.35">
      <c r="A2125" s="60">
        <v>42723</v>
      </c>
      <c r="B2125" s="16">
        <v>5612.83</v>
      </c>
      <c r="C2125" s="16">
        <v>5589.7</v>
      </c>
      <c r="D2125" s="16">
        <v>5628.8</v>
      </c>
      <c r="E2125" s="16">
        <v>5587.3</v>
      </c>
      <c r="F2125" s="16" t="s">
        <v>490</v>
      </c>
      <c r="G2125" s="61">
        <f t="shared" si="34"/>
        <v>4.1415608764723277E-3</v>
      </c>
    </row>
    <row r="2126" spans="1:7" x14ac:dyDescent="0.35">
      <c r="A2126" s="60">
        <v>42720</v>
      </c>
      <c r="B2126" s="16">
        <v>5589.68</v>
      </c>
      <c r="C2126" s="16">
        <v>5595</v>
      </c>
      <c r="D2126" s="16">
        <v>5606</v>
      </c>
      <c r="E2126" s="16">
        <v>5568.9</v>
      </c>
      <c r="F2126" s="16" t="s">
        <v>489</v>
      </c>
      <c r="G2126" s="61">
        <f t="shared" si="34"/>
        <v>-9.4906335846878243E-4</v>
      </c>
    </row>
    <row r="2127" spans="1:7" x14ac:dyDescent="0.35">
      <c r="A2127" s="60">
        <v>42719</v>
      </c>
      <c r="B2127" s="16">
        <v>5594.99</v>
      </c>
      <c r="C2127" s="16">
        <v>5639.7</v>
      </c>
      <c r="D2127" s="16">
        <v>5639.7</v>
      </c>
      <c r="E2127" s="16">
        <v>5575.7</v>
      </c>
      <c r="F2127" s="16" t="s">
        <v>298</v>
      </c>
      <c r="G2127" s="61">
        <f t="shared" si="34"/>
        <v>-7.9242084657286105E-3</v>
      </c>
    </row>
    <row r="2128" spans="1:7" x14ac:dyDescent="0.35">
      <c r="A2128" s="60">
        <v>42718</v>
      </c>
      <c r="B2128" s="16">
        <v>5639.68</v>
      </c>
      <c r="C2128" s="16">
        <v>5600.7</v>
      </c>
      <c r="D2128" s="16">
        <v>5650.5</v>
      </c>
      <c r="E2128" s="16">
        <v>5600.7</v>
      </c>
      <c r="F2128" s="16" t="s">
        <v>488</v>
      </c>
      <c r="G2128" s="61">
        <f t="shared" si="34"/>
        <v>6.9580463905469792E-3</v>
      </c>
    </row>
    <row r="2129" spans="1:7" x14ac:dyDescent="0.35">
      <c r="A2129" s="60">
        <v>42717</v>
      </c>
      <c r="B2129" s="16">
        <v>5600.71</v>
      </c>
      <c r="C2129" s="16">
        <v>5619.1</v>
      </c>
      <c r="D2129" s="16">
        <v>5629.6</v>
      </c>
      <c r="E2129" s="16">
        <v>5599.6</v>
      </c>
      <c r="F2129" s="16" t="s">
        <v>487</v>
      </c>
      <c r="G2129" s="61">
        <f t="shared" si="34"/>
        <v>-3.2763137288400745E-3</v>
      </c>
    </row>
    <row r="2130" spans="1:7" x14ac:dyDescent="0.35">
      <c r="A2130" s="60">
        <v>42716</v>
      </c>
      <c r="B2130" s="16">
        <v>5619.12</v>
      </c>
      <c r="C2130" s="16">
        <v>5615.8</v>
      </c>
      <c r="D2130" s="16">
        <v>5639.9</v>
      </c>
      <c r="E2130" s="16">
        <v>5609.9</v>
      </c>
      <c r="F2130" s="16" t="s">
        <v>486</v>
      </c>
      <c r="G2130" s="61">
        <f t="shared" si="34"/>
        <v>5.9475264344399648E-4</v>
      </c>
    </row>
    <row r="2131" spans="1:7" x14ac:dyDescent="0.35">
      <c r="A2131" s="60">
        <v>42713</v>
      </c>
      <c r="B2131" s="16">
        <v>5615.78</v>
      </c>
      <c r="C2131" s="16">
        <v>5599</v>
      </c>
      <c r="D2131" s="16">
        <v>5620.6</v>
      </c>
      <c r="E2131" s="16">
        <v>5595.6</v>
      </c>
      <c r="F2131" s="16" t="s">
        <v>485</v>
      </c>
      <c r="G2131" s="61">
        <f t="shared" si="34"/>
        <v>3.0041293383056278E-3</v>
      </c>
    </row>
    <row r="2132" spans="1:7" x14ac:dyDescent="0.35">
      <c r="A2132" s="60">
        <v>42712</v>
      </c>
      <c r="B2132" s="16">
        <v>5598.96</v>
      </c>
      <c r="C2132" s="16">
        <v>5535.4</v>
      </c>
      <c r="D2132" s="16">
        <v>5605.5</v>
      </c>
      <c r="E2132" s="16">
        <v>5535.4</v>
      </c>
      <c r="F2132" s="16" t="s">
        <v>484</v>
      </c>
      <c r="G2132" s="61">
        <f t="shared" si="34"/>
        <v>1.1487940282221443E-2</v>
      </c>
    </row>
    <row r="2133" spans="1:7" x14ac:dyDescent="0.35">
      <c r="A2133" s="60">
        <v>42711</v>
      </c>
      <c r="B2133" s="16">
        <v>5535.37</v>
      </c>
      <c r="C2133" s="16">
        <v>5486.6</v>
      </c>
      <c r="D2133" s="16">
        <v>5535.4</v>
      </c>
      <c r="E2133" s="16">
        <v>5486.6</v>
      </c>
      <c r="F2133" s="16" t="s">
        <v>483</v>
      </c>
      <c r="G2133" s="61">
        <f t="shared" si="34"/>
        <v>8.8944458924247183E-3</v>
      </c>
    </row>
    <row r="2134" spans="1:7" x14ac:dyDescent="0.35">
      <c r="A2134" s="60">
        <v>42710</v>
      </c>
      <c r="B2134" s="16">
        <v>5486.57</v>
      </c>
      <c r="C2134" s="16">
        <v>5458</v>
      </c>
      <c r="D2134" s="16">
        <v>5507.5</v>
      </c>
      <c r="E2134" s="16">
        <v>5458</v>
      </c>
      <c r="F2134" s="16" t="s">
        <v>482</v>
      </c>
      <c r="G2134" s="61">
        <f t="shared" si="34"/>
        <v>5.2289928783828543E-3</v>
      </c>
    </row>
    <row r="2135" spans="1:7" x14ac:dyDescent="0.35">
      <c r="A2135" s="60">
        <v>42709</v>
      </c>
      <c r="B2135" s="16">
        <v>5458.03</v>
      </c>
      <c r="C2135" s="16">
        <v>5502.6</v>
      </c>
      <c r="D2135" s="16">
        <v>5502.6</v>
      </c>
      <c r="E2135" s="16">
        <v>5443.5</v>
      </c>
      <c r="F2135" s="16" t="s">
        <v>481</v>
      </c>
      <c r="G2135" s="61">
        <f t="shared" si="34"/>
        <v>-8.1052151425773378E-3</v>
      </c>
    </row>
    <row r="2136" spans="1:7" x14ac:dyDescent="0.35">
      <c r="A2136" s="60">
        <v>42706</v>
      </c>
      <c r="B2136" s="16">
        <v>5502.63</v>
      </c>
      <c r="C2136" s="16">
        <v>5560.4</v>
      </c>
      <c r="D2136" s="16">
        <v>5560.4</v>
      </c>
      <c r="E2136" s="16">
        <v>5502.6</v>
      </c>
      <c r="F2136" s="16" t="s">
        <v>480</v>
      </c>
      <c r="G2136" s="61">
        <f t="shared" si="34"/>
        <v>-1.0382421282075227E-2</v>
      </c>
    </row>
    <row r="2137" spans="1:7" x14ac:dyDescent="0.35">
      <c r="A2137" s="60">
        <v>42705</v>
      </c>
      <c r="B2137" s="16">
        <v>5560.36</v>
      </c>
      <c r="C2137" s="16">
        <v>5502.4</v>
      </c>
      <c r="D2137" s="16">
        <v>5560.4</v>
      </c>
      <c r="E2137" s="16">
        <v>5502.4</v>
      </c>
      <c r="F2137" s="16" t="s">
        <v>297</v>
      </c>
      <c r="G2137" s="61">
        <f t="shared" si="34"/>
        <v>1.0537258422718798E-2</v>
      </c>
    </row>
    <row r="2138" spans="1:7" x14ac:dyDescent="0.35">
      <c r="A2138" s="60">
        <v>42704</v>
      </c>
      <c r="B2138" s="16">
        <v>5502.38</v>
      </c>
      <c r="C2138" s="16">
        <v>5520.5</v>
      </c>
      <c r="D2138" s="16">
        <v>5520.5</v>
      </c>
      <c r="E2138" s="16">
        <v>5485.6</v>
      </c>
      <c r="F2138" s="16" t="s">
        <v>479</v>
      </c>
      <c r="G2138" s="61">
        <f t="shared" si="34"/>
        <v>-3.2750893947243176E-3</v>
      </c>
    </row>
    <row r="2139" spans="1:7" x14ac:dyDescent="0.35">
      <c r="A2139" s="60">
        <v>42703</v>
      </c>
      <c r="B2139" s="16">
        <v>5520.46</v>
      </c>
      <c r="C2139" s="16">
        <v>5532.6</v>
      </c>
      <c r="D2139" s="16">
        <v>5549.4</v>
      </c>
      <c r="E2139" s="16">
        <v>5520.46</v>
      </c>
      <c r="F2139" s="16" t="s">
        <v>478</v>
      </c>
      <c r="G2139" s="61">
        <f t="shared" si="34"/>
        <v>-2.1942667100459667E-3</v>
      </c>
    </row>
    <row r="2140" spans="1:7" x14ac:dyDescent="0.35">
      <c r="A2140" s="60">
        <v>42702</v>
      </c>
      <c r="B2140" s="16">
        <v>5532.6</v>
      </c>
      <c r="C2140" s="16">
        <v>5570.5</v>
      </c>
      <c r="D2140" s="16">
        <v>5570.5</v>
      </c>
      <c r="E2140" s="16">
        <v>5532.6</v>
      </c>
      <c r="F2140" s="16" t="s">
        <v>477</v>
      </c>
      <c r="G2140" s="61">
        <f t="shared" si="34"/>
        <v>-6.8036980522394597E-3</v>
      </c>
    </row>
    <row r="2141" spans="1:7" x14ac:dyDescent="0.35">
      <c r="A2141" s="60">
        <v>42699</v>
      </c>
      <c r="B2141" s="16">
        <v>5570.5</v>
      </c>
      <c r="C2141" s="16">
        <v>5549</v>
      </c>
      <c r="D2141" s="16">
        <v>5583.5</v>
      </c>
      <c r="E2141" s="16">
        <v>5544.1</v>
      </c>
      <c r="F2141" s="16" t="s">
        <v>476</v>
      </c>
      <c r="G2141" s="61">
        <f t="shared" si="34"/>
        <v>3.8818084830309907E-3</v>
      </c>
    </row>
    <row r="2142" spans="1:7" x14ac:dyDescent="0.35">
      <c r="A2142" s="60">
        <v>42698</v>
      </c>
      <c r="B2142" s="16">
        <v>5548.96</v>
      </c>
      <c r="C2142" s="16">
        <v>5549.9</v>
      </c>
      <c r="D2142" s="16">
        <v>5568.3</v>
      </c>
      <c r="E2142" s="16">
        <v>5537.2</v>
      </c>
      <c r="F2142" s="16" t="s">
        <v>475</v>
      </c>
      <c r="G2142" s="61">
        <f t="shared" si="34"/>
        <v>-1.6757088879248982E-4</v>
      </c>
    </row>
    <row r="2143" spans="1:7" x14ac:dyDescent="0.35">
      <c r="A2143" s="60">
        <v>42697</v>
      </c>
      <c r="B2143" s="16">
        <v>5549.89</v>
      </c>
      <c r="C2143" s="16">
        <v>5480.6</v>
      </c>
      <c r="D2143" s="16">
        <v>5553.9</v>
      </c>
      <c r="E2143" s="16">
        <v>5480.6</v>
      </c>
      <c r="F2143" s="16" t="s">
        <v>474</v>
      </c>
      <c r="G2143" s="61">
        <f t="shared" si="34"/>
        <v>1.2642776338357198E-2</v>
      </c>
    </row>
    <row r="2144" spans="1:7" x14ac:dyDescent="0.35">
      <c r="A2144" s="60">
        <v>42696</v>
      </c>
      <c r="B2144" s="16">
        <v>5480.6</v>
      </c>
      <c r="C2144" s="16">
        <v>5419.3</v>
      </c>
      <c r="D2144" s="16">
        <v>5491.4</v>
      </c>
      <c r="E2144" s="16">
        <v>5419.3</v>
      </c>
      <c r="F2144" s="16" t="s">
        <v>473</v>
      </c>
      <c r="G2144" s="61">
        <f t="shared" si="34"/>
        <v>1.1302093424488069E-2</v>
      </c>
    </row>
    <row r="2145" spans="1:7" x14ac:dyDescent="0.35">
      <c r="A2145" s="60">
        <v>42695</v>
      </c>
      <c r="B2145" s="16">
        <v>5419.35</v>
      </c>
      <c r="C2145" s="16">
        <v>5427.5</v>
      </c>
      <c r="D2145" s="16">
        <v>5430.8</v>
      </c>
      <c r="E2145" s="16">
        <v>5404.3</v>
      </c>
      <c r="F2145" s="16" t="s">
        <v>472</v>
      </c>
      <c r="G2145" s="61">
        <f t="shared" si="34"/>
        <v>-1.5071312364923761E-3</v>
      </c>
    </row>
    <row r="2146" spans="1:7" x14ac:dyDescent="0.35">
      <c r="A2146" s="60">
        <v>42692</v>
      </c>
      <c r="B2146" s="16">
        <v>5427.53</v>
      </c>
      <c r="C2146" s="16">
        <v>5408.9</v>
      </c>
      <c r="D2146" s="16">
        <v>5435.3</v>
      </c>
      <c r="E2146" s="16">
        <v>5408.9</v>
      </c>
      <c r="F2146" s="16" t="s">
        <v>471</v>
      </c>
      <c r="G2146" s="61">
        <f t="shared" si="34"/>
        <v>3.4387577580037298E-3</v>
      </c>
    </row>
    <row r="2147" spans="1:7" x14ac:dyDescent="0.35">
      <c r="A2147" s="60">
        <v>42691</v>
      </c>
      <c r="B2147" s="16">
        <v>5408.93</v>
      </c>
      <c r="C2147" s="16">
        <v>5399.6</v>
      </c>
      <c r="D2147" s="16">
        <v>5415</v>
      </c>
      <c r="E2147" s="16">
        <v>5358.6</v>
      </c>
      <c r="F2147" s="16" t="s">
        <v>470</v>
      </c>
      <c r="G2147" s="61">
        <f t="shared" si="34"/>
        <v>1.727905770797733E-3</v>
      </c>
    </row>
    <row r="2148" spans="1:7" x14ac:dyDescent="0.35">
      <c r="A2148" s="60">
        <v>42690</v>
      </c>
      <c r="B2148" s="16">
        <v>5399.6</v>
      </c>
      <c r="C2148" s="16">
        <v>5399.8</v>
      </c>
      <c r="D2148" s="16">
        <v>5419.2</v>
      </c>
      <c r="E2148" s="16">
        <v>5392.3</v>
      </c>
      <c r="F2148" s="16" t="s">
        <v>469</v>
      </c>
      <c r="G2148" s="61">
        <f t="shared" si="34"/>
        <v>-3.148282241649536E-5</v>
      </c>
    </row>
    <row r="2149" spans="1:7" x14ac:dyDescent="0.35">
      <c r="A2149" s="60">
        <v>42689</v>
      </c>
      <c r="B2149" s="16">
        <v>5399.77</v>
      </c>
      <c r="C2149" s="16">
        <v>5420.3</v>
      </c>
      <c r="D2149" s="16">
        <v>5420.3</v>
      </c>
      <c r="E2149" s="16">
        <v>5379.6</v>
      </c>
      <c r="F2149" s="16" t="s">
        <v>468</v>
      </c>
      <c r="G2149" s="61">
        <f t="shared" si="34"/>
        <v>-3.785775299845473E-3</v>
      </c>
    </row>
    <row r="2150" spans="1:7" x14ac:dyDescent="0.35">
      <c r="A2150" s="60">
        <v>42688</v>
      </c>
      <c r="B2150" s="16">
        <v>5420.29</v>
      </c>
      <c r="C2150" s="16">
        <v>5446.6</v>
      </c>
      <c r="D2150" s="16">
        <v>5446.6</v>
      </c>
      <c r="E2150" s="16">
        <v>5391.8</v>
      </c>
      <c r="F2150" s="16" t="s">
        <v>467</v>
      </c>
      <c r="G2150" s="61">
        <f t="shared" si="34"/>
        <v>-4.8305364814748009E-3</v>
      </c>
    </row>
    <row r="2151" spans="1:7" x14ac:dyDescent="0.35">
      <c r="A2151" s="60">
        <v>42685</v>
      </c>
      <c r="B2151" s="16">
        <v>5446.6</v>
      </c>
      <c r="C2151" s="16">
        <v>5408.9</v>
      </c>
      <c r="D2151" s="16">
        <v>5446.6</v>
      </c>
      <c r="E2151" s="16">
        <v>5408.9</v>
      </c>
      <c r="F2151" s="16" t="s">
        <v>295</v>
      </c>
      <c r="G2151" s="61">
        <f t="shared" si="34"/>
        <v>6.9718555932918314E-3</v>
      </c>
    </row>
    <row r="2152" spans="1:7" x14ac:dyDescent="0.35">
      <c r="A2152" s="60">
        <v>42684</v>
      </c>
      <c r="B2152" s="16">
        <v>5408.89</v>
      </c>
      <c r="C2152" s="16">
        <v>5238.3</v>
      </c>
      <c r="D2152" s="16">
        <v>5408.9</v>
      </c>
      <c r="E2152" s="16">
        <v>5238.3</v>
      </c>
      <c r="F2152" s="16" t="s">
        <v>166</v>
      </c>
      <c r="G2152" s="61">
        <f t="shared" si="34"/>
        <v>3.2559995265666775E-2</v>
      </c>
    </row>
    <row r="2153" spans="1:7" x14ac:dyDescent="0.35">
      <c r="A2153" s="60">
        <v>42683</v>
      </c>
      <c r="B2153" s="16">
        <v>5238.33</v>
      </c>
      <c r="C2153" s="16">
        <v>5342.2</v>
      </c>
      <c r="D2153" s="16">
        <v>5394.3</v>
      </c>
      <c r="E2153" s="16">
        <v>5138.8999999999996</v>
      </c>
      <c r="F2153" s="16" t="s">
        <v>161</v>
      </c>
      <c r="G2153" s="61">
        <f t="shared" si="34"/>
        <v>-1.9446971483765285E-2</v>
      </c>
    </row>
    <row r="2154" spans="1:7" x14ac:dyDescent="0.35">
      <c r="A2154" s="60">
        <v>42682</v>
      </c>
      <c r="B2154" s="16">
        <v>5342.22</v>
      </c>
      <c r="C2154" s="16">
        <v>5330.9</v>
      </c>
      <c r="D2154" s="16">
        <v>5364.6</v>
      </c>
      <c r="E2154" s="16">
        <v>5330</v>
      </c>
      <c r="F2154" s="16" t="s">
        <v>466</v>
      </c>
      <c r="G2154" s="61">
        <f t="shared" si="34"/>
        <v>2.1197091683986535E-3</v>
      </c>
    </row>
    <row r="2155" spans="1:7" x14ac:dyDescent="0.35">
      <c r="A2155" s="60">
        <v>42681</v>
      </c>
      <c r="B2155" s="16">
        <v>5330.92</v>
      </c>
      <c r="C2155" s="16">
        <v>5263.1</v>
      </c>
      <c r="D2155" s="16">
        <v>5331.6</v>
      </c>
      <c r="E2155" s="16">
        <v>5263.1</v>
      </c>
      <c r="F2155" s="16" t="s">
        <v>465</v>
      </c>
      <c r="G2155" s="61">
        <f t="shared" si="34"/>
        <v>1.2882092751067775E-2</v>
      </c>
    </row>
    <row r="2156" spans="1:7" x14ac:dyDescent="0.35">
      <c r="A2156" s="60">
        <v>42678</v>
      </c>
      <c r="B2156" s="16">
        <v>5263.12</v>
      </c>
      <c r="C2156" s="16">
        <v>5306.6</v>
      </c>
      <c r="D2156" s="16">
        <v>5306.6</v>
      </c>
      <c r="E2156" s="16">
        <v>5260.9</v>
      </c>
      <c r="F2156" s="16" t="s">
        <v>464</v>
      </c>
      <c r="G2156" s="61">
        <f t="shared" si="34"/>
        <v>-8.1842251557038281E-3</v>
      </c>
    </row>
    <row r="2157" spans="1:7" x14ac:dyDescent="0.35">
      <c r="A2157" s="60">
        <v>42677</v>
      </c>
      <c r="B2157" s="16">
        <v>5306.55</v>
      </c>
      <c r="C2157" s="16">
        <v>5311</v>
      </c>
      <c r="D2157" s="16">
        <v>5320.9</v>
      </c>
      <c r="E2157" s="16">
        <v>5283.3</v>
      </c>
      <c r="F2157" s="16" t="s">
        <v>463</v>
      </c>
      <c r="G2157" s="61">
        <f t="shared" si="34"/>
        <v>-8.3788363773296126E-4</v>
      </c>
    </row>
    <row r="2158" spans="1:7" x14ac:dyDescent="0.35">
      <c r="A2158" s="60">
        <v>42676</v>
      </c>
      <c r="B2158" s="16">
        <v>5311</v>
      </c>
      <c r="C2158" s="16">
        <v>5375.2</v>
      </c>
      <c r="D2158" s="16">
        <v>5375.2</v>
      </c>
      <c r="E2158" s="16">
        <v>5291.2</v>
      </c>
      <c r="F2158" s="16" t="s">
        <v>462</v>
      </c>
      <c r="G2158" s="61">
        <f t="shared" si="34"/>
        <v>-1.1947417966148399E-2</v>
      </c>
    </row>
    <row r="2159" spans="1:7" x14ac:dyDescent="0.35">
      <c r="A2159" s="60">
        <v>42675</v>
      </c>
      <c r="B2159" s="16">
        <v>5375.22</v>
      </c>
      <c r="C2159" s="16">
        <v>5402.4</v>
      </c>
      <c r="D2159" s="16">
        <v>5402.4</v>
      </c>
      <c r="E2159" s="16">
        <v>5357.9</v>
      </c>
      <c r="F2159" s="16" t="s">
        <v>461</v>
      </c>
      <c r="G2159" s="61">
        <f t="shared" si="34"/>
        <v>-5.0384641014059595E-3</v>
      </c>
    </row>
    <row r="2160" spans="1:7" x14ac:dyDescent="0.35">
      <c r="A2160" s="60">
        <v>42674</v>
      </c>
      <c r="B2160" s="16">
        <v>5402.44</v>
      </c>
      <c r="C2160" s="16">
        <v>5370.9</v>
      </c>
      <c r="D2160" s="16">
        <v>5412.7</v>
      </c>
      <c r="E2160" s="16">
        <v>5364.4</v>
      </c>
      <c r="F2160" s="16" t="s">
        <v>460</v>
      </c>
      <c r="G2160" s="61">
        <f t="shared" si="34"/>
        <v>5.8723863784468922E-3</v>
      </c>
    </row>
    <row r="2161" spans="1:7" x14ac:dyDescent="0.35">
      <c r="A2161" s="60">
        <v>42671</v>
      </c>
      <c r="B2161" s="16">
        <v>5370.9</v>
      </c>
      <c r="C2161" s="16">
        <v>5378.4</v>
      </c>
      <c r="D2161" s="16">
        <v>5394.9</v>
      </c>
      <c r="E2161" s="16">
        <v>5347.3</v>
      </c>
      <c r="F2161" s="16" t="s">
        <v>459</v>
      </c>
      <c r="G2161" s="61">
        <f t="shared" si="34"/>
        <v>-1.3944667559125934E-3</v>
      </c>
    </row>
    <row r="2162" spans="1:7" x14ac:dyDescent="0.35">
      <c r="A2162" s="60">
        <v>42670</v>
      </c>
      <c r="B2162" s="16">
        <v>5378.4</v>
      </c>
      <c r="C2162" s="16">
        <v>5442.1</v>
      </c>
      <c r="D2162" s="16">
        <v>5455.3</v>
      </c>
      <c r="E2162" s="16">
        <v>5378.4</v>
      </c>
      <c r="F2162" s="16" t="s">
        <v>458</v>
      </c>
      <c r="G2162" s="61">
        <f t="shared" si="34"/>
        <v>-1.1710488356581061E-2</v>
      </c>
    </row>
    <row r="2163" spans="1:7" x14ac:dyDescent="0.35">
      <c r="A2163" s="60">
        <v>42669</v>
      </c>
      <c r="B2163" s="16">
        <v>5442.13</v>
      </c>
      <c r="C2163" s="16">
        <v>5523.3</v>
      </c>
      <c r="D2163" s="16">
        <v>5523.3</v>
      </c>
      <c r="E2163" s="16">
        <v>5424.8</v>
      </c>
      <c r="F2163" s="16" t="s">
        <v>457</v>
      </c>
      <c r="G2163" s="61">
        <f t="shared" si="34"/>
        <v>-1.4692356715574784E-2</v>
      </c>
    </row>
    <row r="2164" spans="1:7" x14ac:dyDescent="0.35">
      <c r="A2164" s="60">
        <v>42668</v>
      </c>
      <c r="B2164" s="16">
        <v>5523.28</v>
      </c>
      <c r="C2164" s="16">
        <v>5489.1</v>
      </c>
      <c r="D2164" s="16">
        <v>5534.9</v>
      </c>
      <c r="E2164" s="16">
        <v>5488.5</v>
      </c>
      <c r="F2164" s="16" t="s">
        <v>456</v>
      </c>
      <c r="G2164" s="61">
        <f t="shared" si="34"/>
        <v>6.2342186093793384E-3</v>
      </c>
    </row>
    <row r="2165" spans="1:7" x14ac:dyDescent="0.35">
      <c r="A2165" s="60">
        <v>42667</v>
      </c>
      <c r="B2165" s="16">
        <v>5489.06</v>
      </c>
      <c r="C2165" s="16">
        <v>5513.9</v>
      </c>
      <c r="D2165" s="16">
        <v>5514</v>
      </c>
      <c r="E2165" s="16">
        <v>5461.7</v>
      </c>
      <c r="F2165" s="16" t="s">
        <v>455</v>
      </c>
      <c r="G2165" s="61">
        <f t="shared" si="34"/>
        <v>-4.4959511049448286E-3</v>
      </c>
    </row>
    <row r="2166" spans="1:7" x14ac:dyDescent="0.35">
      <c r="A2166" s="60">
        <v>42664</v>
      </c>
      <c r="B2166" s="16">
        <v>5513.85</v>
      </c>
      <c r="C2166" s="16">
        <v>5526.2</v>
      </c>
      <c r="D2166" s="16">
        <v>5530.4</v>
      </c>
      <c r="E2166" s="16">
        <v>5496.4</v>
      </c>
      <c r="F2166" s="16" t="s">
        <v>454</v>
      </c>
      <c r="G2166" s="61">
        <f t="shared" si="34"/>
        <v>-2.2330032083586193E-3</v>
      </c>
    </row>
    <row r="2167" spans="1:7" x14ac:dyDescent="0.35">
      <c r="A2167" s="60">
        <v>42663</v>
      </c>
      <c r="B2167" s="16">
        <v>5526.19</v>
      </c>
      <c r="C2167" s="16">
        <v>5518.4</v>
      </c>
      <c r="D2167" s="16">
        <v>5540.2</v>
      </c>
      <c r="E2167" s="16">
        <v>5517.1</v>
      </c>
      <c r="F2167" s="16" t="s">
        <v>453</v>
      </c>
      <c r="G2167" s="61">
        <f t="shared" si="34"/>
        <v>1.4061970524223977E-3</v>
      </c>
    </row>
    <row r="2168" spans="1:7" x14ac:dyDescent="0.35">
      <c r="A2168" s="60">
        <v>42662</v>
      </c>
      <c r="B2168" s="16">
        <v>5518.43</v>
      </c>
      <c r="C2168" s="16">
        <v>5492</v>
      </c>
      <c r="D2168" s="16">
        <v>5521.1</v>
      </c>
      <c r="E2168" s="16">
        <v>5492</v>
      </c>
      <c r="F2168" s="16" t="s">
        <v>452</v>
      </c>
      <c r="G2168" s="61">
        <f t="shared" si="34"/>
        <v>4.817943288109694E-3</v>
      </c>
    </row>
    <row r="2169" spans="1:7" x14ac:dyDescent="0.35">
      <c r="A2169" s="60">
        <v>42661</v>
      </c>
      <c r="B2169" s="16">
        <v>5491.97</v>
      </c>
      <c r="C2169" s="16">
        <v>5470.9</v>
      </c>
      <c r="D2169" s="16">
        <v>5498.7</v>
      </c>
      <c r="E2169" s="16">
        <v>5468.7</v>
      </c>
      <c r="F2169" s="16" t="s">
        <v>451</v>
      </c>
      <c r="G2169" s="61">
        <f t="shared" si="34"/>
        <v>3.8549556926856798E-3</v>
      </c>
    </row>
    <row r="2170" spans="1:7" x14ac:dyDescent="0.35">
      <c r="A2170" s="60">
        <v>42660</v>
      </c>
      <c r="B2170" s="16">
        <v>5470.88</v>
      </c>
      <c r="C2170" s="16">
        <v>5518.5</v>
      </c>
      <c r="D2170" s="16">
        <v>5523.3</v>
      </c>
      <c r="E2170" s="16">
        <v>5470.88</v>
      </c>
      <c r="F2170" s="16" t="s">
        <v>450</v>
      </c>
      <c r="G2170" s="61">
        <f t="shared" si="34"/>
        <v>-8.6237670948651202E-3</v>
      </c>
    </row>
    <row r="2171" spans="1:7" x14ac:dyDescent="0.35">
      <c r="A2171" s="60">
        <v>42657</v>
      </c>
      <c r="B2171" s="16">
        <v>5518.47</v>
      </c>
      <c r="C2171" s="16">
        <v>5518.3</v>
      </c>
      <c r="D2171" s="16">
        <v>5531.5</v>
      </c>
      <c r="E2171" s="16">
        <v>5514.7</v>
      </c>
      <c r="F2171" s="16" t="s">
        <v>449</v>
      </c>
      <c r="G2171" s="61">
        <f t="shared" si="34"/>
        <v>3.8055474008036327E-5</v>
      </c>
    </row>
    <row r="2172" spans="1:7" x14ac:dyDescent="0.35">
      <c r="A2172" s="60">
        <v>42656</v>
      </c>
      <c r="B2172" s="16">
        <v>5518.26</v>
      </c>
      <c r="C2172" s="16">
        <v>5555.2</v>
      </c>
      <c r="D2172" s="16">
        <v>5555.2</v>
      </c>
      <c r="E2172" s="16">
        <v>5505.4</v>
      </c>
      <c r="F2172" s="16" t="s">
        <v>448</v>
      </c>
      <c r="G2172" s="61">
        <f t="shared" si="34"/>
        <v>-6.6478374277025853E-3</v>
      </c>
    </row>
    <row r="2173" spans="1:7" x14ac:dyDescent="0.35">
      <c r="A2173" s="60">
        <v>42655</v>
      </c>
      <c r="B2173" s="16">
        <v>5555.19</v>
      </c>
      <c r="C2173" s="16">
        <v>5562.2</v>
      </c>
      <c r="D2173" s="16">
        <v>5562.2</v>
      </c>
      <c r="E2173" s="16">
        <v>5516.6</v>
      </c>
      <c r="F2173" s="16" t="s">
        <v>447</v>
      </c>
      <c r="G2173" s="61">
        <f t="shared" si="34"/>
        <v>-1.2584971027599368E-3</v>
      </c>
    </row>
    <row r="2174" spans="1:7" x14ac:dyDescent="0.35">
      <c r="A2174" s="60">
        <v>42654</v>
      </c>
      <c r="B2174" s="16">
        <v>5562.19</v>
      </c>
      <c r="C2174" s="16">
        <v>5555.5</v>
      </c>
      <c r="D2174" s="16">
        <v>5578.9</v>
      </c>
      <c r="E2174" s="16">
        <v>5555.5</v>
      </c>
      <c r="F2174" s="16" t="s">
        <v>446</v>
      </c>
      <c r="G2174" s="61">
        <f t="shared" si="34"/>
        <v>1.2132230512378328E-3</v>
      </c>
    </row>
    <row r="2175" spans="1:7" x14ac:dyDescent="0.35">
      <c r="A2175" s="60">
        <v>42653</v>
      </c>
      <c r="B2175" s="16">
        <v>5555.45</v>
      </c>
      <c r="C2175" s="16">
        <v>5548.5</v>
      </c>
      <c r="D2175" s="16">
        <v>5574.6</v>
      </c>
      <c r="E2175" s="16">
        <v>5548.5</v>
      </c>
      <c r="F2175" s="16" t="s">
        <v>445</v>
      </c>
      <c r="G2175" s="61">
        <f t="shared" si="34"/>
        <v>1.2580044588867967E-3</v>
      </c>
    </row>
    <row r="2176" spans="1:7" x14ac:dyDescent="0.35">
      <c r="A2176" s="60">
        <v>42650</v>
      </c>
      <c r="B2176" s="16">
        <v>5548.47</v>
      </c>
      <c r="C2176" s="16">
        <v>5564.8</v>
      </c>
      <c r="D2176" s="16">
        <v>5573.9</v>
      </c>
      <c r="E2176" s="16">
        <v>5539.5</v>
      </c>
      <c r="F2176" s="16" t="s">
        <v>444</v>
      </c>
      <c r="G2176" s="61">
        <f t="shared" si="34"/>
        <v>-2.930933478052955E-3</v>
      </c>
    </row>
    <row r="2177" spans="1:7" x14ac:dyDescent="0.35">
      <c r="A2177" s="60">
        <v>42649</v>
      </c>
      <c r="B2177" s="16">
        <v>5564.78</v>
      </c>
      <c r="C2177" s="16">
        <v>5537</v>
      </c>
      <c r="D2177" s="16">
        <v>5567.6</v>
      </c>
      <c r="E2177" s="16">
        <v>5537</v>
      </c>
      <c r="F2177" s="16" t="s">
        <v>443</v>
      </c>
      <c r="G2177" s="61">
        <f t="shared" si="34"/>
        <v>5.015342215383356E-3</v>
      </c>
    </row>
    <row r="2178" spans="1:7" x14ac:dyDescent="0.35">
      <c r="A2178" s="60">
        <v>42648</v>
      </c>
      <c r="B2178" s="16">
        <v>5537.01</v>
      </c>
      <c r="C2178" s="16">
        <v>5569.9</v>
      </c>
      <c r="D2178" s="16">
        <v>5569.9</v>
      </c>
      <c r="E2178" s="16">
        <v>5525.5</v>
      </c>
      <c r="F2178" s="16" t="s">
        <v>442</v>
      </c>
      <c r="G2178" s="61">
        <f t="shared" si="34"/>
        <v>-5.9031686442641007E-3</v>
      </c>
    </row>
    <row r="2179" spans="1:7" x14ac:dyDescent="0.35">
      <c r="A2179" s="60">
        <v>42647</v>
      </c>
      <c r="B2179" s="16">
        <v>5569.89</v>
      </c>
      <c r="C2179" s="16">
        <v>5564.8</v>
      </c>
      <c r="D2179" s="16">
        <v>5569.9</v>
      </c>
      <c r="E2179" s="16">
        <v>5535.3</v>
      </c>
      <c r="F2179" s="16" t="s">
        <v>441</v>
      </c>
      <c r="G2179" s="61">
        <f t="shared" ref="G2179:G2242" si="35">B2179/B2180-1</f>
        <v>9.0748341371904573E-4</v>
      </c>
    </row>
    <row r="2180" spans="1:7" x14ac:dyDescent="0.35">
      <c r="A2180" s="60">
        <v>42646</v>
      </c>
      <c r="B2180" s="16">
        <v>5564.84</v>
      </c>
      <c r="C2180" s="16">
        <v>5525.2</v>
      </c>
      <c r="D2180" s="16">
        <v>5578.9</v>
      </c>
      <c r="E2180" s="16">
        <v>5525.2</v>
      </c>
      <c r="F2180" s="16" t="s">
        <v>440</v>
      </c>
      <c r="G2180" s="61">
        <f t="shared" si="35"/>
        <v>7.1835153796730999E-3</v>
      </c>
    </row>
    <row r="2181" spans="1:7" x14ac:dyDescent="0.35">
      <c r="A2181" s="60">
        <v>42643</v>
      </c>
      <c r="B2181" s="16">
        <v>5525.15</v>
      </c>
      <c r="C2181" s="16">
        <v>5558.2</v>
      </c>
      <c r="D2181" s="16">
        <v>5558.2</v>
      </c>
      <c r="E2181" s="16">
        <v>5506.8</v>
      </c>
      <c r="F2181" s="16" t="s">
        <v>439</v>
      </c>
      <c r="G2181" s="61">
        <f t="shared" si="35"/>
        <v>-5.9515349310841348E-3</v>
      </c>
    </row>
    <row r="2182" spans="1:7" x14ac:dyDescent="0.35">
      <c r="A2182" s="60">
        <v>42642</v>
      </c>
      <c r="B2182" s="16">
        <v>5558.23</v>
      </c>
      <c r="C2182" s="16">
        <v>5500.2</v>
      </c>
      <c r="D2182" s="16">
        <v>5560.7</v>
      </c>
      <c r="E2182" s="16">
        <v>5500.2</v>
      </c>
      <c r="F2182" s="16" t="s">
        <v>438</v>
      </c>
      <c r="G2182" s="61">
        <f t="shared" si="35"/>
        <v>1.0552362736560017E-2</v>
      </c>
    </row>
    <row r="2183" spans="1:7" x14ac:dyDescent="0.35">
      <c r="A2183" s="60">
        <v>42641</v>
      </c>
      <c r="B2183" s="16">
        <v>5500.19</v>
      </c>
      <c r="C2183" s="16">
        <v>5493.7</v>
      </c>
      <c r="D2183" s="16">
        <v>5521</v>
      </c>
      <c r="E2183" s="16">
        <v>5487.5</v>
      </c>
      <c r="F2183" s="16" t="s">
        <v>437</v>
      </c>
      <c r="G2183" s="61">
        <f t="shared" si="35"/>
        <v>1.181353186377132E-3</v>
      </c>
    </row>
    <row r="2184" spans="1:7" x14ac:dyDescent="0.35">
      <c r="A2184" s="60">
        <v>42640</v>
      </c>
      <c r="B2184" s="16">
        <v>5493.7</v>
      </c>
      <c r="C2184" s="16">
        <v>5519.1</v>
      </c>
      <c r="D2184" s="16">
        <v>5519.1</v>
      </c>
      <c r="E2184" s="16">
        <v>5462.1</v>
      </c>
      <c r="F2184" s="16" t="s">
        <v>436</v>
      </c>
      <c r="G2184" s="61">
        <f t="shared" si="35"/>
        <v>-4.6040031816724225E-3</v>
      </c>
    </row>
    <row r="2185" spans="1:7" x14ac:dyDescent="0.35">
      <c r="A2185" s="60">
        <v>42639</v>
      </c>
      <c r="B2185" s="16">
        <v>5519.11</v>
      </c>
      <c r="C2185" s="16">
        <v>5518.6</v>
      </c>
      <c r="D2185" s="16">
        <v>5523.4</v>
      </c>
      <c r="E2185" s="16">
        <v>5496.4</v>
      </c>
      <c r="F2185" s="16" t="s">
        <v>435</v>
      </c>
      <c r="G2185" s="61">
        <f t="shared" si="35"/>
        <v>8.3353718753675921E-5</v>
      </c>
    </row>
    <row r="2186" spans="1:7" x14ac:dyDescent="0.35">
      <c r="A2186" s="60">
        <v>42636</v>
      </c>
      <c r="B2186" s="16">
        <v>5518.65</v>
      </c>
      <c r="C2186" s="16">
        <v>5466.3</v>
      </c>
      <c r="D2186" s="16">
        <v>5521.9</v>
      </c>
      <c r="E2186" s="16">
        <v>5465.6</v>
      </c>
      <c r="F2186" s="16" t="s">
        <v>434</v>
      </c>
      <c r="G2186" s="61">
        <f t="shared" si="35"/>
        <v>9.5731680545596554E-3</v>
      </c>
    </row>
    <row r="2187" spans="1:7" x14ac:dyDescent="0.35">
      <c r="A2187" s="60">
        <v>42635</v>
      </c>
      <c r="B2187" s="16">
        <v>5466.32</v>
      </c>
      <c r="C2187" s="16">
        <v>5429.4</v>
      </c>
      <c r="D2187" s="16">
        <v>5482.7</v>
      </c>
      <c r="E2187" s="16">
        <v>5429.4</v>
      </c>
      <c r="F2187" s="16" t="s">
        <v>433</v>
      </c>
      <c r="G2187" s="61">
        <f t="shared" si="35"/>
        <v>6.7981603894344822E-3</v>
      </c>
    </row>
    <row r="2188" spans="1:7" x14ac:dyDescent="0.35">
      <c r="A2188" s="60">
        <v>42634</v>
      </c>
      <c r="B2188" s="16">
        <v>5429.41</v>
      </c>
      <c r="C2188" s="16">
        <v>5397.3</v>
      </c>
      <c r="D2188" s="16">
        <v>5435.2</v>
      </c>
      <c r="E2188" s="16">
        <v>5397.3</v>
      </c>
      <c r="F2188" s="16" t="s">
        <v>432</v>
      </c>
      <c r="G2188" s="61">
        <f t="shared" si="35"/>
        <v>5.9455433437336502E-3</v>
      </c>
    </row>
    <row r="2189" spans="1:7" x14ac:dyDescent="0.35">
      <c r="A2189" s="60">
        <v>42633</v>
      </c>
      <c r="B2189" s="16">
        <v>5397.32</v>
      </c>
      <c r="C2189" s="16">
        <v>5393.7</v>
      </c>
      <c r="D2189" s="16">
        <v>5406.7</v>
      </c>
      <c r="E2189" s="16">
        <v>5372.9</v>
      </c>
      <c r="F2189" s="16" t="s">
        <v>431</v>
      </c>
      <c r="G2189" s="61">
        <f t="shared" si="35"/>
        <v>6.7115338265000268E-4</v>
      </c>
    </row>
    <row r="2190" spans="1:7" x14ac:dyDescent="0.35">
      <c r="A2190" s="60">
        <v>42632</v>
      </c>
      <c r="B2190" s="16">
        <v>5393.7</v>
      </c>
      <c r="C2190" s="16">
        <v>5396.7</v>
      </c>
      <c r="D2190" s="16">
        <v>5400.1</v>
      </c>
      <c r="E2190" s="16">
        <v>5374.9</v>
      </c>
      <c r="F2190" s="16" t="s">
        <v>430</v>
      </c>
      <c r="G2190" s="61">
        <f t="shared" si="35"/>
        <v>-5.6145110094441009E-4</v>
      </c>
    </row>
    <row r="2191" spans="1:7" x14ac:dyDescent="0.35">
      <c r="A2191" s="60">
        <v>42629</v>
      </c>
      <c r="B2191" s="16">
        <v>5396.73</v>
      </c>
      <c r="C2191" s="16">
        <v>5337.1</v>
      </c>
      <c r="D2191" s="16">
        <v>5403.4</v>
      </c>
      <c r="E2191" s="16">
        <v>5337.1</v>
      </c>
      <c r="F2191" s="16" t="s">
        <v>429</v>
      </c>
      <c r="G2191" s="61">
        <f t="shared" si="35"/>
        <v>1.1170839649173425E-2</v>
      </c>
    </row>
    <row r="2192" spans="1:7" x14ac:dyDescent="0.35">
      <c r="A2192" s="60">
        <v>42628</v>
      </c>
      <c r="B2192" s="16">
        <v>5337.11</v>
      </c>
      <c r="C2192" s="16">
        <v>5326.6</v>
      </c>
      <c r="D2192" s="16">
        <v>5339.2</v>
      </c>
      <c r="E2192" s="16">
        <v>5303.4</v>
      </c>
      <c r="F2192" s="16" t="s">
        <v>428</v>
      </c>
      <c r="G2192" s="61">
        <f t="shared" si="35"/>
        <v>1.9693539242520153E-3</v>
      </c>
    </row>
    <row r="2193" spans="1:7" x14ac:dyDescent="0.35">
      <c r="A2193" s="60">
        <v>42627</v>
      </c>
      <c r="B2193" s="16">
        <v>5326.62</v>
      </c>
      <c r="C2193" s="16">
        <v>5310</v>
      </c>
      <c r="D2193" s="16">
        <v>5329.8</v>
      </c>
      <c r="E2193" s="16">
        <v>5294.1</v>
      </c>
      <c r="F2193" s="16" t="s">
        <v>427</v>
      </c>
      <c r="G2193" s="61">
        <f t="shared" si="35"/>
        <v>3.1318326399860652E-3</v>
      </c>
    </row>
    <row r="2194" spans="1:7" x14ac:dyDescent="0.35">
      <c r="A2194" s="60">
        <v>42626</v>
      </c>
      <c r="B2194" s="16">
        <v>5309.99</v>
      </c>
      <c r="C2194" s="16">
        <v>5319.1</v>
      </c>
      <c r="D2194" s="16">
        <v>5375</v>
      </c>
      <c r="E2194" s="16">
        <v>5309.7</v>
      </c>
      <c r="F2194" s="16" t="s">
        <v>247</v>
      </c>
      <c r="G2194" s="61">
        <f t="shared" si="35"/>
        <v>-1.7126957568011081E-3</v>
      </c>
    </row>
    <row r="2195" spans="1:7" x14ac:dyDescent="0.35">
      <c r="A2195" s="60">
        <v>42625</v>
      </c>
      <c r="B2195" s="16">
        <v>5319.1</v>
      </c>
      <c r="C2195" s="16">
        <v>5440.5</v>
      </c>
      <c r="D2195" s="16">
        <v>5440.5</v>
      </c>
      <c r="E2195" s="16">
        <v>5315</v>
      </c>
      <c r="F2195" s="16" t="s">
        <v>426</v>
      </c>
      <c r="G2195" s="61">
        <f t="shared" si="35"/>
        <v>-2.2305140199799567E-2</v>
      </c>
    </row>
    <row r="2196" spans="1:7" x14ac:dyDescent="0.35">
      <c r="A2196" s="60">
        <v>42622</v>
      </c>
      <c r="B2196" s="16">
        <v>5440.45</v>
      </c>
      <c r="C2196" s="16">
        <v>5484.6</v>
      </c>
      <c r="D2196" s="16">
        <v>5484.6</v>
      </c>
      <c r="E2196" s="16">
        <v>5434.4</v>
      </c>
      <c r="F2196" s="16" t="s">
        <v>425</v>
      </c>
      <c r="G2196" s="61">
        <f t="shared" si="35"/>
        <v>-8.0407690694770384E-3</v>
      </c>
    </row>
    <row r="2197" spans="1:7" x14ac:dyDescent="0.35">
      <c r="A2197" s="60">
        <v>42621</v>
      </c>
      <c r="B2197" s="16">
        <v>5484.55</v>
      </c>
      <c r="C2197" s="16">
        <v>5521.1</v>
      </c>
      <c r="D2197" s="16">
        <v>5521.1</v>
      </c>
      <c r="E2197" s="16">
        <v>5457.6</v>
      </c>
      <c r="F2197" s="16" t="s">
        <v>424</v>
      </c>
      <c r="G2197" s="61">
        <f t="shared" si="35"/>
        <v>-6.6272545162774366E-3</v>
      </c>
    </row>
    <row r="2198" spans="1:7" x14ac:dyDescent="0.35">
      <c r="A2198" s="60">
        <v>42620</v>
      </c>
      <c r="B2198" s="16">
        <v>5521.14</v>
      </c>
      <c r="C2198" s="16">
        <v>5510.4</v>
      </c>
      <c r="D2198" s="16">
        <v>5537.1</v>
      </c>
      <c r="E2198" s="16">
        <v>5509.1</v>
      </c>
      <c r="F2198" s="16" t="s">
        <v>423</v>
      </c>
      <c r="G2198" s="61">
        <f t="shared" si="35"/>
        <v>1.945405250416421E-3</v>
      </c>
    </row>
    <row r="2199" spans="1:7" x14ac:dyDescent="0.35">
      <c r="A2199" s="60">
        <v>42619</v>
      </c>
      <c r="B2199" s="16">
        <v>5510.42</v>
      </c>
      <c r="C2199" s="16">
        <v>5524.4</v>
      </c>
      <c r="D2199" s="16">
        <v>5525.2</v>
      </c>
      <c r="E2199" s="16">
        <v>5501.4</v>
      </c>
      <c r="F2199" s="16" t="s">
        <v>422</v>
      </c>
      <c r="G2199" s="61">
        <f t="shared" si="35"/>
        <v>-2.5342026855308397E-3</v>
      </c>
    </row>
    <row r="2200" spans="1:7" x14ac:dyDescent="0.35">
      <c r="A2200" s="60">
        <v>42618</v>
      </c>
      <c r="B2200" s="16">
        <v>5524.42</v>
      </c>
      <c r="C2200" s="16">
        <v>5470.6</v>
      </c>
      <c r="D2200" s="16">
        <v>5525.8</v>
      </c>
      <c r="E2200" s="16">
        <v>5470.6</v>
      </c>
      <c r="F2200" s="16" t="s">
        <v>421</v>
      </c>
      <c r="G2200" s="61">
        <f t="shared" si="35"/>
        <v>9.8435811990342792E-3</v>
      </c>
    </row>
    <row r="2201" spans="1:7" x14ac:dyDescent="0.35">
      <c r="A2201" s="60">
        <v>42615</v>
      </c>
      <c r="B2201" s="16">
        <v>5470.57</v>
      </c>
      <c r="C2201" s="16">
        <v>5511.2</v>
      </c>
      <c r="D2201" s="16">
        <v>5516.1</v>
      </c>
      <c r="E2201" s="16">
        <v>5460.9</v>
      </c>
      <c r="F2201" s="16" t="s">
        <v>420</v>
      </c>
      <c r="G2201" s="61">
        <f t="shared" si="35"/>
        <v>-7.3722601248367159E-3</v>
      </c>
    </row>
    <row r="2202" spans="1:7" x14ac:dyDescent="0.35">
      <c r="A2202" s="60">
        <v>42614</v>
      </c>
      <c r="B2202" s="16">
        <v>5511.2</v>
      </c>
      <c r="C2202" s="16">
        <v>5529.4</v>
      </c>
      <c r="D2202" s="16">
        <v>5529.4</v>
      </c>
      <c r="E2202" s="16">
        <v>5501.6</v>
      </c>
      <c r="F2202" s="16" t="s">
        <v>419</v>
      </c>
      <c r="G2202" s="61">
        <f t="shared" si="35"/>
        <v>-3.2932989233932508E-3</v>
      </c>
    </row>
    <row r="2203" spans="1:7" x14ac:dyDescent="0.35">
      <c r="A2203" s="60">
        <v>42613</v>
      </c>
      <c r="B2203" s="16">
        <v>5529.41</v>
      </c>
      <c r="C2203" s="16">
        <v>5573.5</v>
      </c>
      <c r="D2203" s="16">
        <v>5573.5</v>
      </c>
      <c r="E2203" s="16">
        <v>5510.2</v>
      </c>
      <c r="F2203" s="16" t="s">
        <v>418</v>
      </c>
      <c r="G2203" s="61">
        <f t="shared" si="35"/>
        <v>-7.9159886104497312E-3</v>
      </c>
    </row>
    <row r="2204" spans="1:7" x14ac:dyDescent="0.35">
      <c r="A2204" s="60">
        <v>42612</v>
      </c>
      <c r="B2204" s="16">
        <v>5573.53</v>
      </c>
      <c r="C2204" s="16">
        <v>5561.5</v>
      </c>
      <c r="D2204" s="16">
        <v>5596</v>
      </c>
      <c r="E2204" s="16">
        <v>5561.5</v>
      </c>
      <c r="F2204" s="16" t="s">
        <v>417</v>
      </c>
      <c r="G2204" s="61">
        <f t="shared" si="35"/>
        <v>2.1612835363056249E-3</v>
      </c>
    </row>
    <row r="2205" spans="1:7" x14ac:dyDescent="0.35">
      <c r="A2205" s="60">
        <v>42611</v>
      </c>
      <c r="B2205" s="16">
        <v>5561.51</v>
      </c>
      <c r="C2205" s="16">
        <v>5607.4</v>
      </c>
      <c r="D2205" s="16">
        <v>5608.5</v>
      </c>
      <c r="E2205" s="16">
        <v>5545.4</v>
      </c>
      <c r="F2205" s="16" t="s">
        <v>416</v>
      </c>
      <c r="G2205" s="61">
        <f t="shared" si="35"/>
        <v>-8.1749846184026032E-3</v>
      </c>
    </row>
    <row r="2206" spans="1:7" x14ac:dyDescent="0.35">
      <c r="A2206" s="60">
        <v>42608</v>
      </c>
      <c r="B2206" s="16">
        <v>5607.35</v>
      </c>
      <c r="C2206" s="16">
        <v>5631.4</v>
      </c>
      <c r="D2206" s="16">
        <v>5633.5</v>
      </c>
      <c r="E2206" s="16">
        <v>5603.9</v>
      </c>
      <c r="F2206" s="16" t="s">
        <v>415</v>
      </c>
      <c r="G2206" s="61">
        <f t="shared" si="35"/>
        <v>-4.276000944697822E-3</v>
      </c>
    </row>
    <row r="2207" spans="1:7" x14ac:dyDescent="0.35">
      <c r="A2207" s="60">
        <v>42607</v>
      </c>
      <c r="B2207" s="16">
        <v>5631.43</v>
      </c>
      <c r="C2207" s="16">
        <v>5653.6</v>
      </c>
      <c r="D2207" s="16">
        <v>5653.6</v>
      </c>
      <c r="E2207" s="16">
        <v>5625.7</v>
      </c>
      <c r="F2207" s="16" t="s">
        <v>414</v>
      </c>
      <c r="G2207" s="61">
        <f t="shared" si="35"/>
        <v>-3.9161096439948029E-3</v>
      </c>
    </row>
    <row r="2208" spans="1:7" x14ac:dyDescent="0.35">
      <c r="A2208" s="60">
        <v>42606</v>
      </c>
      <c r="B2208" s="16">
        <v>5653.57</v>
      </c>
      <c r="C2208" s="16">
        <v>5647.1</v>
      </c>
      <c r="D2208" s="16">
        <v>5662.6</v>
      </c>
      <c r="E2208" s="16">
        <v>5645.5</v>
      </c>
      <c r="F2208" s="16" t="s">
        <v>413</v>
      </c>
      <c r="G2208" s="61">
        <f t="shared" si="35"/>
        <v>1.1404022928460655E-3</v>
      </c>
    </row>
    <row r="2209" spans="1:7" x14ac:dyDescent="0.35">
      <c r="A2209" s="60">
        <v>42605</v>
      </c>
      <c r="B2209" s="16">
        <v>5647.13</v>
      </c>
      <c r="C2209" s="16">
        <v>5612.3</v>
      </c>
      <c r="D2209" s="16">
        <v>5666.5</v>
      </c>
      <c r="E2209" s="16">
        <v>5612.3</v>
      </c>
      <c r="F2209" s="16" t="s">
        <v>412</v>
      </c>
      <c r="G2209" s="61">
        <f t="shared" si="35"/>
        <v>6.2024260911708318E-3</v>
      </c>
    </row>
    <row r="2210" spans="1:7" x14ac:dyDescent="0.35">
      <c r="A2210" s="60">
        <v>42604</v>
      </c>
      <c r="B2210" s="16">
        <v>5612.32</v>
      </c>
      <c r="C2210" s="16">
        <v>5625.4</v>
      </c>
      <c r="D2210" s="16">
        <v>5634.6</v>
      </c>
      <c r="E2210" s="16">
        <v>5606.2</v>
      </c>
      <c r="F2210" s="16" t="s">
        <v>411</v>
      </c>
      <c r="G2210" s="61">
        <f t="shared" si="35"/>
        <v>-2.3198474055928786E-3</v>
      </c>
    </row>
    <row r="2211" spans="1:7" x14ac:dyDescent="0.35">
      <c r="A2211" s="60">
        <v>42601</v>
      </c>
      <c r="B2211" s="16">
        <v>5625.37</v>
      </c>
      <c r="C2211" s="16">
        <v>5607.3</v>
      </c>
      <c r="D2211" s="16">
        <v>5631.2</v>
      </c>
      <c r="E2211" s="16">
        <v>5604.9</v>
      </c>
      <c r="F2211" s="16" t="s">
        <v>410</v>
      </c>
      <c r="G2211" s="61">
        <f t="shared" si="35"/>
        <v>3.227952283374913E-3</v>
      </c>
    </row>
    <row r="2212" spans="1:7" x14ac:dyDescent="0.35">
      <c r="A2212" s="60">
        <v>42600</v>
      </c>
      <c r="B2212" s="16">
        <v>5607.27</v>
      </c>
      <c r="C2212" s="16">
        <v>5628.1</v>
      </c>
      <c r="D2212" s="16">
        <v>5639.6</v>
      </c>
      <c r="E2212" s="16">
        <v>5596.3</v>
      </c>
      <c r="F2212" s="16" t="s">
        <v>409</v>
      </c>
      <c r="G2212" s="61">
        <f t="shared" si="35"/>
        <v>-3.7099224434314904E-3</v>
      </c>
    </row>
    <row r="2213" spans="1:7" x14ac:dyDescent="0.35">
      <c r="A2213" s="60">
        <v>42599</v>
      </c>
      <c r="B2213" s="16">
        <v>5628.15</v>
      </c>
      <c r="C2213" s="16">
        <v>5625.7</v>
      </c>
      <c r="D2213" s="16">
        <v>5630.8</v>
      </c>
      <c r="E2213" s="16">
        <v>5602.4</v>
      </c>
      <c r="F2213" s="16" t="s">
        <v>408</v>
      </c>
      <c r="G2213" s="61">
        <f t="shared" si="35"/>
        <v>4.408363803776183E-4</v>
      </c>
    </row>
    <row r="2214" spans="1:7" x14ac:dyDescent="0.35">
      <c r="A2214" s="60">
        <v>42598</v>
      </c>
      <c r="B2214" s="16">
        <v>5625.67</v>
      </c>
      <c r="C2214" s="16">
        <v>5633.8</v>
      </c>
      <c r="D2214" s="16">
        <v>5642.3</v>
      </c>
      <c r="E2214" s="16">
        <v>5624.2</v>
      </c>
      <c r="F2214" s="16" t="s">
        <v>407</v>
      </c>
      <c r="G2214" s="61">
        <f t="shared" si="35"/>
        <v>-1.4448481578186456E-3</v>
      </c>
    </row>
    <row r="2215" spans="1:7" x14ac:dyDescent="0.35">
      <c r="A2215" s="60">
        <v>42597</v>
      </c>
      <c r="B2215" s="16">
        <v>5633.81</v>
      </c>
      <c r="C2215" s="16">
        <v>5626.3</v>
      </c>
      <c r="D2215" s="16">
        <v>5638.7</v>
      </c>
      <c r="E2215" s="16">
        <v>5607.7</v>
      </c>
      <c r="F2215" s="16" t="s">
        <v>406</v>
      </c>
      <c r="G2215" s="61">
        <f t="shared" si="35"/>
        <v>1.3348026233936938E-3</v>
      </c>
    </row>
    <row r="2216" spans="1:7" x14ac:dyDescent="0.35">
      <c r="A2216" s="60">
        <v>42594</v>
      </c>
      <c r="B2216" s="16">
        <v>5626.3</v>
      </c>
      <c r="C2216" s="16">
        <v>5599.4</v>
      </c>
      <c r="D2216" s="16">
        <v>5641.5</v>
      </c>
      <c r="E2216" s="16">
        <v>5599.4</v>
      </c>
      <c r="F2216" s="16" t="s">
        <v>405</v>
      </c>
      <c r="G2216" s="61">
        <f t="shared" si="35"/>
        <v>4.8058806405697485E-3</v>
      </c>
    </row>
    <row r="2217" spans="1:7" x14ac:dyDescent="0.35">
      <c r="A2217" s="60">
        <v>42593</v>
      </c>
      <c r="B2217" s="16">
        <v>5599.39</v>
      </c>
      <c r="C2217" s="16">
        <v>5628.2</v>
      </c>
      <c r="D2217" s="16">
        <v>5628.2</v>
      </c>
      <c r="E2217" s="16">
        <v>5575.7</v>
      </c>
      <c r="F2217" s="16" t="s">
        <v>404</v>
      </c>
      <c r="G2217" s="61">
        <f t="shared" si="35"/>
        <v>-5.1259363495514965E-3</v>
      </c>
    </row>
    <row r="2218" spans="1:7" x14ac:dyDescent="0.35">
      <c r="A2218" s="60">
        <v>42592</v>
      </c>
      <c r="B2218" s="16">
        <v>5628.24</v>
      </c>
      <c r="C2218" s="16">
        <v>5636.7</v>
      </c>
      <c r="D2218" s="16">
        <v>5636.7</v>
      </c>
      <c r="E2218" s="16">
        <v>5598.2</v>
      </c>
      <c r="F2218" s="16" t="s">
        <v>403</v>
      </c>
      <c r="G2218" s="61">
        <f t="shared" si="35"/>
        <v>-1.4991067452706508E-3</v>
      </c>
    </row>
    <row r="2219" spans="1:7" x14ac:dyDescent="0.35">
      <c r="A2219" s="60">
        <v>42591</v>
      </c>
      <c r="B2219" s="16">
        <v>5636.69</v>
      </c>
      <c r="C2219" s="16">
        <v>5625.7</v>
      </c>
      <c r="D2219" s="16">
        <v>5638.7</v>
      </c>
      <c r="E2219" s="16">
        <v>5622.4</v>
      </c>
      <c r="F2219" s="16" t="s">
        <v>402</v>
      </c>
      <c r="G2219" s="61">
        <f t="shared" si="35"/>
        <v>1.9517536453175222E-3</v>
      </c>
    </row>
    <row r="2220" spans="1:7" x14ac:dyDescent="0.35">
      <c r="A2220" s="60">
        <v>42590</v>
      </c>
      <c r="B2220" s="16">
        <v>5625.71</v>
      </c>
      <c r="C2220" s="16">
        <v>5585.6</v>
      </c>
      <c r="D2220" s="16">
        <v>5635</v>
      </c>
      <c r="E2220" s="16">
        <v>5585.6</v>
      </c>
      <c r="F2220" s="16" t="s">
        <v>401</v>
      </c>
      <c r="G2220" s="61">
        <f t="shared" si="35"/>
        <v>7.173752694409119E-3</v>
      </c>
    </row>
    <row r="2221" spans="1:7" x14ac:dyDescent="0.35">
      <c r="A2221" s="60">
        <v>42587</v>
      </c>
      <c r="B2221" s="16">
        <v>5585.64</v>
      </c>
      <c r="C2221" s="16">
        <v>5563.4</v>
      </c>
      <c r="D2221" s="16">
        <v>5599.6</v>
      </c>
      <c r="E2221" s="16">
        <v>5563.4</v>
      </c>
      <c r="F2221" s="16" t="s">
        <v>400</v>
      </c>
      <c r="G2221" s="61">
        <f t="shared" si="35"/>
        <v>4.0065787699856692E-3</v>
      </c>
    </row>
    <row r="2222" spans="1:7" x14ac:dyDescent="0.35">
      <c r="A2222" s="60">
        <v>42586</v>
      </c>
      <c r="B2222" s="16">
        <v>5563.35</v>
      </c>
      <c r="C2222" s="16">
        <v>5551.4</v>
      </c>
      <c r="D2222" s="16">
        <v>5593.9</v>
      </c>
      <c r="E2222" s="16">
        <v>5551.4</v>
      </c>
      <c r="F2222" s="16" t="s">
        <v>399</v>
      </c>
      <c r="G2222" s="61">
        <f t="shared" si="35"/>
        <v>2.1616363587235732E-3</v>
      </c>
    </row>
    <row r="2223" spans="1:7" x14ac:dyDescent="0.35">
      <c r="A2223" s="60">
        <v>42585</v>
      </c>
      <c r="B2223" s="16">
        <v>5551.35</v>
      </c>
      <c r="C2223" s="16">
        <v>5621</v>
      </c>
      <c r="D2223" s="16">
        <v>5621</v>
      </c>
      <c r="E2223" s="16">
        <v>5551.35</v>
      </c>
      <c r="F2223" s="16" t="s">
        <v>398</v>
      </c>
      <c r="G2223" s="61">
        <f t="shared" si="35"/>
        <v>-1.2593047143886094E-2</v>
      </c>
    </row>
    <row r="2224" spans="1:7" x14ac:dyDescent="0.35">
      <c r="A2224" s="60">
        <v>42584</v>
      </c>
      <c r="B2224" s="16">
        <v>5622.15</v>
      </c>
      <c r="C2224" s="16">
        <v>5670.1</v>
      </c>
      <c r="D2224" s="16">
        <v>5673.3</v>
      </c>
      <c r="E2224" s="16">
        <v>5621.2</v>
      </c>
      <c r="F2224" s="16" t="s">
        <v>397</v>
      </c>
      <c r="G2224" s="61">
        <f t="shared" si="35"/>
        <v>-8.4636358185160576E-3</v>
      </c>
    </row>
    <row r="2225" spans="1:7" x14ac:dyDescent="0.35">
      <c r="A2225" s="60">
        <v>42583</v>
      </c>
      <c r="B2225" s="16">
        <v>5670.14</v>
      </c>
      <c r="C2225" s="16">
        <v>5644</v>
      </c>
      <c r="D2225" s="16">
        <v>5691.8</v>
      </c>
      <c r="E2225" s="16">
        <v>5644</v>
      </c>
      <c r="F2225" s="16" t="s">
        <v>396</v>
      </c>
      <c r="G2225" s="61">
        <f t="shared" si="35"/>
        <v>4.638587091333024E-3</v>
      </c>
    </row>
    <row r="2226" spans="1:7" x14ac:dyDescent="0.35">
      <c r="A2226" s="60">
        <v>42580</v>
      </c>
      <c r="B2226" s="16">
        <v>5643.96</v>
      </c>
      <c r="C2226" s="16">
        <v>5636.7</v>
      </c>
      <c r="D2226" s="16">
        <v>5650.8</v>
      </c>
      <c r="E2226" s="16">
        <v>5618.9</v>
      </c>
      <c r="F2226" s="16" t="s">
        <v>395</v>
      </c>
      <c r="G2226" s="61">
        <f t="shared" si="35"/>
        <v>1.2808822120586871E-3</v>
      </c>
    </row>
    <row r="2227" spans="1:7" x14ac:dyDescent="0.35">
      <c r="A2227" s="60">
        <v>42579</v>
      </c>
      <c r="B2227" s="16">
        <v>5636.74</v>
      </c>
      <c r="C2227" s="16">
        <v>5615</v>
      </c>
      <c r="D2227" s="16">
        <v>5643</v>
      </c>
      <c r="E2227" s="16">
        <v>5614.7</v>
      </c>
      <c r="F2227" s="16" t="s">
        <v>394</v>
      </c>
      <c r="G2227" s="61">
        <f t="shared" si="35"/>
        <v>3.8717720391807653E-3</v>
      </c>
    </row>
    <row r="2228" spans="1:7" x14ac:dyDescent="0.35">
      <c r="A2228" s="60">
        <v>42578</v>
      </c>
      <c r="B2228" s="16">
        <v>5615</v>
      </c>
      <c r="C2228" s="16">
        <v>5612.6</v>
      </c>
      <c r="D2228" s="16">
        <v>5639.8</v>
      </c>
      <c r="E2228" s="16">
        <v>5606.3</v>
      </c>
      <c r="F2228" s="16" t="s">
        <v>393</v>
      </c>
      <c r="G2228" s="61">
        <f t="shared" si="35"/>
        <v>4.3473922773196172E-4</v>
      </c>
    </row>
    <row r="2229" spans="1:7" x14ac:dyDescent="0.35">
      <c r="A2229" s="60">
        <v>42577</v>
      </c>
      <c r="B2229" s="16">
        <v>5612.56</v>
      </c>
      <c r="C2229" s="16">
        <v>5604.5</v>
      </c>
      <c r="D2229" s="16">
        <v>5612.6</v>
      </c>
      <c r="E2229" s="16">
        <v>5574.3</v>
      </c>
      <c r="F2229" s="16" t="s">
        <v>392</v>
      </c>
      <c r="G2229" s="61">
        <f t="shared" si="35"/>
        <v>9.0057797489451197E-4</v>
      </c>
    </row>
    <row r="2230" spans="1:7" x14ac:dyDescent="0.35">
      <c r="A2230" s="60">
        <v>42576</v>
      </c>
      <c r="B2230" s="16">
        <v>5607.51</v>
      </c>
      <c r="C2230" s="16">
        <v>5574.3</v>
      </c>
      <c r="D2230" s="16">
        <v>5623.1</v>
      </c>
      <c r="E2230" s="16">
        <v>5574.3</v>
      </c>
      <c r="F2230" s="16" t="s">
        <v>391</v>
      </c>
      <c r="G2230" s="61">
        <f t="shared" si="35"/>
        <v>5.9522848485826785E-3</v>
      </c>
    </row>
    <row r="2231" spans="1:7" x14ac:dyDescent="0.35">
      <c r="A2231" s="60">
        <v>42573</v>
      </c>
      <c r="B2231" s="16">
        <v>5574.33</v>
      </c>
      <c r="C2231" s="16">
        <v>5589</v>
      </c>
      <c r="D2231" s="16">
        <v>5589.1</v>
      </c>
      <c r="E2231" s="16">
        <v>5555.1</v>
      </c>
      <c r="F2231" s="16" t="s">
        <v>390</v>
      </c>
      <c r="G2231" s="61">
        <f t="shared" si="35"/>
        <v>-2.5659056627068688E-3</v>
      </c>
    </row>
    <row r="2232" spans="1:7" x14ac:dyDescent="0.35">
      <c r="A2232" s="60">
        <v>42572</v>
      </c>
      <c r="B2232" s="16">
        <v>5588.67</v>
      </c>
      <c r="C2232" s="16">
        <v>5565.9</v>
      </c>
      <c r="D2232" s="16">
        <v>5606.6</v>
      </c>
      <c r="E2232" s="16">
        <v>5565.9</v>
      </c>
      <c r="F2232" s="16" t="s">
        <v>389</v>
      </c>
      <c r="G2232" s="61">
        <f t="shared" si="35"/>
        <v>4.094590612805149E-3</v>
      </c>
    </row>
    <row r="2233" spans="1:7" x14ac:dyDescent="0.35">
      <c r="A2233" s="60">
        <v>42571</v>
      </c>
      <c r="B2233" s="16">
        <v>5565.88</v>
      </c>
      <c r="C2233" s="16">
        <v>5533.9</v>
      </c>
      <c r="D2233" s="16">
        <v>5565.9</v>
      </c>
      <c r="E2233" s="16">
        <v>5519.4</v>
      </c>
      <c r="F2233" s="16" t="s">
        <v>388</v>
      </c>
      <c r="G2233" s="61">
        <f t="shared" si="35"/>
        <v>5.7843787439892935E-3</v>
      </c>
    </row>
    <row r="2234" spans="1:7" x14ac:dyDescent="0.35">
      <c r="A2234" s="60">
        <v>42570</v>
      </c>
      <c r="B2234" s="16">
        <v>5533.87</v>
      </c>
      <c r="C2234" s="16">
        <v>5538.9</v>
      </c>
      <c r="D2234" s="16">
        <v>5548.2</v>
      </c>
      <c r="E2234" s="16">
        <v>5516.8</v>
      </c>
      <c r="F2234" s="16" t="s">
        <v>387</v>
      </c>
      <c r="G2234" s="61">
        <f t="shared" si="35"/>
        <v>-9.0812255140904075E-4</v>
      </c>
    </row>
    <row r="2235" spans="1:7" x14ac:dyDescent="0.35">
      <c r="A2235" s="60">
        <v>42569</v>
      </c>
      <c r="B2235" s="16">
        <v>5538.9</v>
      </c>
      <c r="C2235" s="16">
        <v>5510.1</v>
      </c>
      <c r="D2235" s="16">
        <v>5542.3</v>
      </c>
      <c r="E2235" s="16">
        <v>5509.8</v>
      </c>
      <c r="F2235" s="16" t="s">
        <v>386</v>
      </c>
      <c r="G2235" s="61">
        <f t="shared" si="35"/>
        <v>5.2267653944573222E-3</v>
      </c>
    </row>
    <row r="2236" spans="1:7" x14ac:dyDescent="0.35">
      <c r="A2236" s="60">
        <v>42566</v>
      </c>
      <c r="B2236" s="16">
        <v>5510.1</v>
      </c>
      <c r="C2236" s="16">
        <v>5491.8</v>
      </c>
      <c r="D2236" s="16">
        <v>5531.2</v>
      </c>
      <c r="E2236" s="16">
        <v>5491.8</v>
      </c>
      <c r="F2236" s="16" t="s">
        <v>385</v>
      </c>
      <c r="G2236" s="61">
        <f t="shared" si="35"/>
        <v>3.3285868801236074E-3</v>
      </c>
    </row>
    <row r="2237" spans="1:7" x14ac:dyDescent="0.35">
      <c r="A2237" s="60">
        <v>42565</v>
      </c>
      <c r="B2237" s="16">
        <v>5491.82</v>
      </c>
      <c r="C2237" s="16">
        <v>5470.3</v>
      </c>
      <c r="D2237" s="16">
        <v>5496.8</v>
      </c>
      <c r="E2237" s="16">
        <v>5468.2</v>
      </c>
      <c r="F2237" s="16" t="s">
        <v>384</v>
      </c>
      <c r="G2237" s="61">
        <f t="shared" si="35"/>
        <v>3.9321354731265412E-3</v>
      </c>
    </row>
    <row r="2238" spans="1:7" x14ac:dyDescent="0.35">
      <c r="A2238" s="60">
        <v>42564</v>
      </c>
      <c r="B2238" s="16">
        <v>5470.31</v>
      </c>
      <c r="C2238" s="16">
        <v>5433.2</v>
      </c>
      <c r="D2238" s="16">
        <v>5473.6</v>
      </c>
      <c r="E2238" s="16">
        <v>5433.2</v>
      </c>
      <c r="F2238" s="16" t="s">
        <v>383</v>
      </c>
      <c r="G2238" s="61">
        <f t="shared" si="35"/>
        <v>6.8265227618244939E-3</v>
      </c>
    </row>
    <row r="2239" spans="1:7" x14ac:dyDescent="0.35">
      <c r="A2239" s="60">
        <v>42563</v>
      </c>
      <c r="B2239" s="16">
        <v>5433.22</v>
      </c>
      <c r="C2239" s="16">
        <v>5417.5</v>
      </c>
      <c r="D2239" s="16">
        <v>5469.8</v>
      </c>
      <c r="E2239" s="16">
        <v>5417.5</v>
      </c>
      <c r="F2239" s="16" t="s">
        <v>382</v>
      </c>
      <c r="G2239" s="61">
        <f t="shared" si="35"/>
        <v>2.8943025801380085E-3</v>
      </c>
    </row>
    <row r="2240" spans="1:7" x14ac:dyDescent="0.35">
      <c r="A2240" s="60">
        <v>42562</v>
      </c>
      <c r="B2240" s="16">
        <v>5417.54</v>
      </c>
      <c r="C2240" s="16">
        <v>5315.6</v>
      </c>
      <c r="D2240" s="16">
        <v>5417.54</v>
      </c>
      <c r="E2240" s="16">
        <v>5315.6</v>
      </c>
      <c r="F2240" s="16" t="s">
        <v>381</v>
      </c>
      <c r="G2240" s="61">
        <f t="shared" si="35"/>
        <v>1.9187101993208611E-2</v>
      </c>
    </row>
    <row r="2241" spans="1:7" x14ac:dyDescent="0.35">
      <c r="A2241" s="60">
        <v>42559</v>
      </c>
      <c r="B2241" s="16">
        <v>5315.55</v>
      </c>
      <c r="C2241" s="16">
        <v>5311</v>
      </c>
      <c r="D2241" s="16">
        <v>5322.2</v>
      </c>
      <c r="E2241" s="16">
        <v>5301.6</v>
      </c>
      <c r="F2241" s="16" t="s">
        <v>380</v>
      </c>
      <c r="G2241" s="61">
        <f t="shared" si="35"/>
        <v>8.5859698474299861E-4</v>
      </c>
    </row>
    <row r="2242" spans="1:7" x14ac:dyDescent="0.35">
      <c r="A2242" s="60">
        <v>42558</v>
      </c>
      <c r="B2242" s="16">
        <v>5310.99</v>
      </c>
      <c r="C2242" s="16">
        <v>5284.7</v>
      </c>
      <c r="D2242" s="16">
        <v>5329.3</v>
      </c>
      <c r="E2242" s="16">
        <v>5284.7</v>
      </c>
      <c r="F2242" s="16" t="s">
        <v>379</v>
      </c>
      <c r="G2242" s="61">
        <f t="shared" si="35"/>
        <v>4.9728367308707888E-3</v>
      </c>
    </row>
    <row r="2243" spans="1:7" x14ac:dyDescent="0.35">
      <c r="A2243" s="60">
        <v>42557</v>
      </c>
      <c r="B2243" s="16">
        <v>5284.71</v>
      </c>
      <c r="C2243" s="16">
        <v>5312.8</v>
      </c>
      <c r="D2243" s="16">
        <v>5312.8</v>
      </c>
      <c r="E2243" s="16">
        <v>5237.8</v>
      </c>
      <c r="F2243" s="16" t="s">
        <v>378</v>
      </c>
      <c r="G2243" s="61">
        <f t="shared" ref="G2243:G2306" si="36">B2243/B2244-1</f>
        <v>-5.2909754141867715E-3</v>
      </c>
    </row>
    <row r="2244" spans="1:7" x14ac:dyDescent="0.35">
      <c r="A2244" s="60">
        <v>42556</v>
      </c>
      <c r="B2244" s="16">
        <v>5312.82</v>
      </c>
      <c r="C2244" s="16">
        <v>5365.2</v>
      </c>
      <c r="D2244" s="16">
        <v>5365.9</v>
      </c>
      <c r="E2244" s="16">
        <v>5306.9</v>
      </c>
      <c r="F2244" s="16" t="s">
        <v>377</v>
      </c>
      <c r="G2244" s="61">
        <f t="shared" si="36"/>
        <v>-9.7629165734735013E-3</v>
      </c>
    </row>
    <row r="2245" spans="1:7" x14ac:dyDescent="0.35">
      <c r="A2245" s="60">
        <v>42555</v>
      </c>
      <c r="B2245" s="16">
        <v>5365.2</v>
      </c>
      <c r="C2245" s="16">
        <v>5327.1</v>
      </c>
      <c r="D2245" s="16">
        <v>5365.2</v>
      </c>
      <c r="E2245" s="16">
        <v>5303.1</v>
      </c>
      <c r="F2245" s="16" t="s">
        <v>376</v>
      </c>
      <c r="G2245" s="61">
        <f t="shared" si="36"/>
        <v>7.1634528743917958E-3</v>
      </c>
    </row>
    <row r="2246" spans="1:7" x14ac:dyDescent="0.35">
      <c r="A2246" s="60">
        <v>42552</v>
      </c>
      <c r="B2246" s="16">
        <v>5327.04</v>
      </c>
      <c r="C2246" s="16">
        <v>5310.4</v>
      </c>
      <c r="D2246" s="16">
        <v>5356.5</v>
      </c>
      <c r="E2246" s="16">
        <v>5310.4</v>
      </c>
      <c r="F2246" s="16" t="s">
        <v>375</v>
      </c>
      <c r="G2246" s="61">
        <f t="shared" si="36"/>
        <v>3.1334739379331733E-3</v>
      </c>
    </row>
    <row r="2247" spans="1:7" x14ac:dyDescent="0.35">
      <c r="A2247" s="60">
        <v>42551</v>
      </c>
      <c r="B2247" s="16">
        <v>5310.4</v>
      </c>
      <c r="C2247" s="16">
        <v>5221</v>
      </c>
      <c r="D2247" s="16">
        <v>5324.4</v>
      </c>
      <c r="E2247" s="16">
        <v>5221</v>
      </c>
      <c r="F2247" s="16" t="s">
        <v>374</v>
      </c>
      <c r="G2247" s="61">
        <f t="shared" si="36"/>
        <v>1.7121208348576111E-2</v>
      </c>
    </row>
    <row r="2248" spans="1:7" x14ac:dyDescent="0.35">
      <c r="A2248" s="60">
        <v>42550</v>
      </c>
      <c r="B2248" s="16">
        <v>5221.01</v>
      </c>
      <c r="C2248" s="16">
        <v>5179.7</v>
      </c>
      <c r="D2248" s="16">
        <v>5232.8999999999996</v>
      </c>
      <c r="E2248" s="16">
        <v>5179.7</v>
      </c>
      <c r="F2248" s="16" t="s">
        <v>373</v>
      </c>
      <c r="G2248" s="61">
        <f t="shared" si="36"/>
        <v>7.9850955180369443E-3</v>
      </c>
    </row>
    <row r="2249" spans="1:7" x14ac:dyDescent="0.35">
      <c r="A2249" s="60">
        <v>42549</v>
      </c>
      <c r="B2249" s="16">
        <v>5179.6499999999996</v>
      </c>
      <c r="C2249" s="16">
        <v>5216.2</v>
      </c>
      <c r="D2249" s="16">
        <v>5216.2</v>
      </c>
      <c r="E2249" s="16">
        <v>5131.8999999999996</v>
      </c>
      <c r="F2249" s="16" t="s">
        <v>373</v>
      </c>
      <c r="G2249" s="61">
        <f t="shared" si="36"/>
        <v>-7.0127275829477975E-3</v>
      </c>
    </row>
    <row r="2250" spans="1:7" x14ac:dyDescent="0.35">
      <c r="A2250" s="60">
        <v>42548</v>
      </c>
      <c r="B2250" s="16">
        <v>5216.2299999999996</v>
      </c>
      <c r="C2250" s="16">
        <v>5192.8</v>
      </c>
      <c r="D2250" s="16">
        <v>5233.7</v>
      </c>
      <c r="E2250" s="16">
        <v>5132.8</v>
      </c>
      <c r="F2250" s="16" t="s">
        <v>372</v>
      </c>
      <c r="G2250" s="61">
        <f t="shared" si="36"/>
        <v>4.5062133749804723E-3</v>
      </c>
    </row>
    <row r="2251" spans="1:7" x14ac:dyDescent="0.35">
      <c r="A2251" s="60">
        <v>42545</v>
      </c>
      <c r="B2251" s="16">
        <v>5192.83</v>
      </c>
      <c r="C2251" s="16">
        <v>5358.6</v>
      </c>
      <c r="D2251" s="16">
        <v>5402.2</v>
      </c>
      <c r="E2251" s="16">
        <v>5163.7</v>
      </c>
      <c r="F2251" s="16" t="s">
        <v>371</v>
      </c>
      <c r="G2251" s="61">
        <f t="shared" si="36"/>
        <v>-3.0929893609675685E-2</v>
      </c>
    </row>
    <row r="2252" spans="1:7" x14ac:dyDescent="0.35">
      <c r="A2252" s="60">
        <v>42544</v>
      </c>
      <c r="B2252" s="16">
        <v>5358.57</v>
      </c>
      <c r="C2252" s="16">
        <v>5349.6</v>
      </c>
      <c r="D2252" s="16">
        <v>5369.6</v>
      </c>
      <c r="E2252" s="16">
        <v>5347.5</v>
      </c>
      <c r="F2252" s="16" t="s">
        <v>370</v>
      </c>
      <c r="G2252" s="61">
        <f t="shared" si="36"/>
        <v>1.6898680818688838E-3</v>
      </c>
    </row>
    <row r="2253" spans="1:7" x14ac:dyDescent="0.35">
      <c r="A2253" s="60">
        <v>42543</v>
      </c>
      <c r="B2253" s="16">
        <v>5349.53</v>
      </c>
      <c r="C2253" s="16">
        <v>5353.3</v>
      </c>
      <c r="D2253" s="16">
        <v>5374.8</v>
      </c>
      <c r="E2253" s="16">
        <v>5339.4</v>
      </c>
      <c r="F2253" s="16" t="s">
        <v>369</v>
      </c>
      <c r="G2253" s="61">
        <f t="shared" si="36"/>
        <v>-6.9490496427404569E-4</v>
      </c>
    </row>
    <row r="2254" spans="1:7" x14ac:dyDescent="0.35">
      <c r="A2254" s="60">
        <v>42542</v>
      </c>
      <c r="B2254" s="16">
        <v>5353.25</v>
      </c>
      <c r="C2254" s="16">
        <v>5335.6</v>
      </c>
      <c r="D2254" s="16">
        <v>5366.9</v>
      </c>
      <c r="E2254" s="16">
        <v>5330.4</v>
      </c>
      <c r="F2254" s="16" t="s">
        <v>368</v>
      </c>
      <c r="G2254" s="61">
        <f t="shared" si="36"/>
        <v>3.3136103546576035E-3</v>
      </c>
    </row>
    <row r="2255" spans="1:7" x14ac:dyDescent="0.35">
      <c r="A2255" s="60">
        <v>42541</v>
      </c>
      <c r="B2255" s="16">
        <v>5335.57</v>
      </c>
      <c r="C2255" s="16">
        <v>5248.3</v>
      </c>
      <c r="D2255" s="16">
        <v>5335.6</v>
      </c>
      <c r="E2255" s="16">
        <v>5248.3</v>
      </c>
      <c r="F2255" s="16" t="s">
        <v>367</v>
      </c>
      <c r="G2255" s="61">
        <f t="shared" si="36"/>
        <v>1.6632115664560576E-2</v>
      </c>
    </row>
    <row r="2256" spans="1:7" x14ac:dyDescent="0.35">
      <c r="A2256" s="60">
        <v>42538</v>
      </c>
      <c r="B2256" s="16">
        <v>5248.28</v>
      </c>
      <c r="C2256" s="16">
        <v>5231.7</v>
      </c>
      <c r="D2256" s="16">
        <v>5261.7</v>
      </c>
      <c r="E2256" s="16">
        <v>5231.7</v>
      </c>
      <c r="F2256" s="16" t="s">
        <v>366</v>
      </c>
      <c r="G2256" s="61">
        <f t="shared" si="36"/>
        <v>3.1614720915029704E-3</v>
      </c>
    </row>
    <row r="2257" spans="1:7" x14ac:dyDescent="0.35">
      <c r="A2257" s="60">
        <v>42537</v>
      </c>
      <c r="B2257" s="16">
        <v>5231.74</v>
      </c>
      <c r="C2257" s="16">
        <v>5230.3999999999996</v>
      </c>
      <c r="D2257" s="16">
        <v>5282.7</v>
      </c>
      <c r="E2257" s="16">
        <v>5226.8999999999996</v>
      </c>
      <c r="F2257" s="16" t="s">
        <v>365</v>
      </c>
      <c r="G2257" s="61">
        <f t="shared" si="36"/>
        <v>2.619317562619905E-4</v>
      </c>
    </row>
    <row r="2258" spans="1:7" x14ac:dyDescent="0.35">
      <c r="A2258" s="60">
        <v>42536</v>
      </c>
      <c r="B2258" s="16">
        <v>5230.37</v>
      </c>
      <c r="C2258" s="16">
        <v>5282.5</v>
      </c>
      <c r="D2258" s="16">
        <v>5282.5</v>
      </c>
      <c r="E2258" s="16">
        <v>5230.37</v>
      </c>
      <c r="F2258" s="16" t="s">
        <v>364</v>
      </c>
      <c r="G2258" s="61">
        <f t="shared" si="36"/>
        <v>-9.8721822160636741E-3</v>
      </c>
    </row>
    <row r="2259" spans="1:7" x14ac:dyDescent="0.35">
      <c r="A2259" s="60">
        <v>42535</v>
      </c>
      <c r="B2259" s="16">
        <v>5282.52</v>
      </c>
      <c r="C2259" s="16">
        <v>5391.6</v>
      </c>
      <c r="D2259" s="16">
        <v>5391.6</v>
      </c>
      <c r="E2259" s="16">
        <v>5277.8</v>
      </c>
      <c r="F2259" s="16" t="s">
        <v>363</v>
      </c>
      <c r="G2259" s="61">
        <f t="shared" si="36"/>
        <v>-2.0224202271698744E-2</v>
      </c>
    </row>
    <row r="2260" spans="1:7" x14ac:dyDescent="0.35">
      <c r="A2260" s="60">
        <v>42531</v>
      </c>
      <c r="B2260" s="16">
        <v>5391.56</v>
      </c>
      <c r="C2260" s="16">
        <v>5437.4</v>
      </c>
      <c r="D2260" s="16">
        <v>5437.4</v>
      </c>
      <c r="E2260" s="16">
        <v>5374.4</v>
      </c>
      <c r="F2260" s="16" t="s">
        <v>362</v>
      </c>
      <c r="G2260" s="61">
        <f t="shared" si="36"/>
        <v>-8.4377942561203456E-3</v>
      </c>
    </row>
    <row r="2261" spans="1:7" x14ac:dyDescent="0.35">
      <c r="A2261" s="60">
        <v>42530</v>
      </c>
      <c r="B2261" s="16">
        <v>5437.44</v>
      </c>
      <c r="C2261" s="16">
        <v>5441.1</v>
      </c>
      <c r="D2261" s="16">
        <v>5459.6</v>
      </c>
      <c r="E2261" s="16">
        <v>5412.6</v>
      </c>
      <c r="F2261" s="16" t="s">
        <v>361</v>
      </c>
      <c r="G2261" s="61">
        <f t="shared" si="36"/>
        <v>-6.7633134354694313E-4</v>
      </c>
    </row>
    <row r="2262" spans="1:7" x14ac:dyDescent="0.35">
      <c r="A2262" s="60">
        <v>42529</v>
      </c>
      <c r="B2262" s="16">
        <v>5441.12</v>
      </c>
      <c r="C2262" s="16">
        <v>5441</v>
      </c>
      <c r="D2262" s="16">
        <v>5446.3</v>
      </c>
      <c r="E2262" s="16">
        <v>5409.3</v>
      </c>
      <c r="F2262" s="16" t="s">
        <v>360</v>
      </c>
      <c r="G2262" s="61">
        <f t="shared" si="36"/>
        <v>1.8378906895932801E-5</v>
      </c>
    </row>
    <row r="2263" spans="1:7" x14ac:dyDescent="0.35">
      <c r="A2263" s="60">
        <v>42528</v>
      </c>
      <c r="B2263" s="16">
        <v>5441.02</v>
      </c>
      <c r="C2263" s="16">
        <v>5430.8</v>
      </c>
      <c r="D2263" s="16">
        <v>5461</v>
      </c>
      <c r="E2263" s="16">
        <v>5430.6</v>
      </c>
      <c r="F2263" s="16" t="s">
        <v>359</v>
      </c>
      <c r="G2263" s="61">
        <f t="shared" si="36"/>
        <v>1.843119419776551E-3</v>
      </c>
    </row>
    <row r="2264" spans="1:7" x14ac:dyDescent="0.35">
      <c r="A2264" s="60">
        <v>42527</v>
      </c>
      <c r="B2264" s="16">
        <v>5431.01</v>
      </c>
      <c r="C2264" s="16">
        <v>5392.5</v>
      </c>
      <c r="D2264" s="16">
        <v>5445.2</v>
      </c>
      <c r="E2264" s="16">
        <v>5391.6</v>
      </c>
      <c r="F2264" s="16" t="s">
        <v>358</v>
      </c>
      <c r="G2264" s="61">
        <f t="shared" si="36"/>
        <v>7.1320618260377611E-3</v>
      </c>
    </row>
    <row r="2265" spans="1:7" x14ac:dyDescent="0.35">
      <c r="A2265" s="60">
        <v>42524</v>
      </c>
      <c r="B2265" s="16">
        <v>5392.55</v>
      </c>
      <c r="C2265" s="16">
        <v>5354.2</v>
      </c>
      <c r="D2265" s="16">
        <v>5397.5</v>
      </c>
      <c r="E2265" s="16">
        <v>5354.2</v>
      </c>
      <c r="F2265" s="16" t="s">
        <v>357</v>
      </c>
      <c r="G2265" s="61">
        <f t="shared" si="36"/>
        <v>7.156958143374581E-3</v>
      </c>
    </row>
    <row r="2266" spans="1:7" x14ac:dyDescent="0.35">
      <c r="A2266" s="60">
        <v>42523</v>
      </c>
      <c r="B2266" s="16">
        <v>5354.23</v>
      </c>
      <c r="C2266" s="16">
        <v>5395.2</v>
      </c>
      <c r="D2266" s="16">
        <v>5400.9</v>
      </c>
      <c r="E2266" s="16">
        <v>5346.8</v>
      </c>
      <c r="F2266" s="16" t="s">
        <v>356</v>
      </c>
      <c r="G2266" s="61">
        <f t="shared" si="36"/>
        <v>-7.5882687663225701E-3</v>
      </c>
    </row>
    <row r="2267" spans="1:7" x14ac:dyDescent="0.35">
      <c r="A2267" s="60">
        <v>42522</v>
      </c>
      <c r="B2267" s="16">
        <v>5395.17</v>
      </c>
      <c r="C2267" s="16">
        <v>5447.8</v>
      </c>
      <c r="D2267" s="16">
        <v>5447.8</v>
      </c>
      <c r="E2267" s="16">
        <v>5379.8</v>
      </c>
      <c r="F2267" s="16" t="s">
        <v>355</v>
      </c>
      <c r="G2267" s="61">
        <f t="shared" si="36"/>
        <v>-9.6607804985499035E-3</v>
      </c>
    </row>
    <row r="2268" spans="1:7" x14ac:dyDescent="0.35">
      <c r="A2268" s="60">
        <v>42521</v>
      </c>
      <c r="B2268" s="16">
        <v>5447.8</v>
      </c>
      <c r="C2268" s="16">
        <v>5473.6</v>
      </c>
      <c r="D2268" s="16">
        <v>5473.6</v>
      </c>
      <c r="E2268" s="16">
        <v>5433.4</v>
      </c>
      <c r="F2268" s="16" t="s">
        <v>232</v>
      </c>
      <c r="G2268" s="61">
        <f t="shared" si="36"/>
        <v>-4.7062606420684716E-3</v>
      </c>
    </row>
    <row r="2269" spans="1:7" x14ac:dyDescent="0.35">
      <c r="A2269" s="60">
        <v>42520</v>
      </c>
      <c r="B2269" s="16">
        <v>5473.56</v>
      </c>
      <c r="C2269" s="16">
        <v>5469.7</v>
      </c>
      <c r="D2269" s="16">
        <v>5479.2</v>
      </c>
      <c r="E2269" s="16">
        <v>5456.7</v>
      </c>
      <c r="F2269" s="16" t="s">
        <v>354</v>
      </c>
      <c r="G2269" s="61">
        <f t="shared" si="36"/>
        <v>7.0204690550879079E-4</v>
      </c>
    </row>
    <row r="2270" spans="1:7" x14ac:dyDescent="0.35">
      <c r="A2270" s="60">
        <v>42517</v>
      </c>
      <c r="B2270" s="16">
        <v>5469.72</v>
      </c>
      <c r="C2270" s="16">
        <v>5451.9</v>
      </c>
      <c r="D2270" s="16">
        <v>5489.8</v>
      </c>
      <c r="E2270" s="16">
        <v>5451.9</v>
      </c>
      <c r="F2270" s="16" t="s">
        <v>353</v>
      </c>
      <c r="G2270" s="61">
        <f t="shared" si="36"/>
        <v>3.2649048408635029E-3</v>
      </c>
    </row>
    <row r="2271" spans="1:7" x14ac:dyDescent="0.35">
      <c r="A2271" s="60">
        <v>42516</v>
      </c>
      <c r="B2271" s="16">
        <v>5451.92</v>
      </c>
      <c r="C2271" s="16">
        <v>5436.8</v>
      </c>
      <c r="D2271" s="16">
        <v>5466.2</v>
      </c>
      <c r="E2271" s="16">
        <v>5420.1</v>
      </c>
      <c r="F2271" s="16" t="s">
        <v>352</v>
      </c>
      <c r="G2271" s="61">
        <f t="shared" si="36"/>
        <v>2.7847365536217694E-3</v>
      </c>
    </row>
    <row r="2272" spans="1:7" x14ac:dyDescent="0.35">
      <c r="A2272" s="60">
        <v>42515</v>
      </c>
      <c r="B2272" s="16">
        <v>5436.78</v>
      </c>
      <c r="C2272" s="16">
        <v>5361.9</v>
      </c>
      <c r="D2272" s="16">
        <v>5457.3</v>
      </c>
      <c r="E2272" s="16">
        <v>5361.9</v>
      </c>
      <c r="F2272" s="16" t="s">
        <v>351</v>
      </c>
      <c r="G2272" s="61">
        <f t="shared" si="36"/>
        <v>1.3965198903373777E-2</v>
      </c>
    </row>
    <row r="2273" spans="1:7" x14ac:dyDescent="0.35">
      <c r="A2273" s="60">
        <v>42514</v>
      </c>
      <c r="B2273" s="16">
        <v>5361.9</v>
      </c>
      <c r="C2273" s="16">
        <v>5384.9</v>
      </c>
      <c r="D2273" s="16">
        <v>5388.9</v>
      </c>
      <c r="E2273" s="16">
        <v>5361.9</v>
      </c>
      <c r="F2273" s="16" t="s">
        <v>350</v>
      </c>
      <c r="G2273" s="61">
        <f t="shared" si="36"/>
        <v>-4.2675045683470136E-3</v>
      </c>
    </row>
    <row r="2274" spans="1:7" x14ac:dyDescent="0.35">
      <c r="A2274" s="60">
        <v>42513</v>
      </c>
      <c r="B2274" s="16">
        <v>5384.88</v>
      </c>
      <c r="C2274" s="16">
        <v>5415.2</v>
      </c>
      <c r="D2274" s="16">
        <v>5428.5</v>
      </c>
      <c r="E2274" s="16">
        <v>5364.1</v>
      </c>
      <c r="F2274" s="16" t="s">
        <v>349</v>
      </c>
      <c r="G2274" s="61">
        <f t="shared" si="36"/>
        <v>-5.5953818709627567E-3</v>
      </c>
    </row>
    <row r="2275" spans="1:7" x14ac:dyDescent="0.35">
      <c r="A2275" s="60">
        <v>42510</v>
      </c>
      <c r="B2275" s="16">
        <v>5415.18</v>
      </c>
      <c r="C2275" s="16">
        <v>5385.6</v>
      </c>
      <c r="D2275" s="16">
        <v>5428.4</v>
      </c>
      <c r="E2275" s="16">
        <v>5383</v>
      </c>
      <c r="F2275" s="16" t="s">
        <v>348</v>
      </c>
      <c r="G2275" s="61">
        <f t="shared" si="36"/>
        <v>5.4998923046070125E-3</v>
      </c>
    </row>
    <row r="2276" spans="1:7" x14ac:dyDescent="0.35">
      <c r="A2276" s="60">
        <v>42509</v>
      </c>
      <c r="B2276" s="16">
        <v>5385.56</v>
      </c>
      <c r="C2276" s="16">
        <v>5420.5</v>
      </c>
      <c r="D2276" s="16">
        <v>5433.1</v>
      </c>
      <c r="E2276" s="16">
        <v>5367.5</v>
      </c>
      <c r="F2276" s="16" t="s">
        <v>347</v>
      </c>
      <c r="G2276" s="61">
        <f t="shared" si="36"/>
        <v>-6.4367349574295796E-3</v>
      </c>
    </row>
    <row r="2277" spans="1:7" x14ac:dyDescent="0.35">
      <c r="A2277" s="60">
        <v>42508</v>
      </c>
      <c r="B2277" s="16">
        <v>5420.45</v>
      </c>
      <c r="C2277" s="16">
        <v>5458.5</v>
      </c>
      <c r="D2277" s="16">
        <v>5458.5</v>
      </c>
      <c r="E2277" s="16">
        <v>5411.7</v>
      </c>
      <c r="F2277" s="16" t="s">
        <v>346</v>
      </c>
      <c r="G2277" s="61">
        <f t="shared" si="36"/>
        <v>-6.9653217843096416E-3</v>
      </c>
    </row>
    <row r="2278" spans="1:7" x14ac:dyDescent="0.35">
      <c r="A2278" s="60">
        <v>42507</v>
      </c>
      <c r="B2278" s="16">
        <v>5458.47</v>
      </c>
      <c r="C2278" s="16">
        <v>5420.3</v>
      </c>
      <c r="D2278" s="16">
        <v>5458.5</v>
      </c>
      <c r="E2278" s="16">
        <v>5420.3</v>
      </c>
      <c r="F2278" s="16" t="s">
        <v>345</v>
      </c>
      <c r="G2278" s="61">
        <f t="shared" si="36"/>
        <v>7.032756187331124E-3</v>
      </c>
    </row>
    <row r="2279" spans="1:7" x14ac:dyDescent="0.35">
      <c r="A2279" s="60">
        <v>42506</v>
      </c>
      <c r="B2279" s="16">
        <v>5420.35</v>
      </c>
      <c r="C2279" s="16">
        <v>5396.3</v>
      </c>
      <c r="D2279" s="16">
        <v>5434.2</v>
      </c>
      <c r="E2279" s="16">
        <v>5387.8</v>
      </c>
      <c r="F2279" s="16" t="s">
        <v>344</v>
      </c>
      <c r="G2279" s="61">
        <f t="shared" si="36"/>
        <v>4.4623415803879407E-3</v>
      </c>
    </row>
    <row r="2280" spans="1:7" x14ac:dyDescent="0.35">
      <c r="A2280" s="60">
        <v>42503</v>
      </c>
      <c r="B2280" s="16">
        <v>5396.27</v>
      </c>
      <c r="C2280" s="16">
        <v>5423.4</v>
      </c>
      <c r="D2280" s="16">
        <v>5436.8</v>
      </c>
      <c r="E2280" s="16">
        <v>5377.9</v>
      </c>
      <c r="F2280" s="16" t="s">
        <v>343</v>
      </c>
      <c r="G2280" s="61">
        <f t="shared" si="36"/>
        <v>-5.0079009040403522E-3</v>
      </c>
    </row>
    <row r="2281" spans="1:7" x14ac:dyDescent="0.35">
      <c r="A2281" s="60">
        <v>42502</v>
      </c>
      <c r="B2281" s="16">
        <v>5423.43</v>
      </c>
      <c r="C2281" s="16">
        <v>5434.8</v>
      </c>
      <c r="D2281" s="16">
        <v>5435.7</v>
      </c>
      <c r="E2281" s="16">
        <v>5403.3</v>
      </c>
      <c r="F2281" s="16" t="s">
        <v>342</v>
      </c>
      <c r="G2281" s="61">
        <f t="shared" si="36"/>
        <v>-2.0902371572774081E-3</v>
      </c>
    </row>
    <row r="2282" spans="1:7" x14ac:dyDescent="0.35">
      <c r="A2282" s="60">
        <v>42501</v>
      </c>
      <c r="B2282" s="16">
        <v>5434.79</v>
      </c>
      <c r="C2282" s="16">
        <v>5403.9</v>
      </c>
      <c r="D2282" s="16">
        <v>5483.7</v>
      </c>
      <c r="E2282" s="16">
        <v>5403.9</v>
      </c>
      <c r="F2282" s="16" t="s">
        <v>341</v>
      </c>
      <c r="G2282" s="61">
        <f t="shared" si="36"/>
        <v>5.7199641738898688E-3</v>
      </c>
    </row>
    <row r="2283" spans="1:7" x14ac:dyDescent="0.35">
      <c r="A2283" s="60">
        <v>42500</v>
      </c>
      <c r="B2283" s="16">
        <v>5403.88</v>
      </c>
      <c r="C2283" s="16">
        <v>5387.8</v>
      </c>
      <c r="D2283" s="16">
        <v>5404.1</v>
      </c>
      <c r="E2283" s="16">
        <v>5354.2</v>
      </c>
      <c r="F2283" s="16" t="s">
        <v>340</v>
      </c>
      <c r="G2283" s="61">
        <f t="shared" si="36"/>
        <v>2.9770743006474198E-3</v>
      </c>
    </row>
    <row r="2284" spans="1:7" x14ac:dyDescent="0.35">
      <c r="A2284" s="60">
        <v>42499</v>
      </c>
      <c r="B2284" s="16">
        <v>5387.84</v>
      </c>
      <c r="C2284" s="16">
        <v>5358.6</v>
      </c>
      <c r="D2284" s="16">
        <v>5387.84</v>
      </c>
      <c r="E2284" s="16">
        <v>5334.8</v>
      </c>
      <c r="F2284" s="16" t="s">
        <v>339</v>
      </c>
      <c r="G2284" s="61">
        <f t="shared" si="36"/>
        <v>5.4622781824256172E-3</v>
      </c>
    </row>
    <row r="2285" spans="1:7" x14ac:dyDescent="0.35">
      <c r="A2285" s="60">
        <v>42496</v>
      </c>
      <c r="B2285" s="16">
        <v>5358.57</v>
      </c>
      <c r="C2285" s="16">
        <v>5344.5</v>
      </c>
      <c r="D2285" s="16">
        <v>5358.6</v>
      </c>
      <c r="E2285" s="16">
        <v>5270.2</v>
      </c>
      <c r="F2285" s="16" t="s">
        <v>338</v>
      </c>
      <c r="G2285" s="61">
        <f t="shared" si="36"/>
        <v>2.6269849734215089E-3</v>
      </c>
    </row>
    <row r="2286" spans="1:7" x14ac:dyDescent="0.35">
      <c r="A2286" s="60">
        <v>42495</v>
      </c>
      <c r="B2286" s="16">
        <v>5344.53</v>
      </c>
      <c r="C2286" s="16">
        <v>5335.6</v>
      </c>
      <c r="D2286" s="16">
        <v>5356.7</v>
      </c>
      <c r="E2286" s="16">
        <v>5316.6</v>
      </c>
      <c r="F2286" s="16" t="s">
        <v>337</v>
      </c>
      <c r="G2286" s="61">
        <f t="shared" si="36"/>
        <v>1.6755410366988688E-3</v>
      </c>
    </row>
    <row r="2287" spans="1:7" x14ac:dyDescent="0.35">
      <c r="A2287" s="60">
        <v>42494</v>
      </c>
      <c r="B2287" s="16">
        <v>5335.59</v>
      </c>
      <c r="C2287" s="16">
        <v>5415</v>
      </c>
      <c r="D2287" s="16">
        <v>5415</v>
      </c>
      <c r="E2287" s="16">
        <v>5335.59</v>
      </c>
      <c r="F2287" s="16" t="s">
        <v>336</v>
      </c>
      <c r="G2287" s="61">
        <f t="shared" si="36"/>
        <v>-1.4663000301016194E-2</v>
      </c>
    </row>
    <row r="2288" spans="1:7" x14ac:dyDescent="0.35">
      <c r="A2288" s="60">
        <v>42493</v>
      </c>
      <c r="B2288" s="16">
        <v>5414.99</v>
      </c>
      <c r="C2288" s="16">
        <v>5312</v>
      </c>
      <c r="D2288" s="16">
        <v>5418.3</v>
      </c>
      <c r="E2288" s="16">
        <v>5289.1</v>
      </c>
      <c r="F2288" s="16" t="s">
        <v>335</v>
      </c>
      <c r="G2288" s="61">
        <f t="shared" si="36"/>
        <v>1.9388177710843335E-2</v>
      </c>
    </row>
    <row r="2289" spans="1:7" x14ac:dyDescent="0.35">
      <c r="A2289" s="60">
        <v>42492</v>
      </c>
      <c r="B2289" s="16">
        <v>5312</v>
      </c>
      <c r="C2289" s="16">
        <v>5316</v>
      </c>
      <c r="D2289" s="16">
        <v>5316</v>
      </c>
      <c r="E2289" s="16">
        <v>5253.2</v>
      </c>
      <c r="F2289" s="16" t="s">
        <v>334</v>
      </c>
      <c r="G2289" s="61">
        <f t="shared" si="36"/>
        <v>-7.5244544770503019E-4</v>
      </c>
    </row>
    <row r="2290" spans="1:7" x14ac:dyDescent="0.35">
      <c r="A2290" s="60">
        <v>42489</v>
      </c>
      <c r="B2290" s="16">
        <v>5316</v>
      </c>
      <c r="C2290" s="16">
        <v>5289.4</v>
      </c>
      <c r="D2290" s="16">
        <v>5320.1</v>
      </c>
      <c r="E2290" s="16">
        <v>5276.3</v>
      </c>
      <c r="F2290" s="16" t="s">
        <v>333</v>
      </c>
      <c r="G2290" s="61">
        <f t="shared" si="36"/>
        <v>5.0327259527580548E-3</v>
      </c>
    </row>
    <row r="2291" spans="1:7" x14ac:dyDescent="0.35">
      <c r="A2291" s="60">
        <v>42488</v>
      </c>
      <c r="B2291" s="16">
        <v>5289.38</v>
      </c>
      <c r="C2291" s="16">
        <v>5250.9</v>
      </c>
      <c r="D2291" s="16">
        <v>5301.8</v>
      </c>
      <c r="E2291" s="16">
        <v>5250.9</v>
      </c>
      <c r="F2291" s="16" t="s">
        <v>332</v>
      </c>
      <c r="G2291" s="61">
        <f t="shared" si="36"/>
        <v>7.3186756682124265E-3</v>
      </c>
    </row>
    <row r="2292" spans="1:7" x14ac:dyDescent="0.35">
      <c r="A2292" s="60">
        <v>42487</v>
      </c>
      <c r="B2292" s="16">
        <v>5250.95</v>
      </c>
      <c r="C2292" s="16">
        <v>5283.6</v>
      </c>
      <c r="D2292" s="16">
        <v>5342.9</v>
      </c>
      <c r="E2292" s="16">
        <v>5246</v>
      </c>
      <c r="F2292" s="16" t="s">
        <v>331</v>
      </c>
      <c r="G2292" s="61">
        <f t="shared" si="36"/>
        <v>-6.1851416545065652E-3</v>
      </c>
    </row>
    <row r="2293" spans="1:7" x14ac:dyDescent="0.35">
      <c r="A2293" s="60">
        <v>42486</v>
      </c>
      <c r="B2293" s="16">
        <v>5283.63</v>
      </c>
      <c r="C2293" s="16">
        <v>5299.2</v>
      </c>
      <c r="D2293" s="16">
        <v>5309.5</v>
      </c>
      <c r="E2293" s="16">
        <v>5275.4</v>
      </c>
      <c r="F2293" s="16" t="s">
        <v>330</v>
      </c>
      <c r="G2293" s="61">
        <f t="shared" si="36"/>
        <v>-2.945705421909528E-3</v>
      </c>
    </row>
    <row r="2294" spans="1:7" x14ac:dyDescent="0.35">
      <c r="A2294" s="60">
        <v>42482</v>
      </c>
      <c r="B2294" s="16">
        <v>5299.24</v>
      </c>
      <c r="C2294" s="16">
        <v>5336.4</v>
      </c>
      <c r="D2294" s="16">
        <v>5336.4</v>
      </c>
      <c r="E2294" s="16">
        <v>5292.2</v>
      </c>
      <c r="F2294" s="16" t="s">
        <v>329</v>
      </c>
      <c r="G2294" s="61">
        <f t="shared" si="36"/>
        <v>-6.9616351128760634E-3</v>
      </c>
    </row>
    <row r="2295" spans="1:7" x14ac:dyDescent="0.35">
      <c r="A2295" s="60">
        <v>42481</v>
      </c>
      <c r="B2295" s="16">
        <v>5336.39</v>
      </c>
      <c r="C2295" s="16">
        <v>5281.2</v>
      </c>
      <c r="D2295" s="16">
        <v>5342.4</v>
      </c>
      <c r="E2295" s="16">
        <v>5281.2</v>
      </c>
      <c r="F2295" s="16" t="s">
        <v>328</v>
      </c>
      <c r="G2295" s="61">
        <f t="shared" si="36"/>
        <v>1.0456016375159249E-2</v>
      </c>
    </row>
    <row r="2296" spans="1:7" x14ac:dyDescent="0.35">
      <c r="A2296" s="60">
        <v>42480</v>
      </c>
      <c r="B2296" s="16">
        <v>5281.17</v>
      </c>
      <c r="C2296" s="16">
        <v>5254.7</v>
      </c>
      <c r="D2296" s="16">
        <v>5297.3</v>
      </c>
      <c r="E2296" s="16">
        <v>5254.7</v>
      </c>
      <c r="F2296" s="16" t="s">
        <v>327</v>
      </c>
      <c r="G2296" s="61">
        <f t="shared" si="36"/>
        <v>5.0450457308370833E-3</v>
      </c>
    </row>
    <row r="2297" spans="1:7" x14ac:dyDescent="0.35">
      <c r="A2297" s="60">
        <v>42479</v>
      </c>
      <c r="B2297" s="16">
        <v>5254.66</v>
      </c>
      <c r="C2297" s="16">
        <v>5204.8999999999996</v>
      </c>
      <c r="D2297" s="16">
        <v>5281.9</v>
      </c>
      <c r="E2297" s="16">
        <v>5204.8999999999996</v>
      </c>
      <c r="F2297" s="16" t="s">
        <v>326</v>
      </c>
      <c r="G2297" s="61">
        <f t="shared" si="36"/>
        <v>9.552463621098406E-3</v>
      </c>
    </row>
    <row r="2298" spans="1:7" x14ac:dyDescent="0.35">
      <c r="A2298" s="60">
        <v>42478</v>
      </c>
      <c r="B2298" s="16">
        <v>5204.9399999999996</v>
      </c>
      <c r="C2298" s="16">
        <v>5224.1000000000004</v>
      </c>
      <c r="D2298" s="16">
        <v>5225</v>
      </c>
      <c r="E2298" s="16">
        <v>5188</v>
      </c>
      <c r="F2298" s="16" t="s">
        <v>325</v>
      </c>
      <c r="G2298" s="61">
        <f t="shared" si="36"/>
        <v>-3.6657102002455311E-3</v>
      </c>
    </row>
    <row r="2299" spans="1:7" x14ac:dyDescent="0.35">
      <c r="A2299" s="60">
        <v>42475</v>
      </c>
      <c r="B2299" s="16">
        <v>5224.09</v>
      </c>
      <c r="C2299" s="16">
        <v>5187.6000000000004</v>
      </c>
      <c r="D2299" s="16">
        <v>5224.1000000000004</v>
      </c>
      <c r="E2299" s="16">
        <v>5182.3</v>
      </c>
      <c r="F2299" s="16" t="s">
        <v>324</v>
      </c>
      <c r="G2299" s="61">
        <f t="shared" si="36"/>
        <v>7.0127281594383195E-3</v>
      </c>
    </row>
    <row r="2300" spans="1:7" x14ac:dyDescent="0.35">
      <c r="A2300" s="60">
        <v>42474</v>
      </c>
      <c r="B2300" s="16">
        <v>5187.71</v>
      </c>
      <c r="C2300" s="16">
        <v>5127.2</v>
      </c>
      <c r="D2300" s="16">
        <v>5187.71</v>
      </c>
      <c r="E2300" s="16">
        <v>5127.2</v>
      </c>
      <c r="F2300" s="16" t="s">
        <v>323</v>
      </c>
      <c r="G2300" s="61">
        <f t="shared" si="36"/>
        <v>1.1803736549650168E-2</v>
      </c>
    </row>
    <row r="2301" spans="1:7" x14ac:dyDescent="0.35">
      <c r="A2301" s="60">
        <v>42473</v>
      </c>
      <c r="B2301" s="16">
        <v>5127.1899999999996</v>
      </c>
      <c r="C2301" s="16">
        <v>5053.7</v>
      </c>
      <c r="D2301" s="16">
        <v>5127.2</v>
      </c>
      <c r="E2301" s="16">
        <v>5053.7</v>
      </c>
      <c r="F2301" s="16" t="s">
        <v>322</v>
      </c>
      <c r="G2301" s="61">
        <f t="shared" si="36"/>
        <v>1.4551858557676045E-2</v>
      </c>
    </row>
    <row r="2302" spans="1:7" x14ac:dyDescent="0.35">
      <c r="A2302" s="60">
        <v>42472</v>
      </c>
      <c r="B2302" s="16">
        <v>5053.6499999999996</v>
      </c>
      <c r="C2302" s="16">
        <v>5013.2</v>
      </c>
      <c r="D2302" s="16">
        <v>5055.7</v>
      </c>
      <c r="E2302" s="16">
        <v>5009.6000000000004</v>
      </c>
      <c r="F2302" s="16" t="s">
        <v>321</v>
      </c>
      <c r="G2302" s="61">
        <f t="shared" si="36"/>
        <v>8.0707094684222547E-3</v>
      </c>
    </row>
    <row r="2303" spans="1:7" x14ac:dyDescent="0.35">
      <c r="A2303" s="60">
        <v>42471</v>
      </c>
      <c r="B2303" s="16">
        <v>5013.1899999999996</v>
      </c>
      <c r="C2303" s="16">
        <v>5018</v>
      </c>
      <c r="D2303" s="16">
        <v>5024.7</v>
      </c>
      <c r="E2303" s="16">
        <v>4993.8</v>
      </c>
      <c r="F2303" s="16" t="s">
        <v>320</v>
      </c>
      <c r="G2303" s="61">
        <f t="shared" si="36"/>
        <v>-9.5854922279803301E-4</v>
      </c>
    </row>
    <row r="2304" spans="1:7" x14ac:dyDescent="0.35">
      <c r="A2304" s="60">
        <v>42468</v>
      </c>
      <c r="B2304" s="16">
        <v>5018</v>
      </c>
      <c r="C2304" s="16">
        <v>5039.5</v>
      </c>
      <c r="D2304" s="16">
        <v>5039.5</v>
      </c>
      <c r="E2304" s="16">
        <v>4975.7</v>
      </c>
      <c r="F2304" s="16" t="s">
        <v>319</v>
      </c>
      <c r="G2304" s="61">
        <f t="shared" si="36"/>
        <v>-4.8231766329783765E-3</v>
      </c>
    </row>
    <row r="2305" spans="1:7" x14ac:dyDescent="0.35">
      <c r="A2305" s="60">
        <v>42467</v>
      </c>
      <c r="B2305" s="16">
        <v>5042.32</v>
      </c>
      <c r="C2305" s="16">
        <v>5024.6000000000004</v>
      </c>
      <c r="D2305" s="16">
        <v>5062</v>
      </c>
      <c r="E2305" s="16">
        <v>5024</v>
      </c>
      <c r="F2305" s="16" t="s">
        <v>318</v>
      </c>
      <c r="G2305" s="61">
        <f t="shared" si="36"/>
        <v>3.5346378588372307E-3</v>
      </c>
    </row>
    <row r="2306" spans="1:7" x14ac:dyDescent="0.35">
      <c r="A2306" s="60">
        <v>42466</v>
      </c>
      <c r="B2306" s="16">
        <v>5024.5600000000004</v>
      </c>
      <c r="C2306" s="16">
        <v>5000.3999999999996</v>
      </c>
      <c r="D2306" s="16">
        <v>5035.3999999999996</v>
      </c>
      <c r="E2306" s="16">
        <v>4985.2</v>
      </c>
      <c r="F2306" s="16" t="s">
        <v>317</v>
      </c>
      <c r="G2306" s="61">
        <f t="shared" si="36"/>
        <v>4.8296039724744499E-3</v>
      </c>
    </row>
    <row r="2307" spans="1:7" x14ac:dyDescent="0.35">
      <c r="A2307" s="60">
        <v>42465</v>
      </c>
      <c r="B2307" s="16">
        <v>5000.41</v>
      </c>
      <c r="C2307" s="16">
        <v>5070.1000000000004</v>
      </c>
      <c r="D2307" s="16">
        <v>5070.1000000000004</v>
      </c>
      <c r="E2307" s="16">
        <v>4986.7</v>
      </c>
      <c r="F2307" s="16" t="s">
        <v>316</v>
      </c>
      <c r="G2307" s="61">
        <f t="shared" ref="G2307:G2370" si="37">B2307/B2308-1</f>
        <v>-1.3737510009743548E-2</v>
      </c>
    </row>
    <row r="2308" spans="1:7" x14ac:dyDescent="0.35">
      <c r="A2308" s="60">
        <v>42464</v>
      </c>
      <c r="B2308" s="16">
        <v>5070.0600000000004</v>
      </c>
      <c r="C2308" s="16">
        <v>5073.8</v>
      </c>
      <c r="D2308" s="16">
        <v>5118.3</v>
      </c>
      <c r="E2308" s="16">
        <v>5070.0600000000004</v>
      </c>
      <c r="F2308" s="16" t="s">
        <v>315</v>
      </c>
      <c r="G2308" s="61">
        <f t="shared" si="37"/>
        <v>-7.3318117852949616E-4</v>
      </c>
    </row>
    <row r="2309" spans="1:7" x14ac:dyDescent="0.35">
      <c r="A2309" s="60">
        <v>42461</v>
      </c>
      <c r="B2309" s="16">
        <v>5073.78</v>
      </c>
      <c r="C2309" s="16">
        <v>5151.8</v>
      </c>
      <c r="D2309" s="16">
        <v>5151.8</v>
      </c>
      <c r="E2309" s="16">
        <v>5051.2</v>
      </c>
      <c r="F2309" s="16" t="s">
        <v>314</v>
      </c>
      <c r="G2309" s="61">
        <f t="shared" si="37"/>
        <v>-1.5142309760296957E-2</v>
      </c>
    </row>
    <row r="2310" spans="1:7" x14ac:dyDescent="0.35">
      <c r="A2310" s="60">
        <v>42460</v>
      </c>
      <c r="B2310" s="16">
        <v>5151.79</v>
      </c>
      <c r="C2310" s="16">
        <v>5081.6000000000004</v>
      </c>
      <c r="D2310" s="16">
        <v>5166.1000000000004</v>
      </c>
      <c r="E2310" s="16">
        <v>5081.6000000000004</v>
      </c>
      <c r="F2310" s="16" t="s">
        <v>313</v>
      </c>
      <c r="G2310" s="61">
        <f t="shared" si="37"/>
        <v>1.3834524912968549E-2</v>
      </c>
    </row>
    <row r="2311" spans="1:7" x14ac:dyDescent="0.35">
      <c r="A2311" s="60">
        <v>42459</v>
      </c>
      <c r="B2311" s="16">
        <v>5081.49</v>
      </c>
      <c r="C2311" s="16">
        <v>5076.2</v>
      </c>
      <c r="D2311" s="16">
        <v>5127.8999999999996</v>
      </c>
      <c r="E2311" s="16">
        <v>5062.2</v>
      </c>
      <c r="F2311" s="16" t="s">
        <v>312</v>
      </c>
      <c r="G2311" s="61">
        <f t="shared" si="37"/>
        <v>1.0480342462919623E-3</v>
      </c>
    </row>
    <row r="2312" spans="1:7" x14ac:dyDescent="0.35">
      <c r="A2312" s="60">
        <v>42458</v>
      </c>
      <c r="B2312" s="16">
        <v>5076.17</v>
      </c>
      <c r="C2312" s="16">
        <v>5151.6000000000004</v>
      </c>
      <c r="D2312" s="16">
        <v>5163.7</v>
      </c>
      <c r="E2312" s="16">
        <v>5070.3999999999996</v>
      </c>
      <c r="F2312" s="16" t="s">
        <v>311</v>
      </c>
      <c r="G2312" s="61">
        <f t="shared" si="37"/>
        <v>-1.4645878383886979E-2</v>
      </c>
    </row>
    <row r="2313" spans="1:7" x14ac:dyDescent="0.35">
      <c r="A2313" s="60">
        <v>42453</v>
      </c>
      <c r="B2313" s="16">
        <v>5151.62</v>
      </c>
      <c r="C2313" s="16">
        <v>5197.8999999999996</v>
      </c>
      <c r="D2313" s="16">
        <v>5197.8999999999996</v>
      </c>
      <c r="E2313" s="16">
        <v>5137.3</v>
      </c>
      <c r="F2313" s="16" t="s">
        <v>310</v>
      </c>
      <c r="G2313" s="61">
        <f t="shared" si="37"/>
        <v>-1.0124300819897458E-2</v>
      </c>
    </row>
    <row r="2314" spans="1:7" x14ac:dyDescent="0.35">
      <c r="A2314" s="60">
        <v>42452</v>
      </c>
      <c r="B2314" s="16">
        <v>5204.3100000000004</v>
      </c>
      <c r="C2314" s="16">
        <v>5230.8</v>
      </c>
      <c r="D2314" s="16">
        <v>5230.8</v>
      </c>
      <c r="E2314" s="16">
        <v>5190.2</v>
      </c>
      <c r="F2314" s="16" t="s">
        <v>309</v>
      </c>
      <c r="G2314" s="61">
        <f t="shared" si="37"/>
        <v>-5.060430757936496E-3</v>
      </c>
    </row>
    <row r="2315" spans="1:7" x14ac:dyDescent="0.35">
      <c r="A2315" s="60">
        <v>42451</v>
      </c>
      <c r="B2315" s="16">
        <v>5230.78</v>
      </c>
      <c r="C2315" s="16">
        <v>5220.7</v>
      </c>
      <c r="D2315" s="16">
        <v>5242.3999999999996</v>
      </c>
      <c r="E2315" s="16">
        <v>5215.3</v>
      </c>
      <c r="F2315" s="16" t="s">
        <v>308</v>
      </c>
      <c r="G2315" s="61">
        <f t="shared" si="37"/>
        <v>1.125380390055275E-3</v>
      </c>
    </row>
    <row r="2316" spans="1:7" x14ac:dyDescent="0.35">
      <c r="A2316" s="60">
        <v>42450</v>
      </c>
      <c r="B2316" s="16">
        <v>5224.8999999999996</v>
      </c>
      <c r="C2316" s="16">
        <v>5239.3</v>
      </c>
      <c r="D2316" s="16">
        <v>5253.4</v>
      </c>
      <c r="E2316" s="16">
        <v>5208.2</v>
      </c>
      <c r="F2316" s="16" t="s">
        <v>307</v>
      </c>
      <c r="G2316" s="61">
        <f t="shared" si="37"/>
        <v>-2.7579757030931074E-3</v>
      </c>
    </row>
    <row r="2317" spans="1:7" x14ac:dyDescent="0.35">
      <c r="A2317" s="60">
        <v>42447</v>
      </c>
      <c r="B2317" s="16">
        <v>5239.3500000000004</v>
      </c>
      <c r="C2317" s="16">
        <v>5226.3999999999996</v>
      </c>
      <c r="D2317" s="16">
        <v>5272.1</v>
      </c>
      <c r="E2317" s="16">
        <v>5226.3999999999996</v>
      </c>
      <c r="F2317" s="16" t="s">
        <v>306</v>
      </c>
      <c r="G2317" s="61">
        <f t="shared" si="37"/>
        <v>2.4835593346816953E-3</v>
      </c>
    </row>
    <row r="2318" spans="1:7" x14ac:dyDescent="0.35">
      <c r="A2318" s="60">
        <v>42446</v>
      </c>
      <c r="B2318" s="16">
        <v>5226.37</v>
      </c>
      <c r="C2318" s="16">
        <v>5175.7</v>
      </c>
      <c r="D2318" s="16">
        <v>5249.5</v>
      </c>
      <c r="E2318" s="16">
        <v>5175.7</v>
      </c>
      <c r="F2318" s="16" t="s">
        <v>305</v>
      </c>
      <c r="G2318" s="61">
        <f t="shared" si="37"/>
        <v>9.7919311241594365E-3</v>
      </c>
    </row>
    <row r="2319" spans="1:7" x14ac:dyDescent="0.35">
      <c r="A2319" s="60">
        <v>42445</v>
      </c>
      <c r="B2319" s="16">
        <v>5175.6899999999996</v>
      </c>
      <c r="C2319" s="16">
        <v>5168.6000000000004</v>
      </c>
      <c r="D2319" s="16">
        <v>5179.8999999999996</v>
      </c>
      <c r="E2319" s="16">
        <v>5147.3999999999996</v>
      </c>
      <c r="F2319" s="16" t="s">
        <v>304</v>
      </c>
      <c r="G2319" s="61">
        <f t="shared" si="37"/>
        <v>1.3659325585309023E-3</v>
      </c>
    </row>
    <row r="2320" spans="1:7" x14ac:dyDescent="0.35">
      <c r="A2320" s="60">
        <v>42444</v>
      </c>
      <c r="B2320" s="16">
        <v>5168.63</v>
      </c>
      <c r="C2320" s="16">
        <v>5242.3999999999996</v>
      </c>
      <c r="D2320" s="16">
        <v>5242.3999999999996</v>
      </c>
      <c r="E2320" s="16">
        <v>5163.8999999999996</v>
      </c>
      <c r="F2320" s="16" t="s">
        <v>303</v>
      </c>
      <c r="G2320" s="61">
        <f t="shared" si="37"/>
        <v>-1.4066157100700583E-2</v>
      </c>
    </row>
    <row r="2321" spans="1:7" x14ac:dyDescent="0.35">
      <c r="A2321" s="60">
        <v>42443</v>
      </c>
      <c r="B2321" s="16">
        <v>5242.37</v>
      </c>
      <c r="C2321" s="16">
        <v>5224.8</v>
      </c>
      <c r="D2321" s="16">
        <v>5269.5</v>
      </c>
      <c r="E2321" s="16">
        <v>5224.8</v>
      </c>
      <c r="F2321" s="16" t="s">
        <v>302</v>
      </c>
      <c r="G2321" s="61">
        <f t="shared" si="37"/>
        <v>3.3570470235395611E-3</v>
      </c>
    </row>
    <row r="2322" spans="1:7" x14ac:dyDescent="0.35">
      <c r="A2322" s="60">
        <v>42440</v>
      </c>
      <c r="B2322" s="16">
        <v>5224.83</v>
      </c>
      <c r="C2322" s="16">
        <v>5210.8999999999996</v>
      </c>
      <c r="D2322" s="16">
        <v>5239.3</v>
      </c>
      <c r="E2322" s="16">
        <v>5180.8999999999996</v>
      </c>
      <c r="F2322" s="16" t="s">
        <v>301</v>
      </c>
      <c r="G2322" s="61">
        <f t="shared" si="37"/>
        <v>2.6693942720286135E-3</v>
      </c>
    </row>
    <row r="2323" spans="1:7" x14ac:dyDescent="0.35">
      <c r="A2323" s="60">
        <v>42439</v>
      </c>
      <c r="B2323" s="16">
        <v>5210.92</v>
      </c>
      <c r="C2323" s="16">
        <v>5215.7</v>
      </c>
      <c r="D2323" s="16">
        <v>5235.7</v>
      </c>
      <c r="E2323" s="16">
        <v>5210.7</v>
      </c>
      <c r="F2323" s="16" t="s">
        <v>300</v>
      </c>
      <c r="G2323" s="61">
        <f t="shared" si="37"/>
        <v>-9.1837928105664712E-4</v>
      </c>
    </row>
    <row r="2324" spans="1:7" x14ac:dyDescent="0.35">
      <c r="A2324" s="60">
        <v>42438</v>
      </c>
      <c r="B2324" s="16">
        <v>5215.71</v>
      </c>
      <c r="C2324" s="16">
        <v>5169.5</v>
      </c>
      <c r="D2324" s="16">
        <v>5215.71</v>
      </c>
      <c r="E2324" s="16">
        <v>5143.6000000000004</v>
      </c>
      <c r="F2324" s="16" t="s">
        <v>295</v>
      </c>
      <c r="G2324" s="61">
        <f t="shared" si="37"/>
        <v>8.9409206710913125E-3</v>
      </c>
    </row>
    <row r="2325" spans="1:7" x14ac:dyDescent="0.35">
      <c r="A2325" s="60">
        <v>42437</v>
      </c>
      <c r="B2325" s="16">
        <v>5169.49</v>
      </c>
      <c r="C2325" s="16">
        <v>5204.7</v>
      </c>
      <c r="D2325" s="16">
        <v>5245</v>
      </c>
      <c r="E2325" s="16">
        <v>5165.8</v>
      </c>
      <c r="F2325" s="16" t="s">
        <v>299</v>
      </c>
      <c r="G2325" s="61">
        <f t="shared" si="37"/>
        <v>-6.7612225919749802E-3</v>
      </c>
    </row>
    <row r="2326" spans="1:7" x14ac:dyDescent="0.35">
      <c r="A2326" s="60">
        <v>42436</v>
      </c>
      <c r="B2326" s="16">
        <v>5204.68</v>
      </c>
      <c r="C2326" s="16">
        <v>5151.1000000000004</v>
      </c>
      <c r="D2326" s="16">
        <v>5211.3</v>
      </c>
      <c r="E2326" s="16">
        <v>5151.1000000000004</v>
      </c>
      <c r="F2326" s="16" t="s">
        <v>232</v>
      </c>
      <c r="G2326" s="61">
        <f t="shared" si="37"/>
        <v>1.0411469506217186E-2</v>
      </c>
    </row>
    <row r="2327" spans="1:7" x14ac:dyDescent="0.35">
      <c r="A2327" s="60">
        <v>42433</v>
      </c>
      <c r="B2327" s="16">
        <v>5151.05</v>
      </c>
      <c r="C2327" s="16">
        <v>5142.2</v>
      </c>
      <c r="D2327" s="16">
        <v>5164.6000000000004</v>
      </c>
      <c r="E2327" s="16">
        <v>5140.8</v>
      </c>
      <c r="F2327" s="16" t="s">
        <v>298</v>
      </c>
      <c r="G2327" s="61">
        <f t="shared" si="37"/>
        <v>1.7210532456926053E-3</v>
      </c>
    </row>
    <row r="2328" spans="1:7" x14ac:dyDescent="0.35">
      <c r="A2328" s="60">
        <v>42432</v>
      </c>
      <c r="B2328" s="16">
        <v>5142.2</v>
      </c>
      <c r="C2328" s="16">
        <v>5083.5</v>
      </c>
      <c r="D2328" s="16">
        <v>5142.2</v>
      </c>
      <c r="E2328" s="16">
        <v>5083.5</v>
      </c>
      <c r="F2328" s="16" t="s">
        <v>297</v>
      </c>
      <c r="G2328" s="61">
        <f t="shared" si="37"/>
        <v>1.1557111803991438E-2</v>
      </c>
    </row>
    <row r="2329" spans="1:7" x14ac:dyDescent="0.35">
      <c r="A2329" s="60">
        <v>42431</v>
      </c>
      <c r="B2329" s="16">
        <v>5083.45</v>
      </c>
      <c r="C2329" s="16">
        <v>4989.6000000000004</v>
      </c>
      <c r="D2329" s="16">
        <v>5107.2</v>
      </c>
      <c r="E2329" s="16">
        <v>4989.6000000000004</v>
      </c>
      <c r="F2329" s="16" t="s">
        <v>295</v>
      </c>
      <c r="G2329" s="61">
        <f t="shared" si="37"/>
        <v>1.8809122975789627E-2</v>
      </c>
    </row>
    <row r="2330" spans="1:7" x14ac:dyDescent="0.35">
      <c r="A2330" s="60">
        <v>42430</v>
      </c>
      <c r="B2330" s="16">
        <v>4989.6000000000004</v>
      </c>
      <c r="C2330" s="16">
        <v>4947.8999999999996</v>
      </c>
      <c r="D2330" s="16">
        <v>4997.1000000000004</v>
      </c>
      <c r="E2330" s="16">
        <v>4936.6000000000004</v>
      </c>
      <c r="F2330" s="16" t="s">
        <v>295</v>
      </c>
      <c r="G2330" s="61">
        <f t="shared" si="37"/>
        <v>8.4196655577879476E-3</v>
      </c>
    </row>
    <row r="2331" spans="1:7" x14ac:dyDescent="0.35">
      <c r="A2331" s="60">
        <v>42429</v>
      </c>
      <c r="B2331" s="16">
        <v>4947.9399999999996</v>
      </c>
      <c r="C2331" s="16">
        <v>4945.1000000000004</v>
      </c>
      <c r="D2331" s="16">
        <v>4989</v>
      </c>
      <c r="E2331" s="16">
        <v>4945.1000000000004</v>
      </c>
      <c r="F2331" s="16" t="s">
        <v>122</v>
      </c>
      <c r="G2331" s="61">
        <f t="shared" si="37"/>
        <v>5.7632924779915662E-4</v>
      </c>
    </row>
    <row r="2332" spans="1:7" x14ac:dyDescent="0.35">
      <c r="A2332" s="60">
        <v>42426</v>
      </c>
      <c r="B2332" s="16">
        <v>4945.09</v>
      </c>
      <c r="C2332" s="16">
        <v>4944.7</v>
      </c>
      <c r="D2332" s="16">
        <v>4961.3</v>
      </c>
      <c r="E2332" s="16">
        <v>4905.5</v>
      </c>
      <c r="F2332" s="16" t="s">
        <v>296</v>
      </c>
      <c r="G2332" s="61">
        <f t="shared" si="37"/>
        <v>7.0782285823023372E-5</v>
      </c>
    </row>
    <row r="2333" spans="1:7" x14ac:dyDescent="0.35">
      <c r="A2333" s="60">
        <v>42425</v>
      </c>
      <c r="B2333" s="16">
        <v>4944.74</v>
      </c>
      <c r="C2333" s="16">
        <v>4943.3</v>
      </c>
      <c r="D2333" s="16">
        <v>4969.2</v>
      </c>
      <c r="E2333" s="16">
        <v>4914</v>
      </c>
      <c r="F2333" s="16" t="s">
        <v>295</v>
      </c>
      <c r="G2333" s="61">
        <f t="shared" si="37"/>
        <v>2.9939756355101821E-4</v>
      </c>
    </row>
    <row r="2334" spans="1:7" x14ac:dyDescent="0.35">
      <c r="A2334" s="60">
        <v>42424</v>
      </c>
      <c r="B2334" s="16">
        <v>4943.26</v>
      </c>
      <c r="C2334" s="16">
        <v>5039.1000000000004</v>
      </c>
      <c r="D2334" s="16">
        <v>5039.1000000000004</v>
      </c>
      <c r="E2334" s="16">
        <v>4930.7</v>
      </c>
      <c r="F2334" s="16" t="s">
        <v>294</v>
      </c>
      <c r="G2334" s="61">
        <f t="shared" si="37"/>
        <v>-1.9025109493106873E-2</v>
      </c>
    </row>
    <row r="2335" spans="1:7" x14ac:dyDescent="0.35">
      <c r="A2335" s="60">
        <v>42423</v>
      </c>
      <c r="B2335" s="16">
        <v>5039.13</v>
      </c>
      <c r="C2335" s="16">
        <v>5056.6000000000004</v>
      </c>
      <c r="D2335" s="16">
        <v>5090.1000000000004</v>
      </c>
      <c r="E2335" s="16">
        <v>5029.7</v>
      </c>
      <c r="F2335" s="16" t="s">
        <v>174</v>
      </c>
      <c r="G2335" s="61">
        <f t="shared" si="37"/>
        <v>-3.4470074517063409E-3</v>
      </c>
    </row>
    <row r="2336" spans="1:7" x14ac:dyDescent="0.35">
      <c r="A2336" s="60">
        <v>42422</v>
      </c>
      <c r="B2336" s="16">
        <v>5056.5600000000004</v>
      </c>
      <c r="C2336" s="16">
        <v>5008.3</v>
      </c>
      <c r="D2336" s="16">
        <v>5062.3999999999996</v>
      </c>
      <c r="E2336" s="16">
        <v>5005.3</v>
      </c>
      <c r="F2336" s="16" t="s">
        <v>293</v>
      </c>
      <c r="G2336" s="61">
        <f t="shared" si="37"/>
        <v>9.6400361002182411E-3</v>
      </c>
    </row>
    <row r="2337" spans="1:7" x14ac:dyDescent="0.35">
      <c r="A2337" s="60">
        <v>42419</v>
      </c>
      <c r="B2337" s="16">
        <v>5008.28</v>
      </c>
      <c r="C2337" s="16">
        <v>5047.1000000000004</v>
      </c>
      <c r="D2337" s="16">
        <v>5047.1000000000004</v>
      </c>
      <c r="E2337" s="16">
        <v>4993.5</v>
      </c>
      <c r="F2337" s="16" t="s">
        <v>186</v>
      </c>
      <c r="G2337" s="61">
        <f t="shared" si="37"/>
        <v>-7.6935117324568036E-3</v>
      </c>
    </row>
    <row r="2338" spans="1:7" x14ac:dyDescent="0.35">
      <c r="A2338" s="60">
        <v>42418</v>
      </c>
      <c r="B2338" s="16">
        <v>5047.1099999999997</v>
      </c>
      <c r="C2338" s="16">
        <v>4938.6000000000004</v>
      </c>
      <c r="D2338" s="16">
        <v>5047.1099999999997</v>
      </c>
      <c r="E2338" s="16">
        <v>4938.6000000000004</v>
      </c>
      <c r="F2338" s="16" t="s">
        <v>292</v>
      </c>
      <c r="G2338" s="61">
        <f t="shared" si="37"/>
        <v>2.2019411263230593E-2</v>
      </c>
    </row>
    <row r="2339" spans="1:7" x14ac:dyDescent="0.35">
      <c r="A2339" s="60">
        <v>42417</v>
      </c>
      <c r="B2339" s="16">
        <v>4938.37</v>
      </c>
      <c r="C2339" s="16">
        <v>4961.6000000000004</v>
      </c>
      <c r="D2339" s="16">
        <v>4979.7</v>
      </c>
      <c r="E2339" s="16">
        <v>4926.3</v>
      </c>
      <c r="F2339" s="16" t="s">
        <v>291</v>
      </c>
      <c r="G2339" s="61">
        <f t="shared" si="37"/>
        <v>-4.6799513865515285E-3</v>
      </c>
    </row>
    <row r="2340" spans="1:7" x14ac:dyDescent="0.35">
      <c r="A2340" s="60">
        <v>42416</v>
      </c>
      <c r="B2340" s="16">
        <v>4961.59</v>
      </c>
      <c r="C2340" s="16">
        <v>4893.3999999999996</v>
      </c>
      <c r="D2340" s="16">
        <v>4961.6000000000004</v>
      </c>
      <c r="E2340" s="16">
        <v>4869.7</v>
      </c>
      <c r="F2340" s="16" t="s">
        <v>287</v>
      </c>
      <c r="G2340" s="61">
        <f t="shared" si="37"/>
        <v>1.3926808134972601E-2</v>
      </c>
    </row>
    <row r="2341" spans="1:7" x14ac:dyDescent="0.35">
      <c r="A2341" s="60">
        <v>42415</v>
      </c>
      <c r="B2341" s="16">
        <v>4893.4399999999996</v>
      </c>
      <c r="C2341" s="16">
        <v>4816.6000000000004</v>
      </c>
      <c r="D2341" s="16">
        <v>4901.3999999999996</v>
      </c>
      <c r="E2341" s="16">
        <v>4816.6000000000004</v>
      </c>
      <c r="F2341" s="16" t="s">
        <v>290</v>
      </c>
      <c r="G2341" s="61">
        <f t="shared" si="37"/>
        <v>1.5951052711346669E-2</v>
      </c>
    </row>
    <row r="2342" spans="1:7" x14ac:dyDescent="0.35">
      <c r="A2342" s="60">
        <v>42412</v>
      </c>
      <c r="B2342" s="16">
        <v>4816.6099999999997</v>
      </c>
      <c r="C2342" s="16">
        <v>4870.8999999999996</v>
      </c>
      <c r="D2342" s="16">
        <v>4870.8999999999996</v>
      </c>
      <c r="E2342" s="16">
        <v>4813.2</v>
      </c>
      <c r="F2342" s="16" t="s">
        <v>289</v>
      </c>
      <c r="G2342" s="61">
        <f t="shared" si="37"/>
        <v>-1.1137663574810164E-2</v>
      </c>
    </row>
    <row r="2343" spans="1:7" x14ac:dyDescent="0.35">
      <c r="A2343" s="60">
        <v>42411</v>
      </c>
      <c r="B2343" s="16">
        <v>4870.8599999999997</v>
      </c>
      <c r="C2343" s="16">
        <v>4826.5</v>
      </c>
      <c r="D2343" s="16">
        <v>4870.8999999999996</v>
      </c>
      <c r="E2343" s="16">
        <v>4823.1000000000004</v>
      </c>
      <c r="F2343" s="16" t="s">
        <v>288</v>
      </c>
      <c r="G2343" s="61">
        <f t="shared" si="37"/>
        <v>9.1930160427142749E-3</v>
      </c>
    </row>
    <row r="2344" spans="1:7" x14ac:dyDescent="0.35">
      <c r="A2344" s="60">
        <v>42410</v>
      </c>
      <c r="B2344" s="16">
        <v>4826.49</v>
      </c>
      <c r="C2344" s="16">
        <v>4882.6000000000004</v>
      </c>
      <c r="D2344" s="16">
        <v>4901.3</v>
      </c>
      <c r="E2344" s="16">
        <v>4762.1000000000004</v>
      </c>
      <c r="F2344" s="16" t="s">
        <v>287</v>
      </c>
      <c r="G2344" s="61">
        <f t="shared" si="37"/>
        <v>-1.1491828124360115E-2</v>
      </c>
    </row>
    <row r="2345" spans="1:7" x14ac:dyDescent="0.35">
      <c r="A2345" s="60">
        <v>42409</v>
      </c>
      <c r="B2345" s="16">
        <v>4882.6000000000004</v>
      </c>
      <c r="C2345" s="16">
        <v>5022.1000000000004</v>
      </c>
      <c r="D2345" s="16">
        <v>5022.1000000000004</v>
      </c>
      <c r="E2345" s="16">
        <v>4878</v>
      </c>
      <c r="F2345" s="16" t="s">
        <v>173</v>
      </c>
      <c r="G2345" s="61">
        <f t="shared" si="37"/>
        <v>-2.777528877419555E-2</v>
      </c>
    </row>
    <row r="2346" spans="1:7" x14ac:dyDescent="0.35">
      <c r="A2346" s="60">
        <v>42408</v>
      </c>
      <c r="B2346" s="16">
        <v>5022.09</v>
      </c>
      <c r="C2346" s="16">
        <v>5025.6000000000004</v>
      </c>
      <c r="D2346" s="16">
        <v>5026.5</v>
      </c>
      <c r="E2346" s="16">
        <v>4975.8</v>
      </c>
      <c r="F2346" s="16" t="s">
        <v>286</v>
      </c>
      <c r="G2346" s="61">
        <f t="shared" si="37"/>
        <v>-7.0240089779960435E-4</v>
      </c>
    </row>
    <row r="2347" spans="1:7" x14ac:dyDescent="0.35">
      <c r="A2347" s="60">
        <v>42405</v>
      </c>
      <c r="B2347" s="16">
        <v>5025.62</v>
      </c>
      <c r="C2347" s="16">
        <v>5029.3</v>
      </c>
      <c r="D2347" s="16">
        <v>5031.7</v>
      </c>
      <c r="E2347" s="16">
        <v>4982.1000000000004</v>
      </c>
      <c r="F2347" s="16" t="s">
        <v>285</v>
      </c>
      <c r="G2347" s="61">
        <f t="shared" si="37"/>
        <v>-7.2376452997069407E-4</v>
      </c>
    </row>
    <row r="2348" spans="1:7" x14ac:dyDescent="0.35">
      <c r="A2348" s="60">
        <v>42404</v>
      </c>
      <c r="B2348" s="16">
        <v>5029.26</v>
      </c>
      <c r="C2348" s="16">
        <v>4930.8</v>
      </c>
      <c r="D2348" s="16">
        <v>5037.8999999999996</v>
      </c>
      <c r="E2348" s="16">
        <v>4930.8</v>
      </c>
      <c r="F2348" s="16" t="s">
        <v>284</v>
      </c>
      <c r="G2348" s="61">
        <f t="shared" si="37"/>
        <v>1.9976636461721986E-2</v>
      </c>
    </row>
    <row r="2349" spans="1:7" x14ac:dyDescent="0.35">
      <c r="A2349" s="60">
        <v>42403</v>
      </c>
      <c r="B2349" s="16">
        <v>4930.76</v>
      </c>
      <c r="C2349" s="16">
        <v>5044</v>
      </c>
      <c r="D2349" s="16">
        <v>5044</v>
      </c>
      <c r="E2349" s="16">
        <v>4927.8</v>
      </c>
      <c r="F2349" s="16" t="s">
        <v>283</v>
      </c>
      <c r="G2349" s="61">
        <f t="shared" si="37"/>
        <v>-2.2440745844030885E-2</v>
      </c>
    </row>
    <row r="2350" spans="1:7" x14ac:dyDescent="0.35">
      <c r="A2350" s="60">
        <v>42402</v>
      </c>
      <c r="B2350" s="16">
        <v>5043.95</v>
      </c>
      <c r="C2350" s="16">
        <v>5094.3</v>
      </c>
      <c r="D2350" s="16">
        <v>5096.2</v>
      </c>
      <c r="E2350" s="16">
        <v>5033.5</v>
      </c>
      <c r="F2350" s="16" t="s">
        <v>282</v>
      </c>
      <c r="G2350" s="61">
        <f t="shared" si="37"/>
        <v>-9.8758210220916132E-3</v>
      </c>
    </row>
    <row r="2351" spans="1:7" x14ac:dyDescent="0.35">
      <c r="A2351" s="60">
        <v>42401</v>
      </c>
      <c r="B2351" s="16">
        <v>5094.26</v>
      </c>
      <c r="C2351" s="16">
        <v>5056.6000000000004</v>
      </c>
      <c r="D2351" s="16">
        <v>5122.1000000000004</v>
      </c>
      <c r="E2351" s="16">
        <v>5056.6000000000004</v>
      </c>
      <c r="F2351" s="16" t="s">
        <v>281</v>
      </c>
      <c r="G2351" s="61">
        <f t="shared" si="37"/>
        <v>7.4476921251434014E-3</v>
      </c>
    </row>
    <row r="2352" spans="1:7" x14ac:dyDescent="0.35">
      <c r="A2352" s="60">
        <v>42398</v>
      </c>
      <c r="B2352" s="16">
        <v>5056.6000000000004</v>
      </c>
      <c r="C2352" s="16">
        <v>5028.1000000000004</v>
      </c>
      <c r="D2352" s="16">
        <v>5059.5</v>
      </c>
      <c r="E2352" s="16">
        <v>5002.7</v>
      </c>
      <c r="F2352" s="16" t="s">
        <v>122</v>
      </c>
      <c r="G2352" s="61">
        <f t="shared" si="37"/>
        <v>5.6741453480164683E-3</v>
      </c>
    </row>
    <row r="2353" spans="1:7" x14ac:dyDescent="0.35">
      <c r="A2353" s="60">
        <v>42397</v>
      </c>
      <c r="B2353" s="16">
        <v>5028.07</v>
      </c>
      <c r="C2353" s="16">
        <v>5000.8</v>
      </c>
      <c r="D2353" s="16">
        <v>5040</v>
      </c>
      <c r="E2353" s="16">
        <v>4964.1000000000004</v>
      </c>
      <c r="F2353" s="16" t="s">
        <v>280</v>
      </c>
      <c r="G2353" s="61">
        <f t="shared" si="37"/>
        <v>5.4551380881819878E-3</v>
      </c>
    </row>
    <row r="2354" spans="1:7" x14ac:dyDescent="0.35">
      <c r="A2354" s="60">
        <v>42396</v>
      </c>
      <c r="B2354" s="16">
        <v>5000.79</v>
      </c>
      <c r="C2354" s="16">
        <v>5057.1000000000004</v>
      </c>
      <c r="D2354" s="16">
        <v>5059.8</v>
      </c>
      <c r="E2354" s="16">
        <v>4992.8</v>
      </c>
      <c r="F2354" s="16" t="s">
        <v>279</v>
      </c>
      <c r="G2354" s="61">
        <f t="shared" si="37"/>
        <v>-1.1128973891996741E-2</v>
      </c>
    </row>
    <row r="2355" spans="1:7" x14ac:dyDescent="0.35">
      <c r="A2355" s="60">
        <v>42394</v>
      </c>
      <c r="B2355" s="16">
        <v>5057.07</v>
      </c>
      <c r="C2355" s="16">
        <v>4969.6000000000004</v>
      </c>
      <c r="D2355" s="16">
        <v>5057.1000000000004</v>
      </c>
      <c r="E2355" s="16">
        <v>4969.6000000000004</v>
      </c>
      <c r="F2355" s="16" t="s">
        <v>278</v>
      </c>
      <c r="G2355" s="61">
        <f t="shared" si="37"/>
        <v>1.7609204839060144E-2</v>
      </c>
    </row>
    <row r="2356" spans="1:7" x14ac:dyDescent="0.35">
      <c r="A2356" s="60">
        <v>42391</v>
      </c>
      <c r="B2356" s="16">
        <v>4969.5600000000004</v>
      </c>
      <c r="C2356" s="16">
        <v>4935.5</v>
      </c>
      <c r="D2356" s="16">
        <v>4984</v>
      </c>
      <c r="E2356" s="16">
        <v>4917.6000000000004</v>
      </c>
      <c r="F2356" s="16" t="s">
        <v>277</v>
      </c>
      <c r="G2356" s="61">
        <f t="shared" si="37"/>
        <v>1.0555854930708986E-2</v>
      </c>
    </row>
    <row r="2357" spans="1:7" x14ac:dyDescent="0.35">
      <c r="A2357" s="60">
        <v>42390</v>
      </c>
      <c r="B2357" s="16">
        <v>4917.6499999999996</v>
      </c>
      <c r="C2357" s="16">
        <v>4896.8999999999996</v>
      </c>
      <c r="D2357" s="16">
        <v>4979.2</v>
      </c>
      <c r="E2357" s="16">
        <v>4896.8999999999996</v>
      </c>
      <c r="F2357" s="16" t="s">
        <v>276</v>
      </c>
      <c r="G2357" s="61">
        <f t="shared" si="37"/>
        <v>4.2353239083421368E-3</v>
      </c>
    </row>
    <row r="2358" spans="1:7" x14ac:dyDescent="0.35">
      <c r="A2358" s="60">
        <v>42389</v>
      </c>
      <c r="B2358" s="16">
        <v>4896.91</v>
      </c>
      <c r="C2358" s="16">
        <v>4955.1000000000004</v>
      </c>
      <c r="D2358" s="16">
        <v>4982.3</v>
      </c>
      <c r="E2358" s="16">
        <v>4893.3</v>
      </c>
      <c r="F2358" s="16" t="s">
        <v>275</v>
      </c>
      <c r="G2358" s="61">
        <f t="shared" si="37"/>
        <v>-1.1743456237008454E-2</v>
      </c>
    </row>
    <row r="2359" spans="1:7" x14ac:dyDescent="0.35">
      <c r="A2359" s="60">
        <v>42388</v>
      </c>
      <c r="B2359" s="16">
        <v>4955.1000000000004</v>
      </c>
      <c r="C2359" s="16">
        <v>4910.5</v>
      </c>
      <c r="D2359" s="16">
        <v>4955.1000000000004</v>
      </c>
      <c r="E2359" s="16">
        <v>4894.2</v>
      </c>
      <c r="F2359" s="16" t="s">
        <v>274</v>
      </c>
      <c r="G2359" s="61">
        <f t="shared" si="37"/>
        <v>8.8052363162556269E-3</v>
      </c>
    </row>
    <row r="2360" spans="1:7" x14ac:dyDescent="0.35">
      <c r="A2360" s="60">
        <v>42387</v>
      </c>
      <c r="B2360" s="16">
        <v>4911.8500000000004</v>
      </c>
      <c r="C2360" s="16">
        <v>4925.8</v>
      </c>
      <c r="D2360" s="16">
        <v>4948.5</v>
      </c>
      <c r="E2360" s="16">
        <v>4857.8999999999996</v>
      </c>
      <c r="F2360" s="16" t="s">
        <v>273</v>
      </c>
      <c r="G2360" s="61">
        <f t="shared" si="37"/>
        <v>1.6211586696304181E-3</v>
      </c>
    </row>
    <row r="2361" spans="1:7" x14ac:dyDescent="0.35">
      <c r="A2361" s="60">
        <v>42386</v>
      </c>
      <c r="B2361" s="16">
        <v>4903.8999999999996</v>
      </c>
      <c r="C2361" s="16">
        <v>4902.2</v>
      </c>
      <c r="D2361" s="16">
        <v>4908.1000000000004</v>
      </c>
      <c r="E2361" s="16">
        <v>4857.8999999999996</v>
      </c>
      <c r="F2361" s="16" t="s">
        <v>272</v>
      </c>
      <c r="G2361" s="61">
        <f t="shared" si="37"/>
        <v>-9.0148347684455565E-3</v>
      </c>
    </row>
    <row r="2362" spans="1:7" x14ac:dyDescent="0.35">
      <c r="A2362" s="60">
        <v>42384</v>
      </c>
      <c r="B2362" s="16">
        <v>4948.51</v>
      </c>
      <c r="C2362" s="16">
        <v>4982.8999999999996</v>
      </c>
      <c r="D2362" s="16">
        <v>5048.8999999999996</v>
      </c>
      <c r="E2362" s="16">
        <v>4927.1000000000004</v>
      </c>
      <c r="F2362" s="16" t="s">
        <v>271</v>
      </c>
      <c r="G2362" s="61">
        <f t="shared" si="37"/>
        <v>-3.1345246944542993E-3</v>
      </c>
    </row>
    <row r="2363" spans="1:7" x14ac:dyDescent="0.35">
      <c r="A2363" s="60">
        <v>42383</v>
      </c>
      <c r="B2363" s="16">
        <v>4964.07</v>
      </c>
      <c r="C2363" s="16">
        <v>5041.6000000000004</v>
      </c>
      <c r="D2363" s="16">
        <v>5041.6000000000004</v>
      </c>
      <c r="E2363" s="16">
        <v>4922</v>
      </c>
      <c r="F2363" s="16" t="s">
        <v>270</v>
      </c>
      <c r="G2363" s="61">
        <f t="shared" si="37"/>
        <v>-1.538586650375684E-2</v>
      </c>
    </row>
    <row r="2364" spans="1:7" x14ac:dyDescent="0.35">
      <c r="A2364" s="60">
        <v>42382</v>
      </c>
      <c r="B2364" s="16">
        <v>5041.6400000000003</v>
      </c>
      <c r="C2364" s="16">
        <v>4982.2</v>
      </c>
      <c r="D2364" s="16">
        <v>5046.1000000000004</v>
      </c>
      <c r="E2364" s="16">
        <v>4982.2</v>
      </c>
      <c r="F2364" s="16" t="s">
        <v>269</v>
      </c>
      <c r="G2364" s="61">
        <f t="shared" si="37"/>
        <v>1.1940628042110379E-2</v>
      </c>
    </row>
    <row r="2365" spans="1:7" x14ac:dyDescent="0.35">
      <c r="A2365" s="60">
        <v>42381</v>
      </c>
      <c r="B2365" s="16">
        <v>4982.1499999999996</v>
      </c>
      <c r="C2365" s="16">
        <v>4990.7</v>
      </c>
      <c r="D2365" s="16">
        <v>5039.8999999999996</v>
      </c>
      <c r="E2365" s="16">
        <v>4967.8</v>
      </c>
      <c r="F2365" s="16" t="s">
        <v>268</v>
      </c>
      <c r="G2365" s="61">
        <f t="shared" si="37"/>
        <v>-1.7111862287579882E-3</v>
      </c>
    </row>
    <row r="2366" spans="1:7" x14ac:dyDescent="0.35">
      <c r="A2366" s="60">
        <v>42380</v>
      </c>
      <c r="B2366" s="16">
        <v>4990.6899999999996</v>
      </c>
      <c r="C2366" s="16">
        <v>5049.3999999999996</v>
      </c>
      <c r="D2366" s="16">
        <v>5049.3999999999996</v>
      </c>
      <c r="E2366" s="16">
        <v>4941.3</v>
      </c>
      <c r="F2366" s="16" t="s">
        <v>267</v>
      </c>
      <c r="G2366" s="61">
        <f t="shared" si="37"/>
        <v>4.9313358302121024E-3</v>
      </c>
    </row>
    <row r="2367" spans="1:7" x14ac:dyDescent="0.35">
      <c r="A2367" s="60">
        <v>42379</v>
      </c>
      <c r="B2367" s="16">
        <v>4966.2</v>
      </c>
      <c r="C2367" s="16">
        <v>5019.6000000000004</v>
      </c>
      <c r="D2367" s="16">
        <v>5019.8999999999996</v>
      </c>
      <c r="E2367" s="16">
        <v>4959.3</v>
      </c>
      <c r="F2367" s="16" t="s">
        <v>266</v>
      </c>
      <c r="G2367" s="61">
        <f t="shared" si="37"/>
        <v>-1.6479153009955616E-2</v>
      </c>
    </row>
    <row r="2368" spans="1:7" x14ac:dyDescent="0.35">
      <c r="A2368" s="60">
        <v>42377</v>
      </c>
      <c r="B2368" s="16">
        <v>5049.41</v>
      </c>
      <c r="C2368" s="16">
        <v>5068.8</v>
      </c>
      <c r="D2368" s="16">
        <v>5087.8</v>
      </c>
      <c r="E2368" s="16">
        <v>5000.3999999999996</v>
      </c>
      <c r="F2368" s="16" t="s">
        <v>265</v>
      </c>
      <c r="G2368" s="61">
        <f t="shared" si="37"/>
        <v>-3.8155363748458848E-3</v>
      </c>
    </row>
    <row r="2369" spans="1:7" x14ac:dyDescent="0.35">
      <c r="A2369" s="60">
        <v>42376</v>
      </c>
      <c r="B2369" s="16">
        <v>5068.75</v>
      </c>
      <c r="C2369" s="16">
        <v>5178</v>
      </c>
      <c r="D2369" s="16">
        <v>5179.1000000000004</v>
      </c>
      <c r="E2369" s="16">
        <v>5055.3999999999996</v>
      </c>
      <c r="F2369" s="16" t="s">
        <v>264</v>
      </c>
      <c r="G2369" s="61">
        <f t="shared" si="37"/>
        <v>-2.110077037317426E-2</v>
      </c>
    </row>
    <row r="2370" spans="1:7" x14ac:dyDescent="0.35">
      <c r="A2370" s="60">
        <v>42375</v>
      </c>
      <c r="B2370" s="16">
        <v>5178.01</v>
      </c>
      <c r="C2370" s="16">
        <v>5239.2</v>
      </c>
      <c r="D2370" s="16">
        <v>5245.1</v>
      </c>
      <c r="E2370" s="16">
        <v>5151.3</v>
      </c>
      <c r="F2370" s="16" t="s">
        <v>263</v>
      </c>
      <c r="G2370" s="61">
        <f t="shared" si="37"/>
        <v>-1.1688695901130863E-2</v>
      </c>
    </row>
    <row r="2371" spans="1:7" x14ac:dyDescent="0.35">
      <c r="A2371" s="60">
        <v>42374</v>
      </c>
      <c r="B2371" s="16">
        <v>5239.25</v>
      </c>
      <c r="C2371" s="16">
        <v>5322.8</v>
      </c>
      <c r="D2371" s="16">
        <v>5322.8</v>
      </c>
      <c r="E2371" s="16">
        <v>5239.2</v>
      </c>
      <c r="F2371" s="16" t="s">
        <v>262</v>
      </c>
      <c r="G2371" s="61">
        <f t="shared" ref="G2371:G2434" si="38">B2371/B2372-1</f>
        <v>-1.5694776611513861E-2</v>
      </c>
    </row>
    <row r="2372" spans="1:7" x14ac:dyDescent="0.35">
      <c r="A2372" s="60">
        <v>42373</v>
      </c>
      <c r="B2372" s="16">
        <v>5322.79</v>
      </c>
      <c r="C2372" s="16">
        <v>5344.6</v>
      </c>
      <c r="D2372" s="16">
        <v>5379.6</v>
      </c>
      <c r="E2372" s="16">
        <v>5316.5</v>
      </c>
      <c r="F2372" s="16" t="s">
        <v>261</v>
      </c>
      <c r="G2372" s="61">
        <f t="shared" si="38"/>
        <v>-8.8837165999441359E-3</v>
      </c>
    </row>
    <row r="2373" spans="1:7" x14ac:dyDescent="0.35">
      <c r="A2373" s="60">
        <v>42372</v>
      </c>
      <c r="B2373" s="16">
        <v>5370.5</v>
      </c>
      <c r="C2373" s="16">
        <v>5344.3</v>
      </c>
      <c r="D2373" s="16">
        <v>5373</v>
      </c>
      <c r="E2373" s="16">
        <v>5324.5</v>
      </c>
      <c r="F2373" s="16" t="s">
        <v>260</v>
      </c>
      <c r="G2373" s="61">
        <f t="shared" si="38"/>
        <v>4.8535333123773672E-3</v>
      </c>
    </row>
    <row r="2374" spans="1:7" x14ac:dyDescent="0.35">
      <c r="A2374" s="60">
        <v>42369</v>
      </c>
      <c r="B2374" s="16">
        <v>5344.56</v>
      </c>
      <c r="C2374" s="16">
        <v>5366.4</v>
      </c>
      <c r="D2374" s="16">
        <v>5372</v>
      </c>
      <c r="E2374" s="16">
        <v>5344.56</v>
      </c>
      <c r="F2374" s="16" t="s">
        <v>259</v>
      </c>
      <c r="G2374" s="61">
        <f t="shared" si="38"/>
        <v>-4.0790466695859173E-3</v>
      </c>
    </row>
    <row r="2375" spans="1:7" x14ac:dyDescent="0.35">
      <c r="A2375" s="60">
        <v>42368</v>
      </c>
      <c r="B2375" s="16">
        <v>5366.45</v>
      </c>
      <c r="C2375" s="16">
        <v>5315.6</v>
      </c>
      <c r="D2375" s="16">
        <v>5370.2</v>
      </c>
      <c r="E2375" s="16">
        <v>5315.6</v>
      </c>
      <c r="F2375" s="16" t="s">
        <v>258</v>
      </c>
      <c r="G2375" s="61">
        <f t="shared" si="38"/>
        <v>9.5699810745017988E-3</v>
      </c>
    </row>
    <row r="2376" spans="1:7" x14ac:dyDescent="0.35">
      <c r="A2376" s="60">
        <v>42367</v>
      </c>
      <c r="B2376" s="16">
        <v>5315.58</v>
      </c>
      <c r="C2376" s="16">
        <v>5256.1</v>
      </c>
      <c r="D2376" s="16">
        <v>5315.6</v>
      </c>
      <c r="E2376" s="16">
        <v>5239</v>
      </c>
      <c r="F2376" s="16" t="s">
        <v>257</v>
      </c>
      <c r="G2376" s="61">
        <f t="shared" si="38"/>
        <v>9.0510450084475558E-3</v>
      </c>
    </row>
    <row r="2377" spans="1:7" x14ac:dyDescent="0.35">
      <c r="A2377" s="60">
        <v>42366</v>
      </c>
      <c r="B2377" s="16">
        <v>5267.9</v>
      </c>
      <c r="C2377" s="16">
        <v>5246</v>
      </c>
      <c r="D2377" s="16">
        <v>5269.4</v>
      </c>
      <c r="E2377" s="16">
        <v>5239</v>
      </c>
      <c r="F2377" s="16" t="s">
        <v>256</v>
      </c>
      <c r="G2377" s="61">
        <f t="shared" si="38"/>
        <v>2.2373833269280219E-3</v>
      </c>
    </row>
    <row r="2378" spans="1:7" x14ac:dyDescent="0.35">
      <c r="A2378" s="60">
        <v>42362</v>
      </c>
      <c r="B2378" s="16">
        <v>5256.14</v>
      </c>
      <c r="C2378" s="16">
        <v>5193.5</v>
      </c>
      <c r="D2378" s="16">
        <v>5259.3</v>
      </c>
      <c r="E2378" s="16">
        <v>5193.5</v>
      </c>
      <c r="F2378" s="16" t="s">
        <v>255</v>
      </c>
      <c r="G2378" s="61">
        <f t="shared" si="38"/>
        <v>1.205148694053193E-2</v>
      </c>
    </row>
    <row r="2379" spans="1:7" x14ac:dyDescent="0.35">
      <c r="A2379" s="60">
        <v>42361</v>
      </c>
      <c r="B2379" s="16">
        <v>5193.55</v>
      </c>
      <c r="C2379" s="16">
        <v>5167.7</v>
      </c>
      <c r="D2379" s="16">
        <v>5218.7</v>
      </c>
      <c r="E2379" s="16">
        <v>5167.7</v>
      </c>
      <c r="F2379" s="16" t="s">
        <v>254</v>
      </c>
      <c r="G2379" s="61">
        <f t="shared" si="38"/>
        <v>5.0061149297169205E-3</v>
      </c>
    </row>
    <row r="2380" spans="1:7" x14ac:dyDescent="0.35">
      <c r="A2380" s="60">
        <v>42360</v>
      </c>
      <c r="B2380" s="16">
        <v>5167.68</v>
      </c>
      <c r="C2380" s="16">
        <v>5157.8</v>
      </c>
      <c r="D2380" s="16">
        <v>5207.8</v>
      </c>
      <c r="E2380" s="16">
        <v>5154.3</v>
      </c>
      <c r="F2380" s="16" t="s">
        <v>253</v>
      </c>
      <c r="G2380" s="61">
        <f t="shared" si="38"/>
        <v>1.9058328567136407E-3</v>
      </c>
    </row>
    <row r="2381" spans="1:7" x14ac:dyDescent="0.35">
      <c r="A2381" s="60">
        <v>42359</v>
      </c>
      <c r="B2381" s="16">
        <v>5157.8500000000004</v>
      </c>
      <c r="C2381" s="16">
        <v>5156.5</v>
      </c>
      <c r="D2381" s="16">
        <v>5175.6000000000004</v>
      </c>
      <c r="E2381" s="16">
        <v>5126.1000000000004</v>
      </c>
      <c r="F2381" s="16" t="s">
        <v>252</v>
      </c>
      <c r="G2381" s="61">
        <f t="shared" si="38"/>
        <v>6.6933105696120876E-4</v>
      </c>
    </row>
    <row r="2382" spans="1:7" x14ac:dyDescent="0.35">
      <c r="A2382" s="60">
        <v>42358</v>
      </c>
      <c r="B2382" s="16">
        <v>5154.3999999999996</v>
      </c>
      <c r="C2382" s="16">
        <v>5144.8999999999996</v>
      </c>
      <c r="D2382" s="16">
        <v>5175.6000000000004</v>
      </c>
      <c r="E2382" s="16">
        <v>5134.8999999999996</v>
      </c>
      <c r="F2382" s="16" t="s">
        <v>251</v>
      </c>
      <c r="G2382" s="61">
        <f t="shared" si="38"/>
        <v>-4.0725298167365587E-4</v>
      </c>
    </row>
    <row r="2383" spans="1:7" x14ac:dyDescent="0.35">
      <c r="A2383" s="60">
        <v>42356</v>
      </c>
      <c r="B2383" s="16">
        <v>5156.5</v>
      </c>
      <c r="C2383" s="16">
        <v>5150.6000000000004</v>
      </c>
      <c r="D2383" s="16">
        <v>5162.3</v>
      </c>
      <c r="E2383" s="16">
        <v>5079.8</v>
      </c>
      <c r="F2383" s="16" t="s">
        <v>250</v>
      </c>
      <c r="G2383" s="61">
        <f t="shared" si="38"/>
        <v>1.1474413610867984E-3</v>
      </c>
    </row>
    <row r="2384" spans="1:7" x14ac:dyDescent="0.35">
      <c r="A2384" s="60">
        <v>42355</v>
      </c>
      <c r="B2384" s="16">
        <v>5150.59</v>
      </c>
      <c r="C2384" s="16">
        <v>5078.7</v>
      </c>
      <c r="D2384" s="16">
        <v>5176.1000000000004</v>
      </c>
      <c r="E2384" s="16">
        <v>5078.7</v>
      </c>
      <c r="F2384" s="16" t="s">
        <v>249</v>
      </c>
      <c r="G2384" s="61">
        <f t="shared" si="38"/>
        <v>1.4147209740998923E-2</v>
      </c>
    </row>
    <row r="2385" spans="1:7" x14ac:dyDescent="0.35">
      <c r="A2385" s="60">
        <v>42354</v>
      </c>
      <c r="B2385" s="16">
        <v>5078.74</v>
      </c>
      <c r="C2385" s="16">
        <v>4963.8999999999996</v>
      </c>
      <c r="D2385" s="16">
        <v>5078.74</v>
      </c>
      <c r="E2385" s="16">
        <v>4963.8999999999996</v>
      </c>
      <c r="F2385" s="16" t="s">
        <v>248</v>
      </c>
      <c r="G2385" s="61">
        <f t="shared" si="38"/>
        <v>2.314327962513052E-2</v>
      </c>
    </row>
    <row r="2386" spans="1:7" x14ac:dyDescent="0.35">
      <c r="A2386" s="60">
        <v>42353</v>
      </c>
      <c r="B2386" s="16">
        <v>4963.8599999999997</v>
      </c>
      <c r="C2386" s="16">
        <v>4981.8999999999996</v>
      </c>
      <c r="D2386" s="16">
        <v>5023.1000000000004</v>
      </c>
      <c r="E2386" s="16">
        <v>4963.8599999999997</v>
      </c>
      <c r="F2386" s="16" t="s">
        <v>247</v>
      </c>
      <c r="G2386" s="61">
        <f t="shared" si="38"/>
        <v>-3.6151083829968345E-3</v>
      </c>
    </row>
    <row r="2387" spans="1:7" x14ac:dyDescent="0.35">
      <c r="A2387" s="60">
        <v>42352</v>
      </c>
      <c r="B2387" s="16">
        <v>4981.87</v>
      </c>
      <c r="C2387" s="16">
        <v>5078.6000000000004</v>
      </c>
      <c r="D2387" s="16">
        <v>5078.6000000000004</v>
      </c>
      <c r="E2387" s="16">
        <v>4981.7</v>
      </c>
      <c r="F2387" s="16" t="s">
        <v>246</v>
      </c>
      <c r="G2387" s="61">
        <f t="shared" si="38"/>
        <v>-4.1637515741499431E-3</v>
      </c>
    </row>
    <row r="2388" spans="1:7" x14ac:dyDescent="0.35">
      <c r="A2388" s="60">
        <v>42351</v>
      </c>
      <c r="B2388" s="16">
        <v>5002.7</v>
      </c>
      <c r="C2388" s="16">
        <v>5052.8999999999996</v>
      </c>
      <c r="D2388" s="16">
        <v>5052.8999999999996</v>
      </c>
      <c r="E2388" s="16">
        <v>5002.7</v>
      </c>
      <c r="F2388" s="16" t="s">
        <v>245</v>
      </c>
      <c r="G2388" s="61">
        <f t="shared" si="38"/>
        <v>-1.4950882423015677E-2</v>
      </c>
    </row>
    <row r="2389" spans="1:7" x14ac:dyDescent="0.35">
      <c r="A2389" s="60">
        <v>42349</v>
      </c>
      <c r="B2389" s="16">
        <v>5078.63</v>
      </c>
      <c r="C2389" s="16">
        <v>5087.5</v>
      </c>
      <c r="D2389" s="16">
        <v>5116.8999999999996</v>
      </c>
      <c r="E2389" s="16">
        <v>5067.7</v>
      </c>
      <c r="F2389" s="16" t="s">
        <v>244</v>
      </c>
      <c r="G2389" s="61">
        <f t="shared" si="38"/>
        <v>-1.7415267646717636E-3</v>
      </c>
    </row>
    <row r="2390" spans="1:7" x14ac:dyDescent="0.35">
      <c r="A2390" s="60">
        <v>42348</v>
      </c>
      <c r="B2390" s="16">
        <v>5087.49</v>
      </c>
      <c r="C2390" s="16">
        <v>5129.8999999999996</v>
      </c>
      <c r="D2390" s="16">
        <v>5132.7</v>
      </c>
      <c r="E2390" s="16">
        <v>5048.3999999999996</v>
      </c>
      <c r="F2390" s="16" t="s">
        <v>243</v>
      </c>
      <c r="G2390" s="61">
        <f t="shared" si="38"/>
        <v>-8.2594846642988218E-3</v>
      </c>
    </row>
    <row r="2391" spans="1:7" x14ac:dyDescent="0.35">
      <c r="A2391" s="60">
        <v>42347</v>
      </c>
      <c r="B2391" s="16">
        <v>5129.8599999999997</v>
      </c>
      <c r="C2391" s="16">
        <v>5158</v>
      </c>
      <c r="D2391" s="16">
        <v>5166.7</v>
      </c>
      <c r="E2391" s="16">
        <v>5120.7</v>
      </c>
      <c r="F2391" s="16" t="s">
        <v>242</v>
      </c>
      <c r="G2391" s="61">
        <f t="shared" si="38"/>
        <v>-5.4517466139845094E-3</v>
      </c>
    </row>
    <row r="2392" spans="1:7" x14ac:dyDescent="0.35">
      <c r="A2392" s="60">
        <v>42346</v>
      </c>
      <c r="B2392" s="16">
        <v>5157.9799999999996</v>
      </c>
      <c r="C2392" s="16">
        <v>5205.8999999999996</v>
      </c>
      <c r="D2392" s="16">
        <v>5205.8999999999996</v>
      </c>
      <c r="E2392" s="16">
        <v>5148</v>
      </c>
      <c r="F2392" s="16" t="s">
        <v>168</v>
      </c>
      <c r="G2392" s="61">
        <f t="shared" si="38"/>
        <v>-9.2125533525165837E-3</v>
      </c>
    </row>
    <row r="2393" spans="1:7" x14ac:dyDescent="0.35">
      <c r="A2393" s="60">
        <v>42345</v>
      </c>
      <c r="B2393" s="16">
        <v>5205.9399999999996</v>
      </c>
      <c r="C2393" s="16">
        <v>5201.5</v>
      </c>
      <c r="D2393" s="16">
        <v>5279.1</v>
      </c>
      <c r="E2393" s="16">
        <v>5201.5</v>
      </c>
      <c r="F2393" s="16" t="s">
        <v>241</v>
      </c>
      <c r="G2393" s="61">
        <f t="shared" si="38"/>
        <v>-1.1104779272091747E-2</v>
      </c>
    </row>
    <row r="2394" spans="1:7" x14ac:dyDescent="0.35">
      <c r="A2394" s="60">
        <v>42344</v>
      </c>
      <c r="B2394" s="16">
        <v>5264.4</v>
      </c>
      <c r="C2394" s="16">
        <v>5234.1000000000004</v>
      </c>
      <c r="D2394" s="16">
        <v>5279.1</v>
      </c>
      <c r="E2394" s="16">
        <v>5234.1000000000004</v>
      </c>
      <c r="F2394" s="16" t="s">
        <v>240</v>
      </c>
      <c r="G2394" s="61">
        <f t="shared" si="38"/>
        <v>1.2098502923211907E-2</v>
      </c>
    </row>
    <row r="2395" spans="1:7" x14ac:dyDescent="0.35">
      <c r="A2395" s="60">
        <v>42342</v>
      </c>
      <c r="B2395" s="16">
        <v>5201.47</v>
      </c>
      <c r="C2395" s="16">
        <v>5276.7</v>
      </c>
      <c r="D2395" s="16">
        <v>5276.7</v>
      </c>
      <c r="E2395" s="16">
        <v>5168.8999999999996</v>
      </c>
      <c r="F2395" s="16" t="s">
        <v>239</v>
      </c>
      <c r="G2395" s="61">
        <f t="shared" si="38"/>
        <v>-1.4258884797534788E-2</v>
      </c>
    </row>
    <row r="2396" spans="1:7" x14ac:dyDescent="0.35">
      <c r="A2396" s="60">
        <v>42341</v>
      </c>
      <c r="B2396" s="16">
        <v>5276.71</v>
      </c>
      <c r="C2396" s="16">
        <v>5304.7</v>
      </c>
      <c r="D2396" s="16">
        <v>5304.7</v>
      </c>
      <c r="E2396" s="16">
        <v>5249.2</v>
      </c>
      <c r="F2396" s="16" t="s">
        <v>238</v>
      </c>
      <c r="G2396" s="61">
        <f t="shared" si="38"/>
        <v>-5.2783281272680282E-3</v>
      </c>
    </row>
    <row r="2397" spans="1:7" x14ac:dyDescent="0.35">
      <c r="A2397" s="60">
        <v>42340</v>
      </c>
      <c r="B2397" s="16">
        <v>5304.71</v>
      </c>
      <c r="C2397" s="16">
        <v>5312.6</v>
      </c>
      <c r="D2397" s="16">
        <v>5315.6</v>
      </c>
      <c r="E2397" s="16">
        <v>5285.5</v>
      </c>
      <c r="F2397" s="16" t="s">
        <v>237</v>
      </c>
      <c r="G2397" s="61">
        <f t="shared" si="38"/>
        <v>-1.4889075446765654E-3</v>
      </c>
    </row>
    <row r="2398" spans="1:7" x14ac:dyDescent="0.35">
      <c r="A2398" s="60">
        <v>42339</v>
      </c>
      <c r="B2398" s="16">
        <v>5312.62</v>
      </c>
      <c r="C2398" s="16">
        <v>5218.2</v>
      </c>
      <c r="D2398" s="16">
        <v>5325.5</v>
      </c>
      <c r="E2398" s="16">
        <v>5218.2</v>
      </c>
      <c r="F2398" s="16" t="s">
        <v>122</v>
      </c>
      <c r="G2398" s="61">
        <f t="shared" si="38"/>
        <v>1.8096313089404514E-2</v>
      </c>
    </row>
    <row r="2399" spans="1:7" x14ac:dyDescent="0.35">
      <c r="A2399" s="60">
        <v>42338</v>
      </c>
      <c r="B2399" s="16">
        <v>5218.1899999999996</v>
      </c>
      <c r="C2399" s="16">
        <v>5251.4</v>
      </c>
      <c r="D2399" s="16">
        <v>5261.6</v>
      </c>
      <c r="E2399" s="16">
        <v>5217.1000000000004</v>
      </c>
      <c r="F2399" s="16" t="s">
        <v>101</v>
      </c>
      <c r="G2399" s="61">
        <f t="shared" si="38"/>
        <v>-7.0425483330797123E-3</v>
      </c>
    </row>
    <row r="2400" spans="1:7" x14ac:dyDescent="0.35">
      <c r="A2400" s="60">
        <v>42337</v>
      </c>
      <c r="B2400" s="16">
        <v>5255.2</v>
      </c>
      <c r="C2400" s="16">
        <v>5246.1</v>
      </c>
      <c r="D2400" s="16">
        <v>5261.6</v>
      </c>
      <c r="E2400" s="16">
        <v>5225.1000000000004</v>
      </c>
      <c r="F2400" s="16" t="s">
        <v>236</v>
      </c>
      <c r="G2400" s="61">
        <f t="shared" si="38"/>
        <v>7.2361655939379155E-4</v>
      </c>
    </row>
    <row r="2401" spans="1:7" x14ac:dyDescent="0.35">
      <c r="A2401" s="60">
        <v>42335</v>
      </c>
      <c r="B2401" s="16">
        <v>5251.4</v>
      </c>
      <c r="C2401" s="16">
        <v>5259.7</v>
      </c>
      <c r="D2401" s="16">
        <v>5305.8</v>
      </c>
      <c r="E2401" s="16">
        <v>5244.8</v>
      </c>
      <c r="F2401" s="16" t="s">
        <v>235</v>
      </c>
      <c r="G2401" s="61">
        <f t="shared" si="38"/>
        <v>-1.5875279243310336E-3</v>
      </c>
    </row>
    <row r="2402" spans="1:7" x14ac:dyDescent="0.35">
      <c r="A2402" s="60">
        <v>42334</v>
      </c>
      <c r="B2402" s="16">
        <v>5259.75</v>
      </c>
      <c r="C2402" s="16">
        <v>5245.2</v>
      </c>
      <c r="D2402" s="16">
        <v>5302.2</v>
      </c>
      <c r="E2402" s="16">
        <v>5238</v>
      </c>
      <c r="F2402" s="16" t="s">
        <v>234</v>
      </c>
      <c r="G2402" s="61">
        <f t="shared" si="38"/>
        <v>2.7835238267732709E-3</v>
      </c>
    </row>
    <row r="2403" spans="1:7" x14ac:dyDescent="0.35">
      <c r="A2403" s="60">
        <v>42333</v>
      </c>
      <c r="B2403" s="16">
        <v>5245.15</v>
      </c>
      <c r="C2403" s="16">
        <v>5277</v>
      </c>
      <c r="D2403" s="16">
        <v>5282.6</v>
      </c>
      <c r="E2403" s="16">
        <v>5244.4</v>
      </c>
      <c r="F2403" s="16" t="s">
        <v>233</v>
      </c>
      <c r="G2403" s="61">
        <f t="shared" si="38"/>
        <v>-6.0318591315486891E-3</v>
      </c>
    </row>
    <row r="2404" spans="1:7" x14ac:dyDescent="0.35">
      <c r="A2404" s="60">
        <v>42332</v>
      </c>
      <c r="B2404" s="16">
        <v>5276.98</v>
      </c>
      <c r="C2404" s="16">
        <v>5326.5</v>
      </c>
      <c r="D2404" s="16">
        <v>5326.5</v>
      </c>
      <c r="E2404" s="16">
        <v>5276.98</v>
      </c>
      <c r="F2404" s="16" t="s">
        <v>232</v>
      </c>
      <c r="G2404" s="61">
        <f t="shared" si="38"/>
        <v>-9.2913317825878972E-3</v>
      </c>
    </row>
    <row r="2405" spans="1:7" x14ac:dyDescent="0.35">
      <c r="A2405" s="60">
        <v>42331</v>
      </c>
      <c r="B2405" s="16">
        <v>5326.47</v>
      </c>
      <c r="C2405" s="16">
        <v>5305.5</v>
      </c>
      <c r="D2405" s="16">
        <v>5334.5</v>
      </c>
      <c r="E2405" s="16">
        <v>5295.9</v>
      </c>
      <c r="F2405" s="16" t="s">
        <v>231</v>
      </c>
      <c r="G2405" s="61">
        <f t="shared" si="38"/>
        <v>3.7254791113121577E-3</v>
      </c>
    </row>
    <row r="2406" spans="1:7" x14ac:dyDescent="0.35">
      <c r="A2406" s="60">
        <v>42330</v>
      </c>
      <c r="B2406" s="16">
        <v>5306.7</v>
      </c>
      <c r="C2406" s="16">
        <v>5303.6</v>
      </c>
      <c r="D2406" s="16">
        <v>5316.9</v>
      </c>
      <c r="E2406" s="16">
        <v>5295.9</v>
      </c>
      <c r="F2406" s="16" t="s">
        <v>230</v>
      </c>
      <c r="G2406" s="61">
        <f t="shared" si="38"/>
        <v>2.3560678170553295E-4</v>
      </c>
    </row>
    <row r="2407" spans="1:7" x14ac:dyDescent="0.35">
      <c r="A2407" s="60">
        <v>42328</v>
      </c>
      <c r="B2407" s="16">
        <v>5305.45</v>
      </c>
      <c r="C2407" s="16">
        <v>5293.3</v>
      </c>
      <c r="D2407" s="16">
        <v>5321.1</v>
      </c>
      <c r="E2407" s="16">
        <v>5282.8</v>
      </c>
      <c r="F2407" s="16" t="s">
        <v>229</v>
      </c>
      <c r="G2407" s="61">
        <f t="shared" si="38"/>
        <v>2.3048221791903689E-3</v>
      </c>
    </row>
    <row r="2408" spans="1:7" x14ac:dyDescent="0.35">
      <c r="A2408" s="60">
        <v>42327</v>
      </c>
      <c r="B2408" s="16">
        <v>5293.25</v>
      </c>
      <c r="C2408" s="16">
        <v>5189.1000000000004</v>
      </c>
      <c r="D2408" s="16">
        <v>5293.3</v>
      </c>
      <c r="E2408" s="16">
        <v>5189.1000000000004</v>
      </c>
      <c r="F2408" s="16" t="s">
        <v>228</v>
      </c>
      <c r="G2408" s="61">
        <f t="shared" si="38"/>
        <v>2.0072883684807863E-2</v>
      </c>
    </row>
    <row r="2409" spans="1:7" x14ac:dyDescent="0.35">
      <c r="A2409" s="60">
        <v>42326</v>
      </c>
      <c r="B2409" s="16">
        <v>5189.09</v>
      </c>
      <c r="C2409" s="16">
        <v>5174.3</v>
      </c>
      <c r="D2409" s="16">
        <v>5200.2</v>
      </c>
      <c r="E2409" s="16">
        <v>5141.3</v>
      </c>
      <c r="F2409" s="16" t="s">
        <v>227</v>
      </c>
      <c r="G2409" s="61">
        <f t="shared" si="38"/>
        <v>2.8622339726493973E-3</v>
      </c>
    </row>
    <row r="2410" spans="1:7" x14ac:dyDescent="0.35">
      <c r="A2410" s="60">
        <v>42325</v>
      </c>
      <c r="B2410" s="16">
        <v>5174.28</v>
      </c>
      <c r="C2410" s="16">
        <v>5064.5</v>
      </c>
      <c r="D2410" s="16">
        <v>5174.3</v>
      </c>
      <c r="E2410" s="16">
        <v>5064.5</v>
      </c>
      <c r="F2410" s="16" t="s">
        <v>226</v>
      </c>
      <c r="G2410" s="61">
        <f t="shared" si="38"/>
        <v>2.1678392098710919E-2</v>
      </c>
    </row>
    <row r="2411" spans="1:7" x14ac:dyDescent="0.35">
      <c r="A2411" s="60">
        <v>42324</v>
      </c>
      <c r="B2411" s="16">
        <v>5064.49</v>
      </c>
      <c r="C2411" s="16">
        <v>5111.8</v>
      </c>
      <c r="D2411" s="16">
        <v>5111.8</v>
      </c>
      <c r="E2411" s="16">
        <v>5041.6000000000004</v>
      </c>
      <c r="F2411" s="16" t="s">
        <v>225</v>
      </c>
      <c r="G2411" s="61">
        <f t="shared" si="38"/>
        <v>-1.4413028904926017E-3</v>
      </c>
    </row>
    <row r="2412" spans="1:7" x14ac:dyDescent="0.35">
      <c r="A2412" s="60">
        <v>42323</v>
      </c>
      <c r="B2412" s="16">
        <v>5071.8</v>
      </c>
      <c r="C2412" s="16">
        <v>5082.3</v>
      </c>
      <c r="D2412" s="16">
        <v>5082.3</v>
      </c>
      <c r="E2412" s="16">
        <v>5041.6000000000004</v>
      </c>
      <c r="F2412" s="16" t="s">
        <v>224</v>
      </c>
      <c r="G2412" s="61">
        <f t="shared" si="38"/>
        <v>-7.8172684163575479E-3</v>
      </c>
    </row>
    <row r="2413" spans="1:7" x14ac:dyDescent="0.35">
      <c r="A2413" s="60">
        <v>42321</v>
      </c>
      <c r="B2413" s="16">
        <v>5111.76</v>
      </c>
      <c r="C2413" s="16">
        <v>5182.2</v>
      </c>
      <c r="D2413" s="16">
        <v>5182.2</v>
      </c>
      <c r="E2413" s="16">
        <v>5071.8</v>
      </c>
      <c r="F2413" s="16" t="s">
        <v>223</v>
      </c>
      <c r="G2413" s="61">
        <f t="shared" si="38"/>
        <v>-1.3583165288538424E-2</v>
      </c>
    </row>
    <row r="2414" spans="1:7" x14ac:dyDescent="0.35">
      <c r="A2414" s="60">
        <v>42320</v>
      </c>
      <c r="B2414" s="16">
        <v>5182.1499999999996</v>
      </c>
      <c r="C2414" s="16">
        <v>5181.1000000000004</v>
      </c>
      <c r="D2414" s="16">
        <v>5204.2</v>
      </c>
      <c r="E2414" s="16">
        <v>5143.1000000000004</v>
      </c>
      <c r="F2414" s="16" t="s">
        <v>222</v>
      </c>
      <c r="G2414" s="61">
        <f t="shared" si="38"/>
        <v>2.0652064820447791E-4</v>
      </c>
    </row>
    <row r="2415" spans="1:7" x14ac:dyDescent="0.35">
      <c r="A2415" s="60">
        <v>42319</v>
      </c>
      <c r="B2415" s="16">
        <v>5181.08</v>
      </c>
      <c r="C2415" s="16">
        <v>5157.7</v>
      </c>
      <c r="D2415" s="16">
        <v>5188.5</v>
      </c>
      <c r="E2415" s="16">
        <v>5153.2</v>
      </c>
      <c r="F2415" s="16" t="s">
        <v>221</v>
      </c>
      <c r="G2415" s="61">
        <f t="shared" si="38"/>
        <v>4.5330282878026651E-3</v>
      </c>
    </row>
    <row r="2416" spans="1:7" x14ac:dyDescent="0.35">
      <c r="A2416" s="60">
        <v>42318</v>
      </c>
      <c r="B2416" s="16">
        <v>5157.7</v>
      </c>
      <c r="C2416" s="16">
        <v>5180.3</v>
      </c>
      <c r="D2416" s="16">
        <v>5180.3</v>
      </c>
      <c r="E2416" s="16">
        <v>5109.2</v>
      </c>
      <c r="F2416" s="16" t="s">
        <v>166</v>
      </c>
      <c r="G2416" s="61">
        <f t="shared" si="38"/>
        <v>-4.3569157592172614E-3</v>
      </c>
    </row>
    <row r="2417" spans="1:7" x14ac:dyDescent="0.35">
      <c r="A2417" s="60">
        <v>42317</v>
      </c>
      <c r="B2417" s="16">
        <v>5180.2700000000004</v>
      </c>
      <c r="C2417" s="16">
        <v>5269.7</v>
      </c>
      <c r="D2417" s="16">
        <v>5269.7</v>
      </c>
      <c r="E2417" s="16">
        <v>5164.7</v>
      </c>
      <c r="F2417" s="16" t="s">
        <v>220</v>
      </c>
      <c r="G2417" s="61">
        <f t="shared" si="38"/>
        <v>-1.07380884178363E-2</v>
      </c>
    </row>
    <row r="2418" spans="1:7" x14ac:dyDescent="0.35">
      <c r="A2418" s="60">
        <v>42316</v>
      </c>
      <c r="B2418" s="16">
        <v>5236.5</v>
      </c>
      <c r="C2418" s="16">
        <v>5256.9</v>
      </c>
      <c r="D2418" s="16">
        <v>5258.5</v>
      </c>
      <c r="E2418" s="16">
        <v>5230.8</v>
      </c>
      <c r="F2418" s="16" t="s">
        <v>219</v>
      </c>
      <c r="G2418" s="61">
        <f t="shared" si="38"/>
        <v>-6.3039402472997441E-3</v>
      </c>
    </row>
    <row r="2419" spans="1:7" x14ac:dyDescent="0.35">
      <c r="A2419" s="60">
        <v>42314</v>
      </c>
      <c r="B2419" s="16">
        <v>5269.72</v>
      </c>
      <c r="C2419" s="16">
        <v>5239.8</v>
      </c>
      <c r="D2419" s="16">
        <v>5271</v>
      </c>
      <c r="E2419" s="16">
        <v>5210</v>
      </c>
      <c r="F2419" s="16" t="s">
        <v>218</v>
      </c>
      <c r="G2419" s="61">
        <f t="shared" si="38"/>
        <v>4.1616805262316703E-3</v>
      </c>
    </row>
    <row r="2420" spans="1:7" x14ac:dyDescent="0.35">
      <c r="A2420" s="60">
        <v>42313</v>
      </c>
      <c r="B2420" s="16">
        <v>5247.88</v>
      </c>
      <c r="C2420" s="16">
        <v>5294.8</v>
      </c>
      <c r="D2420" s="16">
        <v>5299.4</v>
      </c>
      <c r="E2420" s="16">
        <v>5223.2</v>
      </c>
      <c r="F2420" s="16" t="s">
        <v>217</v>
      </c>
      <c r="G2420" s="61">
        <f t="shared" si="38"/>
        <v>-8.8652683188473747E-3</v>
      </c>
    </row>
    <row r="2421" spans="1:7" x14ac:dyDescent="0.35">
      <c r="A2421" s="60">
        <v>42312</v>
      </c>
      <c r="B2421" s="16">
        <v>5294.82</v>
      </c>
      <c r="C2421" s="16">
        <v>5291.2</v>
      </c>
      <c r="D2421" s="16">
        <v>5361.4</v>
      </c>
      <c r="E2421" s="16">
        <v>5288.2</v>
      </c>
      <c r="F2421" s="16" t="s">
        <v>216</v>
      </c>
      <c r="G2421" s="61">
        <f t="shared" si="38"/>
        <v>6.8793728431071344E-4</v>
      </c>
    </row>
    <row r="2422" spans="1:7" x14ac:dyDescent="0.35">
      <c r="A2422" s="60">
        <v>42311</v>
      </c>
      <c r="B2422" s="16">
        <v>5291.18</v>
      </c>
      <c r="C2422" s="16">
        <v>5221.3</v>
      </c>
      <c r="D2422" s="16">
        <v>5298</v>
      </c>
      <c r="E2422" s="16">
        <v>5221.3</v>
      </c>
      <c r="F2422" s="16" t="s">
        <v>215</v>
      </c>
      <c r="G2422" s="61">
        <f t="shared" si="38"/>
        <v>1.3387521833726712E-2</v>
      </c>
    </row>
    <row r="2423" spans="1:7" x14ac:dyDescent="0.35">
      <c r="A2423" s="60">
        <v>42310</v>
      </c>
      <c r="B2423" s="16">
        <v>5221.28</v>
      </c>
      <c r="C2423" s="16">
        <v>5288.6</v>
      </c>
      <c r="D2423" s="16">
        <v>5299.2</v>
      </c>
      <c r="E2423" s="16">
        <v>5218.2</v>
      </c>
      <c r="F2423" s="16" t="s">
        <v>214</v>
      </c>
      <c r="G2423" s="61">
        <f t="shared" si="38"/>
        <v>-7.9081875011874914E-3</v>
      </c>
    </row>
    <row r="2424" spans="1:7" x14ac:dyDescent="0.35">
      <c r="A2424" s="60">
        <v>42309</v>
      </c>
      <c r="B2424" s="16">
        <v>5262.9</v>
      </c>
      <c r="C2424" s="16">
        <v>5291.3</v>
      </c>
      <c r="D2424" s="16">
        <v>5299.2</v>
      </c>
      <c r="E2424" s="16">
        <v>5262.4</v>
      </c>
      <c r="F2424" s="16" t="s">
        <v>213</v>
      </c>
      <c r="G2424" s="61">
        <f t="shared" si="38"/>
        <v>-4.8519823921825411E-3</v>
      </c>
    </row>
    <row r="2425" spans="1:7" x14ac:dyDescent="0.35">
      <c r="A2425" s="60">
        <v>42307</v>
      </c>
      <c r="B2425" s="16">
        <v>5288.56</v>
      </c>
      <c r="C2425" s="16">
        <v>5310.2</v>
      </c>
      <c r="D2425" s="16">
        <v>5310.8</v>
      </c>
      <c r="E2425" s="16">
        <v>5253</v>
      </c>
      <c r="F2425" s="16" t="s">
        <v>212</v>
      </c>
      <c r="G2425" s="61">
        <f t="shared" si="38"/>
        <v>-4.0808025264440495E-3</v>
      </c>
    </row>
    <row r="2426" spans="1:7" x14ac:dyDescent="0.35">
      <c r="A2426" s="60">
        <v>42306</v>
      </c>
      <c r="B2426" s="16">
        <v>5310.23</v>
      </c>
      <c r="C2426" s="16">
        <v>5374.4</v>
      </c>
      <c r="D2426" s="16">
        <v>5392.2</v>
      </c>
      <c r="E2426" s="16">
        <v>5301.7</v>
      </c>
      <c r="F2426" s="16" t="s">
        <v>211</v>
      </c>
      <c r="G2426" s="61">
        <f t="shared" si="38"/>
        <v>-1.1939937481393326E-2</v>
      </c>
    </row>
    <row r="2427" spans="1:7" x14ac:dyDescent="0.35">
      <c r="A2427" s="60">
        <v>42305</v>
      </c>
      <c r="B2427" s="16">
        <v>5374.4</v>
      </c>
      <c r="C2427" s="16">
        <v>5384.6</v>
      </c>
      <c r="D2427" s="16">
        <v>5392.9</v>
      </c>
      <c r="E2427" s="16">
        <v>5358.8</v>
      </c>
      <c r="F2427" s="16" t="s">
        <v>210</v>
      </c>
      <c r="G2427" s="61">
        <f t="shared" si="38"/>
        <v>-1.8887302050117905E-3</v>
      </c>
    </row>
    <row r="2428" spans="1:7" x14ac:dyDescent="0.35">
      <c r="A2428" s="60">
        <v>42304</v>
      </c>
      <c r="B2428" s="16">
        <v>5384.57</v>
      </c>
      <c r="C2428" s="16">
        <v>5386.3</v>
      </c>
      <c r="D2428" s="16">
        <v>5393.5</v>
      </c>
      <c r="E2428" s="16">
        <v>5378.4</v>
      </c>
      <c r="F2428" s="16" t="s">
        <v>209</v>
      </c>
      <c r="G2428" s="61">
        <f t="shared" si="38"/>
        <v>-3.1747328397335739E-4</v>
      </c>
    </row>
    <row r="2429" spans="1:7" x14ac:dyDescent="0.35">
      <c r="A2429" s="60">
        <v>42303</v>
      </c>
      <c r="B2429" s="16">
        <v>5386.28</v>
      </c>
      <c r="C2429" s="16">
        <v>5388.1</v>
      </c>
      <c r="D2429" s="16">
        <v>5420.6</v>
      </c>
      <c r="E2429" s="16">
        <v>5385</v>
      </c>
      <c r="F2429" s="16" t="s">
        <v>208</v>
      </c>
      <c r="G2429" s="61">
        <f t="shared" si="38"/>
        <v>-3.35282362519429E-3</v>
      </c>
    </row>
    <row r="2430" spans="1:7" x14ac:dyDescent="0.35">
      <c r="A2430" s="60">
        <v>42302</v>
      </c>
      <c r="B2430" s="16">
        <v>5404.4</v>
      </c>
      <c r="C2430" s="16">
        <v>5404.7</v>
      </c>
      <c r="D2430" s="16">
        <v>5420.6</v>
      </c>
      <c r="E2430" s="16">
        <v>5402.3</v>
      </c>
      <c r="F2430" s="16" t="s">
        <v>207</v>
      </c>
      <c r="G2430" s="61">
        <f t="shared" si="38"/>
        <v>3.0196004921929642E-3</v>
      </c>
    </row>
    <row r="2431" spans="1:7" x14ac:dyDescent="0.35">
      <c r="A2431" s="60">
        <v>42300</v>
      </c>
      <c r="B2431" s="16">
        <v>5388.13</v>
      </c>
      <c r="C2431" s="16">
        <v>5299.6</v>
      </c>
      <c r="D2431" s="16">
        <v>5407.7</v>
      </c>
      <c r="E2431" s="16">
        <v>5299.6</v>
      </c>
      <c r="F2431" s="16" t="s">
        <v>206</v>
      </c>
      <c r="G2431" s="61">
        <f t="shared" si="38"/>
        <v>1.6705034342214375E-2</v>
      </c>
    </row>
    <row r="2432" spans="1:7" x14ac:dyDescent="0.35">
      <c r="A2432" s="60">
        <v>42299</v>
      </c>
      <c r="B2432" s="16">
        <v>5299.6</v>
      </c>
      <c r="C2432" s="16">
        <v>5286.5</v>
      </c>
      <c r="D2432" s="16">
        <v>5300.3</v>
      </c>
      <c r="E2432" s="16">
        <v>5256.4</v>
      </c>
      <c r="F2432" s="16" t="s">
        <v>205</v>
      </c>
      <c r="G2432" s="61">
        <f t="shared" si="38"/>
        <v>2.4836989522309949E-3</v>
      </c>
    </row>
    <row r="2433" spans="1:7" x14ac:dyDescent="0.35">
      <c r="A2433" s="60">
        <v>42298</v>
      </c>
      <c r="B2433" s="16">
        <v>5286.47</v>
      </c>
      <c r="C2433" s="16">
        <v>5271.6</v>
      </c>
      <c r="D2433" s="16">
        <v>5296.8</v>
      </c>
      <c r="E2433" s="16">
        <v>5236.1000000000004</v>
      </c>
      <c r="F2433" s="16" t="s">
        <v>204</v>
      </c>
      <c r="G2433" s="61">
        <f t="shared" si="38"/>
        <v>2.8188731715739213E-3</v>
      </c>
    </row>
    <row r="2434" spans="1:7" x14ac:dyDescent="0.35">
      <c r="A2434" s="60">
        <v>42297</v>
      </c>
      <c r="B2434" s="16">
        <v>5271.61</v>
      </c>
      <c r="C2434" s="16">
        <v>5304.6</v>
      </c>
      <c r="D2434" s="16">
        <v>5304.6</v>
      </c>
      <c r="E2434" s="16">
        <v>5265.1</v>
      </c>
      <c r="F2434" s="16" t="s">
        <v>203</v>
      </c>
      <c r="G2434" s="61">
        <f t="shared" si="38"/>
        <v>-6.2135102373991336E-3</v>
      </c>
    </row>
    <row r="2435" spans="1:7" x14ac:dyDescent="0.35">
      <c r="A2435" s="60">
        <v>42296</v>
      </c>
      <c r="B2435" s="16">
        <v>5304.57</v>
      </c>
      <c r="C2435" s="16">
        <v>5303.7</v>
      </c>
      <c r="D2435" s="16">
        <v>5328.2</v>
      </c>
      <c r="E2435" s="16">
        <v>5290.3</v>
      </c>
      <c r="F2435" s="16" t="s">
        <v>202</v>
      </c>
      <c r="G2435" s="61">
        <f t="shared" ref="G2435:G2498" si="39">B2435/B2436-1</f>
        <v>-2.0374760130940084E-3</v>
      </c>
    </row>
    <row r="2436" spans="1:7" x14ac:dyDescent="0.35">
      <c r="A2436" s="60">
        <v>42295</v>
      </c>
      <c r="B2436" s="16">
        <v>5315.4</v>
      </c>
      <c r="C2436" s="16">
        <v>5303.6</v>
      </c>
      <c r="D2436" s="16">
        <v>5328.2</v>
      </c>
      <c r="E2436" s="16">
        <v>5298.2</v>
      </c>
      <c r="F2436" s="16" t="s">
        <v>201</v>
      </c>
      <c r="G2436" s="61">
        <f t="shared" si="39"/>
        <v>2.1965590384160905E-3</v>
      </c>
    </row>
    <row r="2437" spans="1:7" x14ac:dyDescent="0.35">
      <c r="A2437" s="60">
        <v>42293</v>
      </c>
      <c r="B2437" s="16">
        <v>5303.75</v>
      </c>
      <c r="C2437" s="16">
        <v>5265.6</v>
      </c>
      <c r="D2437" s="16">
        <v>5329.2</v>
      </c>
      <c r="E2437" s="16">
        <v>5265.6</v>
      </c>
      <c r="F2437" s="16" t="s">
        <v>200</v>
      </c>
      <c r="G2437" s="61">
        <f t="shared" si="39"/>
        <v>7.23939965398257E-3</v>
      </c>
    </row>
    <row r="2438" spans="1:7" x14ac:dyDescent="0.35">
      <c r="A2438" s="60">
        <v>42292</v>
      </c>
      <c r="B2438" s="16">
        <v>5265.63</v>
      </c>
      <c r="C2438" s="16">
        <v>5230.3999999999996</v>
      </c>
      <c r="D2438" s="16">
        <v>5273.2</v>
      </c>
      <c r="E2438" s="16">
        <v>5230.3999999999996</v>
      </c>
      <c r="F2438" s="16" t="s">
        <v>199</v>
      </c>
      <c r="G2438" s="61">
        <f t="shared" si="39"/>
        <v>6.7394720842461897E-3</v>
      </c>
    </row>
    <row r="2439" spans="1:7" x14ac:dyDescent="0.35">
      <c r="A2439" s="60">
        <v>42291</v>
      </c>
      <c r="B2439" s="16">
        <v>5230.38</v>
      </c>
      <c r="C2439" s="16">
        <v>5234.6000000000004</v>
      </c>
      <c r="D2439" s="16">
        <v>5234.6000000000004</v>
      </c>
      <c r="E2439" s="16">
        <v>5198.8</v>
      </c>
      <c r="F2439" s="16" t="s">
        <v>198</v>
      </c>
      <c r="G2439" s="61">
        <f t="shared" si="39"/>
        <v>-8.0235663606242902E-4</v>
      </c>
    </row>
    <row r="2440" spans="1:7" x14ac:dyDescent="0.35">
      <c r="A2440" s="60">
        <v>42290</v>
      </c>
      <c r="B2440" s="16">
        <v>5234.58</v>
      </c>
      <c r="C2440" s="16">
        <v>5267.4</v>
      </c>
      <c r="D2440" s="16">
        <v>5267.4</v>
      </c>
      <c r="E2440" s="16">
        <v>5207.2</v>
      </c>
      <c r="F2440" s="16" t="s">
        <v>197</v>
      </c>
      <c r="G2440" s="61">
        <f t="shared" si="39"/>
        <v>-6.2251180380341609E-3</v>
      </c>
    </row>
    <row r="2441" spans="1:7" x14ac:dyDescent="0.35">
      <c r="A2441" s="60">
        <v>42289</v>
      </c>
      <c r="B2441" s="16">
        <v>5267.37</v>
      </c>
      <c r="C2441" s="16">
        <v>5309.2</v>
      </c>
      <c r="D2441" s="16">
        <v>5309.2</v>
      </c>
      <c r="E2441" s="16">
        <v>5260.3</v>
      </c>
      <c r="F2441" s="16" t="s">
        <v>196</v>
      </c>
      <c r="G2441" s="61">
        <f t="shared" si="39"/>
        <v>-1.2949831254028821E-3</v>
      </c>
    </row>
    <row r="2442" spans="1:7" x14ac:dyDescent="0.35">
      <c r="A2442" s="60">
        <v>42288</v>
      </c>
      <c r="B2442" s="16">
        <v>5274.2</v>
      </c>
      <c r="C2442" s="16">
        <v>5308.5</v>
      </c>
      <c r="D2442" s="16">
        <v>5309.2</v>
      </c>
      <c r="E2442" s="16">
        <v>5271.9</v>
      </c>
      <c r="F2442" s="16" t="s">
        <v>195</v>
      </c>
      <c r="G2442" s="61">
        <f t="shared" si="39"/>
        <v>-6.5960724927579539E-3</v>
      </c>
    </row>
    <row r="2443" spans="1:7" x14ac:dyDescent="0.35">
      <c r="A2443" s="60">
        <v>42286</v>
      </c>
      <c r="B2443" s="16">
        <v>5309.22</v>
      </c>
      <c r="C2443" s="16">
        <v>5241.3999999999996</v>
      </c>
      <c r="D2443" s="16">
        <v>5311.5</v>
      </c>
      <c r="E2443" s="16">
        <v>5241.3999999999996</v>
      </c>
      <c r="F2443" s="16" t="s">
        <v>194</v>
      </c>
      <c r="G2443" s="61">
        <f t="shared" si="39"/>
        <v>1.2933493340557822E-2</v>
      </c>
    </row>
    <row r="2444" spans="1:7" x14ac:dyDescent="0.35">
      <c r="A2444" s="60">
        <v>42285</v>
      </c>
      <c r="B2444" s="16">
        <v>5241.43</v>
      </c>
      <c r="C2444" s="16">
        <v>5228.3999999999996</v>
      </c>
      <c r="D2444" s="16">
        <v>5284.7</v>
      </c>
      <c r="E2444" s="16">
        <v>5228.3999999999996</v>
      </c>
      <c r="F2444" s="16" t="s">
        <v>193</v>
      </c>
      <c r="G2444" s="61">
        <f t="shared" si="39"/>
        <v>2.4864060530598309E-3</v>
      </c>
    </row>
    <row r="2445" spans="1:7" x14ac:dyDescent="0.35">
      <c r="A2445" s="60">
        <v>42284</v>
      </c>
      <c r="B2445" s="16">
        <v>5228.43</v>
      </c>
      <c r="C2445" s="16">
        <v>5199</v>
      </c>
      <c r="D2445" s="16">
        <v>5228.43</v>
      </c>
      <c r="E2445" s="16">
        <v>5171.1000000000004</v>
      </c>
      <c r="F2445" s="16" t="s">
        <v>192</v>
      </c>
      <c r="G2445" s="61">
        <f t="shared" si="39"/>
        <v>5.6568353266577276E-3</v>
      </c>
    </row>
    <row r="2446" spans="1:7" x14ac:dyDescent="0.35">
      <c r="A2446" s="60">
        <v>42283</v>
      </c>
      <c r="B2446" s="16">
        <v>5199.0200000000004</v>
      </c>
      <c r="C2446" s="16">
        <v>5184.6000000000004</v>
      </c>
      <c r="D2446" s="16">
        <v>5249.5</v>
      </c>
      <c r="E2446" s="16">
        <v>5184.6000000000004</v>
      </c>
      <c r="F2446" s="16" t="s">
        <v>191</v>
      </c>
      <c r="G2446" s="61">
        <f t="shared" si="39"/>
        <v>2.8722273554098177E-3</v>
      </c>
    </row>
    <row r="2447" spans="1:7" x14ac:dyDescent="0.35">
      <c r="A2447" s="60">
        <v>42282</v>
      </c>
      <c r="B2447" s="16">
        <v>5184.13</v>
      </c>
      <c r="C2447" s="16">
        <v>5089.2</v>
      </c>
      <c r="D2447" s="16">
        <v>5186.7</v>
      </c>
      <c r="E2447" s="16">
        <v>5089.2</v>
      </c>
      <c r="F2447" s="16" t="s">
        <v>190</v>
      </c>
      <c r="G2447" s="61">
        <f t="shared" si="39"/>
        <v>2.9521861613845957E-4</v>
      </c>
    </row>
    <row r="2448" spans="1:7" x14ac:dyDescent="0.35">
      <c r="A2448" s="60">
        <v>42281</v>
      </c>
      <c r="B2448" s="16">
        <v>5182.6000000000004</v>
      </c>
      <c r="C2448" s="16">
        <v>5107.1000000000004</v>
      </c>
      <c r="D2448" s="16">
        <v>5182.6000000000004</v>
      </c>
      <c r="E2448" s="16">
        <v>5104.7</v>
      </c>
      <c r="F2448" s="16" t="s">
        <v>189</v>
      </c>
      <c r="G2448" s="61">
        <f t="shared" si="39"/>
        <v>1.8344585832069438E-2</v>
      </c>
    </row>
    <row r="2449" spans="1:7" x14ac:dyDescent="0.35">
      <c r="A2449" s="60">
        <v>42279</v>
      </c>
      <c r="B2449" s="16">
        <v>5089.24</v>
      </c>
      <c r="C2449" s="16">
        <v>5144.1000000000004</v>
      </c>
      <c r="D2449" s="16">
        <v>5150.7</v>
      </c>
      <c r="E2449" s="16">
        <v>5080.3</v>
      </c>
      <c r="F2449" s="16" t="s">
        <v>188</v>
      </c>
      <c r="G2449" s="61">
        <f t="shared" si="39"/>
        <v>-1.0670414627935165E-2</v>
      </c>
    </row>
    <row r="2450" spans="1:7" x14ac:dyDescent="0.35">
      <c r="A2450" s="60">
        <v>42278</v>
      </c>
      <c r="B2450" s="16">
        <v>5144.13</v>
      </c>
      <c r="C2450" s="16">
        <v>5058.6000000000004</v>
      </c>
      <c r="D2450" s="16">
        <v>5147.8999999999996</v>
      </c>
      <c r="E2450" s="16">
        <v>5058.6000000000004</v>
      </c>
      <c r="F2450" s="16" t="s">
        <v>187</v>
      </c>
      <c r="G2450" s="61">
        <f t="shared" si="39"/>
        <v>1.6907840113865369E-2</v>
      </c>
    </row>
    <row r="2451" spans="1:7" x14ac:dyDescent="0.35">
      <c r="A2451" s="60">
        <v>42277</v>
      </c>
      <c r="B2451" s="16">
        <v>5058.6000000000004</v>
      </c>
      <c r="C2451" s="16">
        <v>4958.1000000000004</v>
      </c>
      <c r="D2451" s="16">
        <v>5058.6000000000004</v>
      </c>
      <c r="E2451" s="16">
        <v>4958.1000000000004</v>
      </c>
      <c r="F2451" s="16" t="s">
        <v>173</v>
      </c>
      <c r="G2451" s="61">
        <f t="shared" si="39"/>
        <v>2.0265745887554143E-2</v>
      </c>
    </row>
    <row r="2452" spans="1:7" x14ac:dyDescent="0.35">
      <c r="A2452" s="60">
        <v>42276</v>
      </c>
      <c r="B2452" s="16">
        <v>4958.12</v>
      </c>
      <c r="C2452" s="16">
        <v>5132</v>
      </c>
      <c r="D2452" s="16">
        <v>5132</v>
      </c>
      <c r="E2452" s="16">
        <v>4958.1000000000004</v>
      </c>
      <c r="F2452" s="16" t="s">
        <v>186</v>
      </c>
      <c r="G2452" s="61">
        <f t="shared" si="39"/>
        <v>-3.6343246305715504E-2</v>
      </c>
    </row>
    <row r="2453" spans="1:7" x14ac:dyDescent="0.35">
      <c r="A2453" s="60">
        <v>42275</v>
      </c>
      <c r="B2453" s="16">
        <v>5145.1099999999997</v>
      </c>
      <c r="C2453" s="16">
        <v>5076.7</v>
      </c>
      <c r="D2453" s="16">
        <v>5145.1099999999997</v>
      </c>
      <c r="E2453" s="16">
        <v>5065.8999999999996</v>
      </c>
      <c r="F2453" s="16" t="s">
        <v>185</v>
      </c>
      <c r="G2453" s="61">
        <f t="shared" si="39"/>
        <v>1.3483274436342008E-2</v>
      </c>
    </row>
    <row r="2454" spans="1:7" x14ac:dyDescent="0.35">
      <c r="A2454" s="60">
        <v>42272</v>
      </c>
      <c r="B2454" s="16">
        <v>5076.66</v>
      </c>
      <c r="C2454" s="16">
        <v>5102.3</v>
      </c>
      <c r="D2454" s="16">
        <v>5145</v>
      </c>
      <c r="E2454" s="16">
        <v>5069.7</v>
      </c>
      <c r="F2454" s="16" t="s">
        <v>184</v>
      </c>
      <c r="G2454" s="61">
        <f t="shared" si="39"/>
        <v>-5.0349348829461515E-3</v>
      </c>
    </row>
    <row r="2455" spans="1:7" x14ac:dyDescent="0.35">
      <c r="A2455" s="60">
        <v>42271</v>
      </c>
      <c r="B2455" s="16">
        <v>5102.3500000000004</v>
      </c>
      <c r="C2455" s="16">
        <v>5032.5</v>
      </c>
      <c r="D2455" s="16">
        <v>5102.3500000000004</v>
      </c>
      <c r="E2455" s="16">
        <v>5032.5</v>
      </c>
      <c r="F2455" s="16" t="s">
        <v>183</v>
      </c>
      <c r="G2455" s="61">
        <f t="shared" si="39"/>
        <v>1.3871722827836441E-2</v>
      </c>
    </row>
    <row r="2456" spans="1:7" x14ac:dyDescent="0.35">
      <c r="A2456" s="60">
        <v>42270</v>
      </c>
      <c r="B2456" s="16">
        <v>5032.54</v>
      </c>
      <c r="C2456" s="16">
        <v>5130.8</v>
      </c>
      <c r="D2456" s="16">
        <v>5130.8</v>
      </c>
      <c r="E2456" s="16">
        <v>5022.8999999999996</v>
      </c>
      <c r="F2456" s="16" t="s">
        <v>182</v>
      </c>
      <c r="G2456" s="61">
        <f t="shared" si="39"/>
        <v>-1.914336277666473E-2</v>
      </c>
    </row>
    <row r="2457" spans="1:7" x14ac:dyDescent="0.35">
      <c r="A2457" s="60">
        <v>42269</v>
      </c>
      <c r="B2457" s="16">
        <v>5130.76</v>
      </c>
      <c r="C2457" s="16">
        <v>5096.3999999999996</v>
      </c>
      <c r="D2457" s="16">
        <v>5153.3</v>
      </c>
      <c r="E2457" s="16">
        <v>5096.3999999999996</v>
      </c>
      <c r="F2457" s="16" t="s">
        <v>181</v>
      </c>
      <c r="G2457" s="61">
        <f t="shared" si="39"/>
        <v>6.7439893728697964E-3</v>
      </c>
    </row>
    <row r="2458" spans="1:7" x14ac:dyDescent="0.35">
      <c r="A2458" s="60">
        <v>42268</v>
      </c>
      <c r="B2458" s="16">
        <v>5096.3900000000003</v>
      </c>
      <c r="C2458" s="16">
        <v>5194.3</v>
      </c>
      <c r="D2458" s="16">
        <v>5194.3</v>
      </c>
      <c r="E2458" s="16">
        <v>5059.2</v>
      </c>
      <c r="F2458" s="16" t="s">
        <v>180</v>
      </c>
      <c r="G2458" s="61">
        <f t="shared" si="39"/>
        <v>-1.8853285896902605E-2</v>
      </c>
    </row>
    <row r="2459" spans="1:7" x14ac:dyDescent="0.35">
      <c r="A2459" s="60">
        <v>42265</v>
      </c>
      <c r="B2459" s="16">
        <v>5194.32</v>
      </c>
      <c r="C2459" s="16">
        <v>5171.2</v>
      </c>
      <c r="D2459" s="16">
        <v>5218.3</v>
      </c>
      <c r="E2459" s="16">
        <v>5121.2</v>
      </c>
      <c r="F2459" s="16" t="s">
        <v>163</v>
      </c>
      <c r="G2459" s="61">
        <f t="shared" si="39"/>
        <v>4.4806281001323889E-3</v>
      </c>
    </row>
    <row r="2460" spans="1:7" x14ac:dyDescent="0.35">
      <c r="A2460" s="60">
        <v>42264</v>
      </c>
      <c r="B2460" s="16">
        <v>5171.1499999999996</v>
      </c>
      <c r="C2460" s="16">
        <v>5123.6000000000004</v>
      </c>
      <c r="D2460" s="16">
        <v>5215.2</v>
      </c>
      <c r="E2460" s="16">
        <v>5123.6000000000004</v>
      </c>
      <c r="F2460" s="16" t="s">
        <v>179</v>
      </c>
      <c r="G2460" s="61">
        <f t="shared" si="39"/>
        <v>9.2786141021663493E-3</v>
      </c>
    </row>
    <row r="2461" spans="1:7" x14ac:dyDescent="0.35">
      <c r="A2461" s="60">
        <v>42263</v>
      </c>
      <c r="B2461" s="16">
        <v>5123.6099999999997</v>
      </c>
      <c r="C2461" s="16">
        <v>5046.6000000000004</v>
      </c>
      <c r="D2461" s="16">
        <v>5123.6099999999997</v>
      </c>
      <c r="E2461" s="16">
        <v>5046.6000000000004</v>
      </c>
      <c r="F2461" s="16" t="s">
        <v>178</v>
      </c>
      <c r="G2461" s="61">
        <f t="shared" si="39"/>
        <v>1.5249720111361054E-2</v>
      </c>
    </row>
    <row r="2462" spans="1:7" x14ac:dyDescent="0.35">
      <c r="A2462" s="60">
        <v>42262</v>
      </c>
      <c r="B2462" s="16">
        <v>5046.6499999999996</v>
      </c>
      <c r="C2462" s="16">
        <v>5120.5</v>
      </c>
      <c r="D2462" s="16">
        <v>5126.8999999999996</v>
      </c>
      <c r="E2462" s="16">
        <v>5045.6000000000004</v>
      </c>
      <c r="F2462" s="16" t="s">
        <v>177</v>
      </c>
      <c r="G2462" s="61">
        <f t="shared" si="39"/>
        <v>-1.441664534700926E-2</v>
      </c>
    </row>
    <row r="2463" spans="1:7" x14ac:dyDescent="0.35">
      <c r="A2463" s="60">
        <v>42261</v>
      </c>
      <c r="B2463" s="16">
        <v>5120.47</v>
      </c>
      <c r="C2463" s="16">
        <v>5096.3</v>
      </c>
      <c r="D2463" s="16">
        <v>5154</v>
      </c>
      <c r="E2463" s="16">
        <v>5093.3999999999996</v>
      </c>
      <c r="F2463" s="16" t="s">
        <v>176</v>
      </c>
      <c r="G2463" s="61">
        <f t="shared" si="39"/>
        <v>4.7406849269373552E-3</v>
      </c>
    </row>
    <row r="2464" spans="1:7" x14ac:dyDescent="0.35">
      <c r="A2464" s="60">
        <v>42258</v>
      </c>
      <c r="B2464" s="16">
        <v>5096.3100000000004</v>
      </c>
      <c r="C2464" s="16">
        <v>5117</v>
      </c>
      <c r="D2464" s="16">
        <v>5137.5</v>
      </c>
      <c r="E2464" s="16">
        <v>5079.1000000000004</v>
      </c>
      <c r="F2464" s="16" t="s">
        <v>175</v>
      </c>
      <c r="G2464" s="61">
        <f t="shared" si="39"/>
        <v>-4.0492238661878899E-3</v>
      </c>
    </row>
    <row r="2465" spans="1:7" x14ac:dyDescent="0.35">
      <c r="A2465" s="60">
        <v>42257</v>
      </c>
      <c r="B2465" s="16">
        <v>5117.03</v>
      </c>
      <c r="C2465" s="16">
        <v>5236.8999999999996</v>
      </c>
      <c r="D2465" s="16">
        <v>5236.8999999999996</v>
      </c>
      <c r="E2465" s="16">
        <v>5109.3</v>
      </c>
      <c r="F2465" s="16" t="s">
        <v>174</v>
      </c>
      <c r="G2465" s="61">
        <f t="shared" si="39"/>
        <v>-2.2887629871927939E-2</v>
      </c>
    </row>
    <row r="2466" spans="1:7" x14ac:dyDescent="0.35">
      <c r="A2466" s="60">
        <v>42256</v>
      </c>
      <c r="B2466" s="16">
        <v>5236.8900000000003</v>
      </c>
      <c r="C2466" s="16">
        <v>5133.5</v>
      </c>
      <c r="D2466" s="16">
        <v>5236.8999999999996</v>
      </c>
      <c r="E2466" s="16">
        <v>5133.5</v>
      </c>
      <c r="F2466" s="16" t="s">
        <v>173</v>
      </c>
      <c r="G2466" s="61">
        <f t="shared" si="39"/>
        <v>2.0150191391754113E-2</v>
      </c>
    </row>
    <row r="2467" spans="1:7" x14ac:dyDescent="0.35">
      <c r="A2467" s="60">
        <v>42255</v>
      </c>
      <c r="B2467" s="16">
        <v>5133.45</v>
      </c>
      <c r="C2467" s="16">
        <v>5051</v>
      </c>
      <c r="D2467" s="16">
        <v>5133.5</v>
      </c>
      <c r="E2467" s="16">
        <v>5051</v>
      </c>
      <c r="F2467" s="16" t="s">
        <v>172</v>
      </c>
      <c r="G2467" s="61">
        <f t="shared" si="39"/>
        <v>1.632148817761192E-2</v>
      </c>
    </row>
    <row r="2468" spans="1:7" x14ac:dyDescent="0.35">
      <c r="A2468" s="60">
        <v>42254</v>
      </c>
      <c r="B2468" s="16">
        <v>5051.01</v>
      </c>
      <c r="C2468" s="16">
        <v>5060.8</v>
      </c>
      <c r="D2468" s="16">
        <v>5065.5</v>
      </c>
      <c r="E2468" s="16">
        <v>4996.6000000000004</v>
      </c>
      <c r="F2468" s="16" t="s">
        <v>171</v>
      </c>
      <c r="G2468" s="61">
        <f t="shared" si="39"/>
        <v>-1.9285602783766231E-3</v>
      </c>
    </row>
    <row r="2469" spans="1:7" x14ac:dyDescent="0.35">
      <c r="A2469" s="60">
        <v>42251</v>
      </c>
      <c r="B2469" s="16">
        <v>5060.7700000000004</v>
      </c>
      <c r="C2469" s="16">
        <v>5056.3</v>
      </c>
      <c r="D2469" s="16">
        <v>5088.1000000000004</v>
      </c>
      <c r="E2469" s="16">
        <v>5017.3</v>
      </c>
      <c r="F2469" s="16" t="s">
        <v>170</v>
      </c>
      <c r="G2469" s="61">
        <f t="shared" si="39"/>
        <v>2.3926998884860051E-3</v>
      </c>
    </row>
    <row r="2470" spans="1:7" x14ac:dyDescent="0.35">
      <c r="A2470" s="60">
        <v>42250</v>
      </c>
      <c r="B2470" s="16">
        <v>5048.6899999999996</v>
      </c>
      <c r="C2470" s="16">
        <v>5119.3999999999996</v>
      </c>
      <c r="D2470" s="16">
        <v>5190.7</v>
      </c>
      <c r="E2470" s="16">
        <v>5048.6000000000004</v>
      </c>
      <c r="F2470" s="16" t="s">
        <v>169</v>
      </c>
      <c r="G2470" s="61">
        <f t="shared" si="39"/>
        <v>-1.3819870923382216E-2</v>
      </c>
    </row>
    <row r="2471" spans="1:7" x14ac:dyDescent="0.35">
      <c r="A2471" s="60">
        <v>42249</v>
      </c>
      <c r="B2471" s="16">
        <v>5119.4399999999996</v>
      </c>
      <c r="C2471" s="16">
        <v>5117.1000000000004</v>
      </c>
      <c r="D2471" s="16">
        <v>5120.6000000000004</v>
      </c>
      <c r="E2471" s="16">
        <v>5037</v>
      </c>
      <c r="F2471" s="16" t="s">
        <v>168</v>
      </c>
      <c r="G2471" s="61">
        <f t="shared" si="39"/>
        <v>4.6120052842635317E-4</v>
      </c>
    </row>
    <row r="2472" spans="1:7" x14ac:dyDescent="0.35">
      <c r="A2472" s="60">
        <v>42248</v>
      </c>
      <c r="B2472" s="16">
        <v>5117.08</v>
      </c>
      <c r="C2472" s="16">
        <v>5222.1000000000004</v>
      </c>
      <c r="D2472" s="16">
        <v>5228.3999999999996</v>
      </c>
      <c r="E2472" s="16">
        <v>5111.8</v>
      </c>
      <c r="F2472" s="16" t="s">
        <v>167</v>
      </c>
      <c r="G2472" s="61">
        <f t="shared" si="39"/>
        <v>-2.0106930571726189E-2</v>
      </c>
    </row>
    <row r="2473" spans="1:7" x14ac:dyDescent="0.35">
      <c r="A2473" s="60">
        <v>42247</v>
      </c>
      <c r="B2473" s="16">
        <v>5222.08</v>
      </c>
      <c r="C2473" s="16">
        <v>5274.7</v>
      </c>
      <c r="D2473" s="16">
        <v>5274.7</v>
      </c>
      <c r="E2473" s="16">
        <v>5176.6000000000004</v>
      </c>
      <c r="F2473" s="16" t="s">
        <v>166</v>
      </c>
      <c r="G2473" s="61">
        <f t="shared" si="39"/>
        <v>-9.9759228012967771E-3</v>
      </c>
    </row>
    <row r="2474" spans="1:7" x14ac:dyDescent="0.35">
      <c r="A2474" s="60">
        <v>42244</v>
      </c>
      <c r="B2474" s="16">
        <v>5274.7</v>
      </c>
      <c r="C2474" s="16">
        <v>5242.6000000000004</v>
      </c>
      <c r="D2474" s="16">
        <v>5314.5</v>
      </c>
      <c r="E2474" s="16">
        <v>5241.5</v>
      </c>
      <c r="F2474" s="16" t="s">
        <v>165</v>
      </c>
      <c r="G2474" s="61">
        <f t="shared" si="39"/>
        <v>6.115239650252402E-3</v>
      </c>
    </row>
    <row r="2475" spans="1:7" x14ac:dyDescent="0.35">
      <c r="A2475" s="60">
        <v>42243</v>
      </c>
      <c r="B2475" s="16">
        <v>5242.6400000000003</v>
      </c>
      <c r="C2475" s="16">
        <v>5178.8999999999996</v>
      </c>
      <c r="D2475" s="16">
        <v>5284.6</v>
      </c>
      <c r="E2475" s="16">
        <v>5178.8999999999996</v>
      </c>
      <c r="F2475" s="16" t="s">
        <v>164</v>
      </c>
      <c r="G2475" s="61">
        <f t="shared" si="39"/>
        <v>1.2307632895016463E-2</v>
      </c>
    </row>
    <row r="2476" spans="1:7" x14ac:dyDescent="0.35">
      <c r="A2476" s="60">
        <v>42242</v>
      </c>
      <c r="B2476" s="16">
        <v>5178.8999999999996</v>
      </c>
      <c r="C2476" s="16">
        <v>5143.8</v>
      </c>
      <c r="D2476" s="16">
        <v>5185.1000000000004</v>
      </c>
      <c r="E2476" s="16">
        <v>5062</v>
      </c>
      <c r="F2476" s="16" t="s">
        <v>163</v>
      </c>
      <c r="G2476" s="61">
        <f t="shared" si="39"/>
        <v>6.8198342865808392E-3</v>
      </c>
    </row>
    <row r="2477" spans="1:7" x14ac:dyDescent="0.35">
      <c r="A2477" s="60">
        <v>42241</v>
      </c>
      <c r="B2477" s="16">
        <v>5143.82</v>
      </c>
      <c r="C2477" s="16">
        <v>5014.2</v>
      </c>
      <c r="D2477" s="16">
        <v>5155.3</v>
      </c>
      <c r="E2477" s="16">
        <v>4936.3</v>
      </c>
      <c r="F2477" s="16" t="s">
        <v>162</v>
      </c>
      <c r="G2477" s="61">
        <f t="shared" si="39"/>
        <v>2.5854676138471255E-2</v>
      </c>
    </row>
    <row r="2478" spans="1:7" x14ac:dyDescent="0.35">
      <c r="A2478" s="60">
        <v>42240</v>
      </c>
      <c r="B2478" s="16">
        <v>5014.18</v>
      </c>
      <c r="C2478" s="16">
        <v>5218.6000000000004</v>
      </c>
      <c r="D2478" s="16">
        <v>5218.6000000000004</v>
      </c>
      <c r="E2478" s="16">
        <v>5014.18</v>
      </c>
      <c r="F2478" s="16" t="s">
        <v>161</v>
      </c>
      <c r="G2478" s="61">
        <f t="shared" si="39"/>
        <v>-4.0313427665312207E-2</v>
      </c>
    </row>
    <row r="2479" spans="1:7" x14ac:dyDescent="0.35">
      <c r="A2479" s="60">
        <v>42237</v>
      </c>
      <c r="B2479" s="16">
        <v>5224.8100000000004</v>
      </c>
      <c r="C2479" s="16">
        <v>5295.5</v>
      </c>
      <c r="D2479" s="16">
        <v>5295.5</v>
      </c>
      <c r="E2479" s="16">
        <v>5183.3999999999996</v>
      </c>
      <c r="F2479" s="16" t="s">
        <v>160</v>
      </c>
      <c r="G2479" s="61">
        <f t="shared" si="39"/>
        <v>-1.3358385814504548E-2</v>
      </c>
    </row>
    <row r="2480" spans="1:7" x14ac:dyDescent="0.35">
      <c r="A2480" s="60">
        <v>42236</v>
      </c>
      <c r="B2480" s="16">
        <v>5295.55</v>
      </c>
      <c r="C2480" s="16">
        <v>5379.8</v>
      </c>
      <c r="D2480" s="16">
        <v>5379.8</v>
      </c>
      <c r="E2480" s="16">
        <v>5283.4</v>
      </c>
      <c r="F2480" s="16" t="s">
        <v>159</v>
      </c>
      <c r="G2480" s="61">
        <f t="shared" si="39"/>
        <v>-1.5665922529150555E-2</v>
      </c>
    </row>
    <row r="2481" spans="1:7" x14ac:dyDescent="0.35">
      <c r="A2481" s="60">
        <v>42235</v>
      </c>
      <c r="B2481" s="16">
        <v>5379.83</v>
      </c>
      <c r="C2481" s="16">
        <v>5309.4</v>
      </c>
      <c r="D2481" s="16">
        <v>5382.5</v>
      </c>
      <c r="E2481" s="16">
        <v>5309.4</v>
      </c>
      <c r="F2481" s="16" t="s">
        <v>158</v>
      </c>
      <c r="G2481" s="61">
        <f t="shared" si="39"/>
        <v>1.3259427094810539E-2</v>
      </c>
    </row>
    <row r="2482" spans="1:7" x14ac:dyDescent="0.35">
      <c r="A2482" s="60">
        <v>42234</v>
      </c>
      <c r="B2482" s="16">
        <v>5309.43</v>
      </c>
      <c r="C2482" s="16">
        <v>5368.6</v>
      </c>
      <c r="D2482" s="16">
        <v>5388.9</v>
      </c>
      <c r="E2482" s="16">
        <v>5309.4</v>
      </c>
      <c r="F2482" s="16" t="s">
        <v>157</v>
      </c>
      <c r="G2482" s="61">
        <f t="shared" si="39"/>
        <v>-1.1028863920844012E-2</v>
      </c>
    </row>
    <row r="2483" spans="1:7" x14ac:dyDescent="0.35">
      <c r="A2483" s="60">
        <v>42233</v>
      </c>
      <c r="B2483" s="16">
        <v>5368.64</v>
      </c>
      <c r="C2483" s="16">
        <v>5360</v>
      </c>
      <c r="D2483" s="16">
        <v>5398.1</v>
      </c>
      <c r="E2483" s="16">
        <v>5360</v>
      </c>
      <c r="F2483" s="16" t="s">
        <v>156</v>
      </c>
      <c r="G2483" s="61">
        <f t="shared" si="39"/>
        <v>1.6100716230007528E-3</v>
      </c>
    </row>
    <row r="2484" spans="1:7" x14ac:dyDescent="0.35">
      <c r="A2484" s="60">
        <v>42230</v>
      </c>
      <c r="B2484" s="16">
        <v>5360.01</v>
      </c>
      <c r="C2484" s="16">
        <v>5389</v>
      </c>
      <c r="D2484" s="16">
        <v>5402.7</v>
      </c>
      <c r="E2484" s="16">
        <v>5355</v>
      </c>
      <c r="F2484" s="16" t="s">
        <v>155</v>
      </c>
      <c r="G2484" s="61">
        <f t="shared" si="39"/>
        <v>-5.3794767118203746E-3</v>
      </c>
    </row>
    <row r="2485" spans="1:7" x14ac:dyDescent="0.35">
      <c r="A2485" s="60">
        <v>42229</v>
      </c>
      <c r="B2485" s="16">
        <v>5389</v>
      </c>
      <c r="C2485" s="16">
        <v>5383.5</v>
      </c>
      <c r="D2485" s="16">
        <v>5425</v>
      </c>
      <c r="E2485" s="16">
        <v>5383.5</v>
      </c>
      <c r="F2485" s="16" t="s">
        <v>154</v>
      </c>
      <c r="G2485" s="61">
        <f t="shared" si="39"/>
        <v>1.0123431564672547E-3</v>
      </c>
    </row>
    <row r="2486" spans="1:7" x14ac:dyDescent="0.35">
      <c r="A2486" s="60">
        <v>42228</v>
      </c>
      <c r="B2486" s="16">
        <v>5383.55</v>
      </c>
      <c r="C2486" s="16">
        <v>5473.1</v>
      </c>
      <c r="D2486" s="16">
        <v>5479</v>
      </c>
      <c r="E2486" s="16">
        <v>5367.8</v>
      </c>
      <c r="F2486" s="16" t="s">
        <v>153</v>
      </c>
      <c r="G2486" s="61">
        <f t="shared" si="39"/>
        <v>-1.6363639685663123E-2</v>
      </c>
    </row>
    <row r="2487" spans="1:7" x14ac:dyDescent="0.35">
      <c r="A2487" s="60">
        <v>42227</v>
      </c>
      <c r="B2487" s="16">
        <v>5473.11</v>
      </c>
      <c r="C2487" s="16">
        <v>5516.4</v>
      </c>
      <c r="D2487" s="16">
        <v>5537.5</v>
      </c>
      <c r="E2487" s="16">
        <v>5461.8</v>
      </c>
      <c r="F2487" s="16" t="s">
        <v>152</v>
      </c>
      <c r="G2487" s="61">
        <f t="shared" si="39"/>
        <v>-5.783885412219969E-3</v>
      </c>
    </row>
    <row r="2488" spans="1:7" x14ac:dyDescent="0.35">
      <c r="A2488" s="60">
        <v>42226</v>
      </c>
      <c r="B2488" s="16">
        <v>5504.95</v>
      </c>
      <c r="C2488" s="16">
        <v>5472.3</v>
      </c>
      <c r="D2488" s="16">
        <v>5508.1</v>
      </c>
      <c r="E2488" s="16">
        <v>5456.8</v>
      </c>
      <c r="F2488" s="16" t="s">
        <v>151</v>
      </c>
      <c r="G2488" s="61">
        <f t="shared" si="39"/>
        <v>5.960897825971756E-3</v>
      </c>
    </row>
    <row r="2489" spans="1:7" x14ac:dyDescent="0.35">
      <c r="A2489" s="60">
        <v>42223</v>
      </c>
      <c r="B2489" s="16">
        <v>5472.33</v>
      </c>
      <c r="C2489" s="16">
        <v>5600.1</v>
      </c>
      <c r="D2489" s="16">
        <v>5600.1</v>
      </c>
      <c r="E2489" s="16">
        <v>5472.3</v>
      </c>
      <c r="F2489" s="16" t="s">
        <v>150</v>
      </c>
      <c r="G2489" s="61">
        <f t="shared" si="39"/>
        <v>-2.2819153875274112E-2</v>
      </c>
    </row>
    <row r="2490" spans="1:7" x14ac:dyDescent="0.35">
      <c r="A2490" s="60">
        <v>42222</v>
      </c>
      <c r="B2490" s="16">
        <v>5600.12</v>
      </c>
      <c r="C2490" s="16">
        <v>5659.5</v>
      </c>
      <c r="D2490" s="16">
        <v>5659.5</v>
      </c>
      <c r="E2490" s="16">
        <v>5580.1</v>
      </c>
      <c r="F2490" s="16" t="s">
        <v>149</v>
      </c>
      <c r="G2490" s="61">
        <f t="shared" si="39"/>
        <v>-1.0488596125439065E-2</v>
      </c>
    </row>
    <row r="2491" spans="1:7" x14ac:dyDescent="0.35">
      <c r="A2491" s="60">
        <v>42221</v>
      </c>
      <c r="B2491" s="16">
        <v>5659.48</v>
      </c>
      <c r="C2491" s="16">
        <v>5681.9</v>
      </c>
      <c r="D2491" s="16">
        <v>5684.2</v>
      </c>
      <c r="E2491" s="16">
        <v>5628</v>
      </c>
      <c r="F2491" s="16" t="s">
        <v>148</v>
      </c>
      <c r="G2491" s="61">
        <f t="shared" si="39"/>
        <v>-3.9406040616910554E-3</v>
      </c>
    </row>
    <row r="2492" spans="1:7" x14ac:dyDescent="0.35">
      <c r="A2492" s="60">
        <v>42220</v>
      </c>
      <c r="B2492" s="16">
        <v>5681.87</v>
      </c>
      <c r="C2492" s="16">
        <v>5664.3</v>
      </c>
      <c r="D2492" s="16">
        <v>5710.8</v>
      </c>
      <c r="E2492" s="16">
        <v>5645.7</v>
      </c>
      <c r="F2492" s="16" t="s">
        <v>147</v>
      </c>
      <c r="G2492" s="61">
        <f t="shared" si="39"/>
        <v>3.1001128116221466E-3</v>
      </c>
    </row>
    <row r="2493" spans="1:7" x14ac:dyDescent="0.35">
      <c r="A2493" s="60">
        <v>42219</v>
      </c>
      <c r="B2493" s="16">
        <v>5664.31</v>
      </c>
      <c r="C2493" s="16">
        <v>5681.7</v>
      </c>
      <c r="D2493" s="16">
        <v>5686.6</v>
      </c>
      <c r="E2493" s="16">
        <v>5656</v>
      </c>
      <c r="F2493" s="16" t="s">
        <v>146</v>
      </c>
      <c r="G2493" s="61">
        <f t="shared" si="39"/>
        <v>-3.0589490098895666E-3</v>
      </c>
    </row>
    <row r="2494" spans="1:7" x14ac:dyDescent="0.35">
      <c r="A2494" s="60">
        <v>42216</v>
      </c>
      <c r="B2494" s="16">
        <v>5681.69</v>
      </c>
      <c r="C2494" s="16">
        <v>5653.1</v>
      </c>
      <c r="D2494" s="16">
        <v>5682.7</v>
      </c>
      <c r="E2494" s="16">
        <v>5653.1</v>
      </c>
      <c r="F2494" s="16" t="s">
        <v>145</v>
      </c>
      <c r="G2494" s="61">
        <f t="shared" si="39"/>
        <v>5.0627358231898345E-3</v>
      </c>
    </row>
    <row r="2495" spans="1:7" x14ac:dyDescent="0.35">
      <c r="A2495" s="60">
        <v>42215</v>
      </c>
      <c r="B2495" s="16">
        <v>5653.07</v>
      </c>
      <c r="C2495" s="16">
        <v>5609.6</v>
      </c>
      <c r="D2495" s="16">
        <v>5659.4</v>
      </c>
      <c r="E2495" s="16">
        <v>5609.6</v>
      </c>
      <c r="F2495" s="16" t="s">
        <v>144</v>
      </c>
      <c r="G2495" s="61">
        <f t="shared" si="39"/>
        <v>7.7474191610469312E-3</v>
      </c>
    </row>
    <row r="2496" spans="1:7" x14ac:dyDescent="0.35">
      <c r="A2496" s="60">
        <v>42214</v>
      </c>
      <c r="B2496" s="16">
        <v>5609.61</v>
      </c>
      <c r="C2496" s="16">
        <v>5571</v>
      </c>
      <c r="D2496" s="16">
        <v>5634.5</v>
      </c>
      <c r="E2496" s="16">
        <v>5571</v>
      </c>
      <c r="F2496" s="16" t="s">
        <v>143</v>
      </c>
      <c r="G2496" s="61">
        <f t="shared" si="39"/>
        <v>6.9269182304136923E-3</v>
      </c>
    </row>
    <row r="2497" spans="1:7" x14ac:dyDescent="0.35">
      <c r="A2497" s="60">
        <v>42213</v>
      </c>
      <c r="B2497" s="16">
        <v>5571.02</v>
      </c>
      <c r="C2497" s="16">
        <v>5579.1</v>
      </c>
      <c r="D2497" s="16">
        <v>5592.3</v>
      </c>
      <c r="E2497" s="16">
        <v>5519.8</v>
      </c>
      <c r="F2497" s="16" t="s">
        <v>142</v>
      </c>
      <c r="G2497" s="61">
        <f t="shared" si="39"/>
        <v>-1.4590009965657069E-3</v>
      </c>
    </row>
    <row r="2498" spans="1:7" x14ac:dyDescent="0.35">
      <c r="A2498" s="60">
        <v>42212</v>
      </c>
      <c r="B2498" s="16">
        <v>5579.16</v>
      </c>
      <c r="C2498" s="16">
        <v>5556.6</v>
      </c>
      <c r="D2498" s="16">
        <v>5579.2</v>
      </c>
      <c r="E2498" s="16">
        <v>5529.1</v>
      </c>
      <c r="F2498" s="16" t="s">
        <v>141</v>
      </c>
      <c r="G2498" s="61">
        <f t="shared" si="39"/>
        <v>4.0238986467031612E-3</v>
      </c>
    </row>
    <row r="2499" spans="1:7" x14ac:dyDescent="0.35">
      <c r="A2499" s="60">
        <v>42209</v>
      </c>
      <c r="B2499" s="16">
        <v>5556.8</v>
      </c>
      <c r="C2499" s="16">
        <v>5581.3</v>
      </c>
      <c r="D2499" s="16">
        <v>5595.5</v>
      </c>
      <c r="E2499" s="16">
        <v>5539</v>
      </c>
      <c r="F2499" s="16" t="s">
        <v>140</v>
      </c>
      <c r="G2499" s="61">
        <f t="shared" ref="G2499:G2562" si="40">B2499/B2500-1</f>
        <v>-4.3985774051080728E-3</v>
      </c>
    </row>
    <row r="2500" spans="1:7" x14ac:dyDescent="0.35">
      <c r="A2500" s="60">
        <v>42208</v>
      </c>
      <c r="B2500" s="16">
        <v>5581.35</v>
      </c>
      <c r="C2500" s="16">
        <v>5603.5</v>
      </c>
      <c r="D2500" s="16">
        <v>5607</v>
      </c>
      <c r="E2500" s="16">
        <v>5577.2</v>
      </c>
      <c r="F2500" s="16" t="s">
        <v>139</v>
      </c>
      <c r="G2500" s="61">
        <f t="shared" si="40"/>
        <v>-3.9582191939722122E-3</v>
      </c>
    </row>
    <row r="2501" spans="1:7" x14ac:dyDescent="0.35">
      <c r="A2501" s="60">
        <v>42207</v>
      </c>
      <c r="B2501" s="16">
        <v>5603.53</v>
      </c>
      <c r="C2501" s="16">
        <v>5688.5</v>
      </c>
      <c r="D2501" s="16">
        <v>5688.5</v>
      </c>
      <c r="E2501" s="16">
        <v>5602.7</v>
      </c>
      <c r="F2501" s="16" t="s">
        <v>138</v>
      </c>
      <c r="G2501" s="61">
        <f t="shared" si="40"/>
        <v>-1.4938885578121619E-2</v>
      </c>
    </row>
    <row r="2502" spans="1:7" x14ac:dyDescent="0.35">
      <c r="A2502" s="60">
        <v>42206</v>
      </c>
      <c r="B2502" s="16">
        <v>5688.51</v>
      </c>
      <c r="C2502" s="16">
        <v>5669</v>
      </c>
      <c r="D2502" s="16">
        <v>5699.3</v>
      </c>
      <c r="E2502" s="16">
        <v>5669</v>
      </c>
      <c r="F2502" s="16" t="s">
        <v>137</v>
      </c>
      <c r="G2502" s="61">
        <f t="shared" si="40"/>
        <v>3.4432941317590338E-3</v>
      </c>
    </row>
    <row r="2503" spans="1:7" x14ac:dyDescent="0.35">
      <c r="A2503" s="60">
        <v>42205</v>
      </c>
      <c r="B2503" s="16">
        <v>5668.99</v>
      </c>
      <c r="C2503" s="16">
        <v>5652.5</v>
      </c>
      <c r="D2503" s="16">
        <v>5670.3</v>
      </c>
      <c r="E2503" s="16">
        <v>5636.3</v>
      </c>
      <c r="F2503" s="16" t="s">
        <v>136</v>
      </c>
      <c r="G2503" s="61">
        <f t="shared" si="40"/>
        <v>2.9101961242201657E-3</v>
      </c>
    </row>
    <row r="2504" spans="1:7" x14ac:dyDescent="0.35">
      <c r="A2504" s="60">
        <v>42202</v>
      </c>
      <c r="B2504" s="16">
        <v>5652.54</v>
      </c>
      <c r="C2504" s="16">
        <v>5649.8</v>
      </c>
      <c r="D2504" s="16">
        <v>5668.7</v>
      </c>
      <c r="E2504" s="16">
        <v>5630.5</v>
      </c>
      <c r="F2504" s="16" t="s">
        <v>135</v>
      </c>
      <c r="G2504" s="61">
        <f t="shared" si="40"/>
        <v>4.8674375507751222E-4</v>
      </c>
    </row>
    <row r="2505" spans="1:7" x14ac:dyDescent="0.35">
      <c r="A2505" s="60">
        <v>42201</v>
      </c>
      <c r="B2505" s="16">
        <v>5649.79</v>
      </c>
      <c r="C2505" s="16">
        <v>5619</v>
      </c>
      <c r="D2505" s="16">
        <v>5672.1</v>
      </c>
      <c r="E2505" s="16">
        <v>5619</v>
      </c>
      <c r="F2505" s="16" t="s">
        <v>134</v>
      </c>
      <c r="G2505" s="61">
        <f t="shared" si="40"/>
        <v>5.4814121399042737E-3</v>
      </c>
    </row>
    <row r="2506" spans="1:7" x14ac:dyDescent="0.35">
      <c r="A2506" s="60">
        <v>42200</v>
      </c>
      <c r="B2506" s="16">
        <v>5618.99</v>
      </c>
      <c r="C2506" s="16">
        <v>5561.9</v>
      </c>
      <c r="D2506" s="16">
        <v>5619.9</v>
      </c>
      <c r="E2506" s="16">
        <v>5561.6</v>
      </c>
      <c r="F2506" s="16" t="s">
        <v>133</v>
      </c>
      <c r="G2506" s="61">
        <f t="shared" si="40"/>
        <v>1.0266294371158002E-2</v>
      </c>
    </row>
    <row r="2507" spans="1:7" x14ac:dyDescent="0.35">
      <c r="A2507" s="60">
        <v>42199</v>
      </c>
      <c r="B2507" s="16">
        <v>5561.89</v>
      </c>
      <c r="C2507" s="16">
        <v>5460.4</v>
      </c>
      <c r="D2507" s="16">
        <v>5570.8</v>
      </c>
      <c r="E2507" s="16">
        <v>5460.4</v>
      </c>
      <c r="F2507" s="16" t="s">
        <v>132</v>
      </c>
      <c r="G2507" s="61">
        <f t="shared" si="40"/>
        <v>1.8584685032809078E-2</v>
      </c>
    </row>
    <row r="2508" spans="1:7" x14ac:dyDescent="0.35">
      <c r="A2508" s="60">
        <v>42198</v>
      </c>
      <c r="B2508" s="16">
        <v>5460.41</v>
      </c>
      <c r="C2508" s="16">
        <v>5478.1</v>
      </c>
      <c r="D2508" s="16">
        <v>5525.9</v>
      </c>
      <c r="E2508" s="16">
        <v>5439.9</v>
      </c>
      <c r="F2508" s="16" t="s">
        <v>131</v>
      </c>
      <c r="G2508" s="61">
        <f t="shared" si="40"/>
        <v>-3.23104136280572E-3</v>
      </c>
    </row>
    <row r="2509" spans="1:7" x14ac:dyDescent="0.35">
      <c r="A2509" s="60">
        <v>42195</v>
      </c>
      <c r="B2509" s="16">
        <v>5478.11</v>
      </c>
      <c r="C2509" s="16">
        <v>5458.8</v>
      </c>
      <c r="D2509" s="16">
        <v>5512.4</v>
      </c>
      <c r="E2509" s="16">
        <v>5458.8</v>
      </c>
      <c r="F2509" s="16" t="s">
        <v>130</v>
      </c>
      <c r="G2509" s="61">
        <f t="shared" si="40"/>
        <v>3.9898540046989783E-3</v>
      </c>
    </row>
    <row r="2510" spans="1:7" x14ac:dyDescent="0.35">
      <c r="A2510" s="60">
        <v>42194</v>
      </c>
      <c r="B2510" s="16">
        <v>5456.34</v>
      </c>
      <c r="C2510" s="16">
        <v>5456.5</v>
      </c>
      <c r="D2510" s="16">
        <v>5475</v>
      </c>
      <c r="E2510" s="16">
        <v>5372.4</v>
      </c>
      <c r="F2510" s="16" t="s">
        <v>129</v>
      </c>
      <c r="G2510" s="61">
        <f t="shared" si="40"/>
        <v>-2.5657566782855135E-5</v>
      </c>
    </row>
    <row r="2511" spans="1:7" x14ac:dyDescent="0.35">
      <c r="A2511" s="60">
        <v>42193</v>
      </c>
      <c r="B2511" s="16">
        <v>5456.48</v>
      </c>
      <c r="C2511" s="16">
        <v>5564</v>
      </c>
      <c r="D2511" s="16">
        <v>5564</v>
      </c>
      <c r="E2511" s="16">
        <v>5456.48</v>
      </c>
      <c r="F2511" s="16" t="s">
        <v>128</v>
      </c>
      <c r="G2511" s="61">
        <f t="shared" si="40"/>
        <v>-1.9317176974672834E-2</v>
      </c>
    </row>
    <row r="2512" spans="1:7" x14ac:dyDescent="0.35">
      <c r="A2512" s="60">
        <v>42192</v>
      </c>
      <c r="B2512" s="16">
        <v>5563.96</v>
      </c>
      <c r="C2512" s="16">
        <v>5463.3</v>
      </c>
      <c r="D2512" s="16">
        <v>5568.4</v>
      </c>
      <c r="E2512" s="16">
        <v>5463.3</v>
      </c>
      <c r="F2512" s="16" t="s">
        <v>127</v>
      </c>
      <c r="G2512" s="61">
        <f t="shared" si="40"/>
        <v>1.8426625714542011E-2</v>
      </c>
    </row>
    <row r="2513" spans="1:7" x14ac:dyDescent="0.35">
      <c r="A2513" s="60">
        <v>42191</v>
      </c>
      <c r="B2513" s="16">
        <v>5463.29</v>
      </c>
      <c r="C2513" s="16">
        <v>5528</v>
      </c>
      <c r="D2513" s="16">
        <v>5528</v>
      </c>
      <c r="E2513" s="16">
        <v>5428.8</v>
      </c>
      <c r="F2513" s="16" t="s">
        <v>126</v>
      </c>
      <c r="G2513" s="61">
        <f t="shared" si="40"/>
        <v>-1.1707648864600517E-2</v>
      </c>
    </row>
    <row r="2514" spans="1:7" x14ac:dyDescent="0.35">
      <c r="A2514" s="60">
        <v>42188</v>
      </c>
      <c r="B2514" s="16">
        <v>5528.01</v>
      </c>
      <c r="C2514" s="16">
        <v>5587.9</v>
      </c>
      <c r="D2514" s="16">
        <v>5588</v>
      </c>
      <c r="E2514" s="16">
        <v>5483.1</v>
      </c>
      <c r="F2514" s="16" t="s">
        <v>125</v>
      </c>
      <c r="G2514" s="61">
        <f t="shared" si="40"/>
        <v>-1.0723112136336699E-2</v>
      </c>
    </row>
    <row r="2515" spans="1:7" x14ac:dyDescent="0.35">
      <c r="A2515" s="60">
        <v>42187</v>
      </c>
      <c r="B2515" s="16">
        <v>5587.93</v>
      </c>
      <c r="C2515" s="16">
        <v>5506.1</v>
      </c>
      <c r="D2515" s="16">
        <v>5596.6</v>
      </c>
      <c r="E2515" s="16">
        <v>5503.8</v>
      </c>
      <c r="F2515" s="16" t="s">
        <v>124</v>
      </c>
      <c r="G2515" s="61">
        <f t="shared" si="40"/>
        <v>1.4887503723238105E-2</v>
      </c>
    </row>
    <row r="2516" spans="1:7" x14ac:dyDescent="0.35">
      <c r="A2516" s="60">
        <v>42186</v>
      </c>
      <c r="B2516" s="16">
        <v>5505.96</v>
      </c>
      <c r="C2516" s="16">
        <v>5448.1</v>
      </c>
      <c r="D2516" s="16">
        <v>5506</v>
      </c>
      <c r="E2516" s="16">
        <v>5445.6</v>
      </c>
      <c r="F2516" s="16" t="s">
        <v>123</v>
      </c>
      <c r="G2516" s="61">
        <f t="shared" si="40"/>
        <v>1.0045494570003033E-2</v>
      </c>
    </row>
    <row r="2517" spans="1:7" x14ac:dyDescent="0.35">
      <c r="A2517" s="60">
        <v>42185</v>
      </c>
      <c r="B2517" s="16">
        <v>5451.2</v>
      </c>
      <c r="C2517" s="16">
        <v>5416.6</v>
      </c>
      <c r="D2517" s="16">
        <v>5457.7</v>
      </c>
      <c r="E2517" s="16">
        <v>5383.4</v>
      </c>
      <c r="F2517" s="16" t="s">
        <v>122</v>
      </c>
      <c r="G2517" s="61">
        <f t="shared" si="40"/>
        <v>6.3933448658468617E-3</v>
      </c>
    </row>
    <row r="2518" spans="1:7" x14ac:dyDescent="0.35">
      <c r="A2518" s="60">
        <v>42184</v>
      </c>
      <c r="B2518" s="16">
        <v>5416.57</v>
      </c>
      <c r="C2518" s="16">
        <v>5536.1</v>
      </c>
      <c r="D2518" s="16">
        <v>5536.1</v>
      </c>
      <c r="E2518" s="16">
        <v>5408.6</v>
      </c>
      <c r="F2518" s="16" t="s">
        <v>121</v>
      </c>
      <c r="G2518" s="61">
        <f t="shared" si="40"/>
        <v>-2.1596313670379952E-2</v>
      </c>
    </row>
    <row r="2519" spans="1:7" x14ac:dyDescent="0.35">
      <c r="A2519" s="60">
        <v>42181</v>
      </c>
      <c r="B2519" s="16">
        <v>5536.13</v>
      </c>
      <c r="C2519" s="16">
        <v>5619.9</v>
      </c>
      <c r="D2519" s="16">
        <v>5619.9</v>
      </c>
      <c r="E2519" s="16">
        <v>5515.2</v>
      </c>
      <c r="F2519" s="16" t="s">
        <v>120</v>
      </c>
      <c r="G2519" s="61">
        <f t="shared" si="40"/>
        <v>-1.4907712045210686E-2</v>
      </c>
    </row>
    <row r="2520" spans="1:7" x14ac:dyDescent="0.35">
      <c r="A2520" s="60">
        <v>42180</v>
      </c>
      <c r="B2520" s="16">
        <v>5619.91</v>
      </c>
      <c r="C2520" s="16">
        <v>5672.7</v>
      </c>
      <c r="D2520" s="16">
        <v>5672.7</v>
      </c>
      <c r="E2520" s="16">
        <v>5619.9</v>
      </c>
      <c r="F2520" s="16" t="s">
        <v>119</v>
      </c>
      <c r="G2520" s="61">
        <f t="shared" si="40"/>
        <v>-9.3129598747695441E-3</v>
      </c>
    </row>
    <row r="2521" spans="1:7" x14ac:dyDescent="0.35">
      <c r="A2521" s="60">
        <v>42179</v>
      </c>
      <c r="B2521" s="16">
        <v>5672.74</v>
      </c>
      <c r="C2521" s="16">
        <v>5671.4</v>
      </c>
      <c r="D2521" s="16">
        <v>5690.2</v>
      </c>
      <c r="E2521" s="16">
        <v>5666.6</v>
      </c>
      <c r="F2521" s="16" t="s">
        <v>118</v>
      </c>
      <c r="G2521" s="61">
        <f t="shared" si="40"/>
        <v>2.3274594369659951E-4</v>
      </c>
    </row>
    <row r="2522" spans="1:7" x14ac:dyDescent="0.35">
      <c r="A2522" s="60">
        <v>42178</v>
      </c>
      <c r="B2522" s="16">
        <v>5671.42</v>
      </c>
      <c r="C2522" s="16">
        <v>5603.1</v>
      </c>
      <c r="D2522" s="16">
        <v>5679.6</v>
      </c>
      <c r="E2522" s="16">
        <v>5603.1</v>
      </c>
      <c r="F2522" s="16" t="s">
        <v>117</v>
      </c>
      <c r="G2522" s="61">
        <f t="shared" si="40"/>
        <v>1.2195056656237879E-2</v>
      </c>
    </row>
    <row r="2523" spans="1:7" x14ac:dyDescent="0.35">
      <c r="A2523" s="60">
        <v>42177</v>
      </c>
      <c r="B2523" s="16">
        <v>5603.09</v>
      </c>
      <c r="C2523" s="16">
        <v>5591.5</v>
      </c>
      <c r="D2523" s="16">
        <v>5606.5</v>
      </c>
      <c r="E2523" s="16">
        <v>5564.4</v>
      </c>
      <c r="F2523" s="16" t="s">
        <v>116</v>
      </c>
      <c r="G2523" s="61">
        <f t="shared" si="40"/>
        <v>2.0674126759581135E-3</v>
      </c>
    </row>
    <row r="2524" spans="1:7" x14ac:dyDescent="0.35">
      <c r="A2524" s="60">
        <v>42174</v>
      </c>
      <c r="B2524" s="16">
        <v>5591.53</v>
      </c>
      <c r="C2524" s="16">
        <v>5522.7</v>
      </c>
      <c r="D2524" s="16">
        <v>5606.1</v>
      </c>
      <c r="E2524" s="16">
        <v>5522.7</v>
      </c>
      <c r="F2524" s="16" t="s">
        <v>115</v>
      </c>
      <c r="G2524" s="61">
        <f t="shared" si="40"/>
        <v>1.2472273274605428E-2</v>
      </c>
    </row>
    <row r="2525" spans="1:7" x14ac:dyDescent="0.35">
      <c r="A2525" s="60">
        <v>42173</v>
      </c>
      <c r="B2525" s="16">
        <v>5522.65</v>
      </c>
      <c r="C2525" s="16">
        <v>5590.3</v>
      </c>
      <c r="D2525" s="16">
        <v>5590.3</v>
      </c>
      <c r="E2525" s="16">
        <v>5501.9</v>
      </c>
      <c r="F2525" s="16" t="s">
        <v>114</v>
      </c>
      <c r="G2525" s="61">
        <f t="shared" si="40"/>
        <v>-1.2094249641340538E-2</v>
      </c>
    </row>
    <row r="2526" spans="1:7" x14ac:dyDescent="0.35">
      <c r="A2526" s="60">
        <v>42172</v>
      </c>
      <c r="B2526" s="16">
        <v>5590.26</v>
      </c>
      <c r="C2526" s="16">
        <v>5535.2</v>
      </c>
      <c r="D2526" s="16">
        <v>5602.2</v>
      </c>
      <c r="E2526" s="16">
        <v>5535.2</v>
      </c>
      <c r="F2526" s="16" t="s">
        <v>113</v>
      </c>
      <c r="G2526" s="61">
        <f t="shared" si="40"/>
        <v>9.9435975444517322E-3</v>
      </c>
    </row>
    <row r="2527" spans="1:7" x14ac:dyDescent="0.35">
      <c r="A2527" s="60">
        <v>42171</v>
      </c>
      <c r="B2527" s="16">
        <v>5535.22</v>
      </c>
      <c r="C2527" s="16">
        <v>5541.5</v>
      </c>
      <c r="D2527" s="16">
        <v>5573.5</v>
      </c>
      <c r="E2527" s="16">
        <v>5530.7</v>
      </c>
      <c r="F2527" s="16" t="s">
        <v>112</v>
      </c>
      <c r="G2527" s="61">
        <f t="shared" si="40"/>
        <v>-1.1368721939106763E-3</v>
      </c>
    </row>
    <row r="2528" spans="1:7" x14ac:dyDescent="0.35">
      <c r="A2528" s="60">
        <v>42170</v>
      </c>
      <c r="B2528" s="16">
        <v>5541.52</v>
      </c>
      <c r="C2528" s="16">
        <v>5552.1</v>
      </c>
      <c r="D2528" s="16">
        <v>5552.1</v>
      </c>
      <c r="E2528" s="16">
        <v>5501.7</v>
      </c>
      <c r="F2528" s="16" t="s">
        <v>111</v>
      </c>
      <c r="G2528" s="61">
        <f t="shared" si="40"/>
        <v>-1.9127759746692119E-3</v>
      </c>
    </row>
    <row r="2529" spans="1:7" x14ac:dyDescent="0.35">
      <c r="A2529" s="60">
        <v>42167</v>
      </c>
      <c r="B2529" s="16">
        <v>5552.14</v>
      </c>
      <c r="C2529" s="16">
        <v>5562.6</v>
      </c>
      <c r="D2529" s="16">
        <v>5562.6</v>
      </c>
      <c r="E2529" s="16">
        <v>5536.4</v>
      </c>
      <c r="F2529" s="16" t="s">
        <v>110</v>
      </c>
      <c r="G2529" s="61">
        <f t="shared" si="40"/>
        <v>-1.8804156329773614E-3</v>
      </c>
    </row>
    <row r="2530" spans="1:7" x14ac:dyDescent="0.35">
      <c r="A2530" s="60">
        <v>42166</v>
      </c>
      <c r="B2530" s="16">
        <v>5562.6</v>
      </c>
      <c r="C2530" s="16">
        <v>5486</v>
      </c>
      <c r="D2530" s="16">
        <v>5562.6</v>
      </c>
      <c r="E2530" s="16">
        <v>5486</v>
      </c>
      <c r="F2530" s="16" t="s">
        <v>109</v>
      </c>
      <c r="G2530" s="61">
        <f t="shared" si="40"/>
        <v>1.3964662713566778E-2</v>
      </c>
    </row>
    <row r="2531" spans="1:7" x14ac:dyDescent="0.35">
      <c r="A2531" s="60">
        <v>42165</v>
      </c>
      <c r="B2531" s="16">
        <v>5485.99</v>
      </c>
      <c r="C2531" s="16">
        <v>5479.7</v>
      </c>
      <c r="D2531" s="16">
        <v>5492.6</v>
      </c>
      <c r="E2531" s="16">
        <v>5463</v>
      </c>
      <c r="F2531" s="16" t="s">
        <v>108</v>
      </c>
      <c r="G2531" s="61">
        <f t="shared" si="40"/>
        <v>1.1442190476884662E-3</v>
      </c>
    </row>
    <row r="2532" spans="1:7" x14ac:dyDescent="0.35">
      <c r="A2532" s="60">
        <v>42164</v>
      </c>
      <c r="B2532" s="16">
        <v>5479.72</v>
      </c>
      <c r="C2532" s="16">
        <v>5506.5</v>
      </c>
      <c r="D2532" s="16">
        <v>5529.7</v>
      </c>
      <c r="E2532" s="16">
        <v>5476.5</v>
      </c>
      <c r="F2532" s="16" t="s">
        <v>107</v>
      </c>
      <c r="G2532" s="61">
        <f t="shared" si="40"/>
        <v>-4.8633433215290456E-3</v>
      </c>
    </row>
    <row r="2533" spans="1:7" x14ac:dyDescent="0.35">
      <c r="A2533" s="60">
        <v>42160</v>
      </c>
      <c r="B2533" s="16">
        <v>5506.5</v>
      </c>
      <c r="C2533" s="16">
        <v>5511.3</v>
      </c>
      <c r="D2533" s="16">
        <v>5535.4</v>
      </c>
      <c r="E2533" s="16">
        <v>5479.7</v>
      </c>
      <c r="F2533" s="16" t="s">
        <v>106</v>
      </c>
      <c r="G2533" s="61">
        <f t="shared" si="40"/>
        <v>-8.7275076161574816E-4</v>
      </c>
    </row>
    <row r="2534" spans="1:7" x14ac:dyDescent="0.35">
      <c r="A2534" s="60">
        <v>42159</v>
      </c>
      <c r="B2534" s="16">
        <v>5511.31</v>
      </c>
      <c r="C2534" s="16">
        <v>5588.3</v>
      </c>
      <c r="D2534" s="16">
        <v>5606.6</v>
      </c>
      <c r="E2534" s="16">
        <v>5511.3</v>
      </c>
      <c r="F2534" s="16" t="s">
        <v>105</v>
      </c>
      <c r="G2534" s="61">
        <f t="shared" si="40"/>
        <v>-1.3782292742196556E-2</v>
      </c>
    </row>
    <row r="2535" spans="1:7" x14ac:dyDescent="0.35">
      <c r="A2535" s="60">
        <v>42158</v>
      </c>
      <c r="B2535" s="16">
        <v>5588.33</v>
      </c>
      <c r="C2535" s="16">
        <v>5639.9</v>
      </c>
      <c r="D2535" s="16">
        <v>5643.8</v>
      </c>
      <c r="E2535" s="16">
        <v>5581</v>
      </c>
      <c r="F2535" s="16" t="s">
        <v>104</v>
      </c>
      <c r="G2535" s="61">
        <f t="shared" si="40"/>
        <v>-9.1490497222483924E-3</v>
      </c>
    </row>
    <row r="2536" spans="1:7" x14ac:dyDescent="0.35">
      <c r="A2536" s="60">
        <v>42157</v>
      </c>
      <c r="B2536" s="16">
        <v>5639.93</v>
      </c>
      <c r="C2536" s="16">
        <v>5734</v>
      </c>
      <c r="D2536" s="16">
        <v>5752.3</v>
      </c>
      <c r="E2536" s="16">
        <v>5639.9</v>
      </c>
      <c r="F2536" s="16" t="s">
        <v>103</v>
      </c>
      <c r="G2536" s="61">
        <f t="shared" si="40"/>
        <v>-1.6398788969577693E-2</v>
      </c>
    </row>
    <row r="2537" spans="1:7" x14ac:dyDescent="0.35">
      <c r="A2537" s="60">
        <v>42156</v>
      </c>
      <c r="B2537" s="16">
        <v>5733.96</v>
      </c>
      <c r="C2537" s="16">
        <v>5774.9</v>
      </c>
      <c r="D2537" s="16">
        <v>5774.9</v>
      </c>
      <c r="E2537" s="16">
        <v>5685.6</v>
      </c>
      <c r="F2537" s="16" t="s">
        <v>102</v>
      </c>
      <c r="G2537" s="61">
        <f t="shared" si="40"/>
        <v>-7.0978969514887691E-3</v>
      </c>
    </row>
    <row r="2538" spans="1:7" x14ac:dyDescent="0.35">
      <c r="A2538" s="60">
        <v>42153</v>
      </c>
      <c r="B2538" s="16">
        <v>5774.95</v>
      </c>
      <c r="C2538" s="16">
        <v>5714.6</v>
      </c>
      <c r="D2538" s="16">
        <v>5798.8</v>
      </c>
      <c r="E2538" s="16">
        <v>5714.6</v>
      </c>
      <c r="F2538" s="16" t="s">
        <v>101</v>
      </c>
      <c r="G2538" s="61">
        <f t="shared" si="40"/>
        <v>1.0551827321008345E-2</v>
      </c>
    </row>
    <row r="2539" spans="1:7" x14ac:dyDescent="0.35">
      <c r="A2539" s="60">
        <v>42152</v>
      </c>
      <c r="B2539" s="16">
        <v>5714.65</v>
      </c>
      <c r="C2539" s="16">
        <v>5724.2</v>
      </c>
      <c r="D2539" s="16">
        <v>5744.6</v>
      </c>
      <c r="E2539" s="16">
        <v>5694.7</v>
      </c>
      <c r="F2539" s="16" t="s">
        <v>100</v>
      </c>
      <c r="G2539" s="61">
        <f t="shared" si="40"/>
        <v>-1.6666113458847498E-3</v>
      </c>
    </row>
    <row r="2540" spans="1:7" x14ac:dyDescent="0.35">
      <c r="A2540" s="60">
        <v>42151</v>
      </c>
      <c r="B2540" s="16">
        <v>5724.19</v>
      </c>
      <c r="C2540" s="16">
        <v>5770.4</v>
      </c>
      <c r="D2540" s="16">
        <v>5770.4</v>
      </c>
      <c r="E2540" s="16">
        <v>5715.1</v>
      </c>
      <c r="F2540" s="16" t="s">
        <v>99</v>
      </c>
      <c r="G2540" s="61">
        <f t="shared" si="40"/>
        <v>-8.0029530168777008E-3</v>
      </c>
    </row>
    <row r="2541" spans="1:7" x14ac:dyDescent="0.35">
      <c r="A2541" s="60">
        <v>42150</v>
      </c>
      <c r="B2541" s="16">
        <v>5770.37</v>
      </c>
      <c r="C2541" s="16">
        <v>5719.9</v>
      </c>
      <c r="D2541" s="16">
        <v>5771.5</v>
      </c>
      <c r="E2541" s="16">
        <v>5719.9</v>
      </c>
      <c r="F2541" s="16" t="s">
        <v>98</v>
      </c>
      <c r="G2541" s="61">
        <f t="shared" si="40"/>
        <v>8.8200534273206177E-3</v>
      </c>
    </row>
    <row r="2542" spans="1:7" x14ac:dyDescent="0.35">
      <c r="A2542" s="60">
        <v>42149</v>
      </c>
      <c r="B2542" s="16">
        <v>5719.92</v>
      </c>
      <c r="C2542" s="16">
        <v>5668.2</v>
      </c>
      <c r="D2542" s="16">
        <v>5731.9</v>
      </c>
      <c r="E2542" s="16">
        <v>5668.2</v>
      </c>
      <c r="F2542" s="16" t="s">
        <v>97</v>
      </c>
      <c r="G2542" s="61">
        <f t="shared" si="40"/>
        <v>9.1228094936497417E-3</v>
      </c>
    </row>
    <row r="2543" spans="1:7" x14ac:dyDescent="0.35">
      <c r="A2543" s="60">
        <v>42146</v>
      </c>
      <c r="B2543" s="16">
        <v>5668.21</v>
      </c>
      <c r="C2543" s="16">
        <v>5663.6</v>
      </c>
      <c r="D2543" s="16">
        <v>5693.1</v>
      </c>
      <c r="E2543" s="16">
        <v>5658.6</v>
      </c>
      <c r="F2543" s="16" t="s">
        <v>96</v>
      </c>
      <c r="G2543" s="61">
        <f t="shared" si="40"/>
        <v>8.1927123704672589E-4</v>
      </c>
    </row>
    <row r="2544" spans="1:7" x14ac:dyDescent="0.35">
      <c r="A2544" s="60">
        <v>42145</v>
      </c>
      <c r="B2544" s="16">
        <v>5663.57</v>
      </c>
      <c r="C2544" s="16">
        <v>5614</v>
      </c>
      <c r="D2544" s="16">
        <v>5667.3</v>
      </c>
      <c r="E2544" s="16">
        <v>5614</v>
      </c>
      <c r="F2544" s="16" t="s">
        <v>95</v>
      </c>
      <c r="G2544" s="61">
        <f t="shared" si="40"/>
        <v>8.8315084280521372E-3</v>
      </c>
    </row>
    <row r="2545" spans="1:7" x14ac:dyDescent="0.35">
      <c r="A2545" s="60">
        <v>42144</v>
      </c>
      <c r="B2545" s="16">
        <v>5613.99</v>
      </c>
      <c r="C2545" s="16">
        <v>5619.4</v>
      </c>
      <c r="D2545" s="16">
        <v>5627.7</v>
      </c>
      <c r="E2545" s="16">
        <v>5580.4</v>
      </c>
      <c r="F2545" s="16" t="s">
        <v>94</v>
      </c>
      <c r="G2545" s="61">
        <f t="shared" si="40"/>
        <v>-9.5740269816724233E-4</v>
      </c>
    </row>
    <row r="2546" spans="1:7" x14ac:dyDescent="0.35">
      <c r="A2546" s="60">
        <v>42143</v>
      </c>
      <c r="B2546" s="16">
        <v>5619.37</v>
      </c>
      <c r="C2546" s="16">
        <v>5659.8</v>
      </c>
      <c r="D2546" s="16">
        <v>5673.1</v>
      </c>
      <c r="E2546" s="16">
        <v>5615.5</v>
      </c>
      <c r="F2546" s="16" t="s">
        <v>93</v>
      </c>
      <c r="G2546" s="61">
        <f t="shared" si="40"/>
        <v>-7.1854615868439664E-3</v>
      </c>
    </row>
    <row r="2547" spans="1:7" x14ac:dyDescent="0.35">
      <c r="A2547" s="60">
        <v>42142</v>
      </c>
      <c r="B2547" s="16">
        <v>5660.04</v>
      </c>
      <c r="C2547" s="16">
        <v>5730</v>
      </c>
      <c r="D2547" s="16">
        <v>5731.2</v>
      </c>
      <c r="E2547" s="16">
        <v>5660</v>
      </c>
      <c r="F2547" s="16" t="s">
        <v>92</v>
      </c>
      <c r="G2547" s="61">
        <f t="shared" si="40"/>
        <v>-1.2216319606843884E-2</v>
      </c>
    </row>
    <row r="2548" spans="1:7" x14ac:dyDescent="0.35">
      <c r="A2548" s="60">
        <v>42139</v>
      </c>
      <c r="B2548" s="16">
        <v>5730.04</v>
      </c>
      <c r="C2548" s="16">
        <v>5692.5</v>
      </c>
      <c r="D2548" s="16">
        <v>5741.4</v>
      </c>
      <c r="E2548" s="16">
        <v>5692.5</v>
      </c>
      <c r="F2548" s="16" t="s">
        <v>3294</v>
      </c>
      <c r="G2548" s="61">
        <f t="shared" si="40"/>
        <v>6.596410358208793E-3</v>
      </c>
    </row>
    <row r="2549" spans="1:7" x14ac:dyDescent="0.35">
      <c r="A2549" s="60">
        <v>42138</v>
      </c>
      <c r="B2549" s="16">
        <v>5692.49</v>
      </c>
      <c r="C2549" s="16">
        <v>5710.8</v>
      </c>
      <c r="D2549" s="16">
        <v>5710.8</v>
      </c>
      <c r="E2549" s="16">
        <v>5661.4</v>
      </c>
      <c r="F2549" s="16" t="s">
        <v>3293</v>
      </c>
      <c r="G2549" s="61">
        <f t="shared" si="40"/>
        <v>-3.2131875520939879E-3</v>
      </c>
    </row>
    <row r="2550" spans="1:7" x14ac:dyDescent="0.35">
      <c r="A2550" s="60">
        <v>42137</v>
      </c>
      <c r="B2550" s="16">
        <v>5710.84</v>
      </c>
      <c r="C2550" s="16">
        <v>5673.1</v>
      </c>
      <c r="D2550" s="16">
        <v>5712.8</v>
      </c>
      <c r="E2550" s="16">
        <v>5668.3</v>
      </c>
      <c r="F2550" s="16" t="s">
        <v>784</v>
      </c>
      <c r="G2550" s="61">
        <f t="shared" si="40"/>
        <v>6.6559963899681662E-3</v>
      </c>
    </row>
    <row r="2551" spans="1:7" x14ac:dyDescent="0.35">
      <c r="A2551" s="60">
        <v>42136</v>
      </c>
      <c r="B2551" s="16">
        <v>5673.08</v>
      </c>
      <c r="C2551" s="16">
        <v>5629.7</v>
      </c>
      <c r="D2551" s="16">
        <v>5681.9</v>
      </c>
      <c r="E2551" s="16">
        <v>5619</v>
      </c>
      <c r="F2551" s="16" t="s">
        <v>122</v>
      </c>
      <c r="G2551" s="61">
        <f t="shared" si="40"/>
        <v>8.086971819097899E-3</v>
      </c>
    </row>
    <row r="2552" spans="1:7" x14ac:dyDescent="0.35">
      <c r="A2552" s="60">
        <v>42135</v>
      </c>
      <c r="B2552" s="16">
        <v>5627.57</v>
      </c>
      <c r="C2552" s="16">
        <v>5635.4</v>
      </c>
      <c r="D2552" s="16">
        <v>5697.5</v>
      </c>
      <c r="E2552" s="16">
        <v>5626</v>
      </c>
      <c r="F2552" s="16" t="s">
        <v>3292</v>
      </c>
      <c r="G2552" s="61">
        <f t="shared" si="40"/>
        <v>-1.3858870209285667E-3</v>
      </c>
    </row>
    <row r="2553" spans="1:7" x14ac:dyDescent="0.35">
      <c r="A2553" s="60">
        <v>42132</v>
      </c>
      <c r="B2553" s="16">
        <v>5635.38</v>
      </c>
      <c r="C2553" s="16">
        <v>5644.8</v>
      </c>
      <c r="D2553" s="16">
        <v>5685.9</v>
      </c>
      <c r="E2553" s="16">
        <v>5635.38</v>
      </c>
      <c r="F2553" s="16" t="s">
        <v>3291</v>
      </c>
      <c r="G2553" s="61">
        <f t="shared" si="40"/>
        <v>-1.661718124419842E-3</v>
      </c>
    </row>
    <row r="2554" spans="1:7" x14ac:dyDescent="0.35">
      <c r="A2554" s="60">
        <v>42131</v>
      </c>
      <c r="B2554" s="16">
        <v>5644.76</v>
      </c>
      <c r="C2554" s="16">
        <v>5690.9</v>
      </c>
      <c r="D2554" s="16">
        <v>5690.9</v>
      </c>
      <c r="E2554" s="16">
        <v>5609.8</v>
      </c>
      <c r="F2554" s="16" t="s">
        <v>3290</v>
      </c>
      <c r="G2554" s="61">
        <f t="shared" si="40"/>
        <v>-8.1146524124309227E-3</v>
      </c>
    </row>
    <row r="2555" spans="1:7" x14ac:dyDescent="0.35">
      <c r="A2555" s="60">
        <v>42130</v>
      </c>
      <c r="B2555" s="16">
        <v>5690.94</v>
      </c>
      <c r="C2555" s="16">
        <v>5816.2</v>
      </c>
      <c r="D2555" s="16">
        <v>5816.2</v>
      </c>
      <c r="E2555" s="16">
        <v>5690.9</v>
      </c>
      <c r="F2555" s="16" t="s">
        <v>3289</v>
      </c>
      <c r="G2555" s="61">
        <f t="shared" si="40"/>
        <v>-2.1538080640142065E-2</v>
      </c>
    </row>
    <row r="2556" spans="1:7" x14ac:dyDescent="0.35">
      <c r="A2556" s="60">
        <v>42129</v>
      </c>
      <c r="B2556" s="16">
        <v>5816.21</v>
      </c>
      <c r="C2556" s="16">
        <v>5815.9</v>
      </c>
      <c r="D2556" s="16">
        <v>5886.2</v>
      </c>
      <c r="E2556" s="16">
        <v>5793.4</v>
      </c>
      <c r="F2556" s="16" t="s">
        <v>3288</v>
      </c>
      <c r="G2556" s="61">
        <f t="shared" si="40"/>
        <v>5.5021673381006053E-5</v>
      </c>
    </row>
    <row r="2557" spans="1:7" x14ac:dyDescent="0.35">
      <c r="A2557" s="60">
        <v>42128</v>
      </c>
      <c r="B2557" s="16">
        <v>5815.89</v>
      </c>
      <c r="C2557" s="16">
        <v>5798.8</v>
      </c>
      <c r="D2557" s="16">
        <v>5832.3</v>
      </c>
      <c r="E2557" s="16">
        <v>5782.1</v>
      </c>
      <c r="F2557" s="16" t="s">
        <v>3287</v>
      </c>
      <c r="G2557" s="61">
        <f t="shared" si="40"/>
        <v>2.9454319075810087E-3</v>
      </c>
    </row>
    <row r="2558" spans="1:7" x14ac:dyDescent="0.35">
      <c r="A2558" s="60">
        <v>42125</v>
      </c>
      <c r="B2558" s="16">
        <v>5798.81</v>
      </c>
      <c r="C2558" s="16">
        <v>5773.7</v>
      </c>
      <c r="D2558" s="16">
        <v>5808.1</v>
      </c>
      <c r="E2558" s="16">
        <v>5753.4</v>
      </c>
      <c r="F2558" s="16" t="s">
        <v>3286</v>
      </c>
      <c r="G2558" s="61">
        <f t="shared" si="40"/>
        <v>4.3542495501129874E-3</v>
      </c>
    </row>
    <row r="2559" spans="1:7" x14ac:dyDescent="0.35">
      <c r="A2559" s="60">
        <v>42124</v>
      </c>
      <c r="B2559" s="16">
        <v>5773.67</v>
      </c>
      <c r="C2559" s="16">
        <v>5818.2</v>
      </c>
      <c r="D2559" s="16">
        <v>5818.2</v>
      </c>
      <c r="E2559" s="16">
        <v>5734.7</v>
      </c>
      <c r="F2559" s="16" t="s">
        <v>1441</v>
      </c>
      <c r="G2559" s="61">
        <f t="shared" si="40"/>
        <v>-7.6484530359202108E-3</v>
      </c>
    </row>
    <row r="2560" spans="1:7" x14ac:dyDescent="0.35">
      <c r="A2560" s="60">
        <v>42123</v>
      </c>
      <c r="B2560" s="16">
        <v>5818.17</v>
      </c>
      <c r="C2560" s="16">
        <v>5921.5</v>
      </c>
      <c r="D2560" s="16">
        <v>5921.5</v>
      </c>
      <c r="E2560" s="16">
        <v>5818.17</v>
      </c>
      <c r="F2560" s="16" t="s">
        <v>3285</v>
      </c>
      <c r="G2560" s="61">
        <f t="shared" si="40"/>
        <v>-1.7441673914328382E-2</v>
      </c>
    </row>
    <row r="2561" spans="1:7" x14ac:dyDescent="0.35">
      <c r="A2561" s="60">
        <v>42122</v>
      </c>
      <c r="B2561" s="16">
        <v>5921.45</v>
      </c>
      <c r="C2561" s="16">
        <v>5954.8</v>
      </c>
      <c r="D2561" s="16">
        <v>5956.6</v>
      </c>
      <c r="E2561" s="16">
        <v>5921.45</v>
      </c>
      <c r="F2561" s="16" t="s">
        <v>3284</v>
      </c>
      <c r="G2561" s="61">
        <f t="shared" si="40"/>
        <v>-5.6088734392975015E-3</v>
      </c>
    </row>
    <row r="2562" spans="1:7" x14ac:dyDescent="0.35">
      <c r="A2562" s="60">
        <v>42121</v>
      </c>
      <c r="B2562" s="16">
        <v>5954.85</v>
      </c>
      <c r="C2562" s="16">
        <v>5906.8</v>
      </c>
      <c r="D2562" s="16">
        <v>5956.9</v>
      </c>
      <c r="E2562" s="16">
        <v>5906.8</v>
      </c>
      <c r="F2562" s="16" t="s">
        <v>3283</v>
      </c>
      <c r="G2562" s="61">
        <f t="shared" si="40"/>
        <v>8.1398124524909576E-3</v>
      </c>
    </row>
    <row r="2563" spans="1:7" x14ac:dyDescent="0.35">
      <c r="A2563" s="60">
        <v>42118</v>
      </c>
      <c r="B2563" s="16">
        <v>5906.77</v>
      </c>
      <c r="C2563" s="16">
        <v>5820.3</v>
      </c>
      <c r="D2563" s="16">
        <v>5907.7</v>
      </c>
      <c r="E2563" s="16">
        <v>5820.3</v>
      </c>
      <c r="F2563" s="16" t="s">
        <v>3282</v>
      </c>
      <c r="G2563" s="61">
        <f t="shared" ref="G2563:G2626" si="41">B2563/B2564-1</f>
        <v>1.4863597158889741E-2</v>
      </c>
    </row>
    <row r="2564" spans="1:7" x14ac:dyDescent="0.35">
      <c r="A2564" s="60">
        <v>42117</v>
      </c>
      <c r="B2564" s="16">
        <v>5820.26</v>
      </c>
      <c r="C2564" s="16">
        <v>5812.8</v>
      </c>
      <c r="D2564" s="16">
        <v>5824.1</v>
      </c>
      <c r="E2564" s="16">
        <v>5802.2</v>
      </c>
      <c r="F2564" s="16" t="s">
        <v>3281</v>
      </c>
      <c r="G2564" s="61">
        <f t="shared" si="41"/>
        <v>1.281652075330042E-3</v>
      </c>
    </row>
    <row r="2565" spans="1:7" x14ac:dyDescent="0.35">
      <c r="A2565" s="60">
        <v>42116</v>
      </c>
      <c r="B2565" s="16">
        <v>5812.81</v>
      </c>
      <c r="C2565" s="16">
        <v>5844</v>
      </c>
      <c r="D2565" s="16">
        <v>5846.3</v>
      </c>
      <c r="E2565" s="16">
        <v>5794.9</v>
      </c>
      <c r="F2565" s="16" t="s">
        <v>3280</v>
      </c>
      <c r="G2565" s="61">
        <f t="shared" si="41"/>
        <v>-5.3422039243465891E-3</v>
      </c>
    </row>
    <row r="2566" spans="1:7" x14ac:dyDescent="0.35">
      <c r="A2566" s="60">
        <v>42115</v>
      </c>
      <c r="B2566" s="16">
        <v>5844.03</v>
      </c>
      <c r="C2566" s="16">
        <v>5806.8</v>
      </c>
      <c r="D2566" s="16">
        <v>5858.6</v>
      </c>
      <c r="E2566" s="16">
        <v>5806.8</v>
      </c>
      <c r="F2566" s="16" t="s">
        <v>3279</v>
      </c>
      <c r="G2566" s="61">
        <f t="shared" si="41"/>
        <v>6.4097154892270858E-3</v>
      </c>
    </row>
    <row r="2567" spans="1:7" x14ac:dyDescent="0.35">
      <c r="A2567" s="60">
        <v>42114</v>
      </c>
      <c r="B2567" s="16">
        <v>5806.81</v>
      </c>
      <c r="C2567" s="16">
        <v>5851.5</v>
      </c>
      <c r="D2567" s="16">
        <v>5851.5</v>
      </c>
      <c r="E2567" s="16">
        <v>5783.7</v>
      </c>
      <c r="F2567" s="16" t="s">
        <v>3278</v>
      </c>
      <c r="G2567" s="61">
        <f t="shared" si="41"/>
        <v>-7.6441415422263681E-3</v>
      </c>
    </row>
    <row r="2568" spans="1:7" x14ac:dyDescent="0.35">
      <c r="A2568" s="60">
        <v>42111</v>
      </c>
      <c r="B2568" s="16">
        <v>5851.54</v>
      </c>
      <c r="C2568" s="16">
        <v>5917.6</v>
      </c>
      <c r="D2568" s="16">
        <v>5917.6</v>
      </c>
      <c r="E2568" s="16">
        <v>5843.9</v>
      </c>
      <c r="F2568" s="16" t="s">
        <v>3277</v>
      </c>
      <c r="G2568" s="61">
        <f t="shared" si="41"/>
        <v>-1.1166651457849563E-2</v>
      </c>
    </row>
    <row r="2569" spans="1:7" x14ac:dyDescent="0.35">
      <c r="A2569" s="60">
        <v>42110</v>
      </c>
      <c r="B2569" s="16">
        <v>5917.62</v>
      </c>
      <c r="C2569" s="16">
        <v>5877.3</v>
      </c>
      <c r="D2569" s="16">
        <v>5939.3</v>
      </c>
      <c r="E2569" s="16">
        <v>5877.3</v>
      </c>
      <c r="F2569" s="16" t="s">
        <v>3276</v>
      </c>
      <c r="G2569" s="61">
        <f t="shared" si="41"/>
        <v>6.8551536156724602E-3</v>
      </c>
    </row>
    <row r="2570" spans="1:7" x14ac:dyDescent="0.35">
      <c r="A2570" s="60">
        <v>42109</v>
      </c>
      <c r="B2570" s="16">
        <v>5877.33</v>
      </c>
      <c r="C2570" s="16">
        <v>5916.2</v>
      </c>
      <c r="D2570" s="16">
        <v>5927.8</v>
      </c>
      <c r="E2570" s="16">
        <v>5864.3</v>
      </c>
      <c r="F2570" s="16" t="s">
        <v>3275</v>
      </c>
      <c r="G2570" s="61">
        <f t="shared" si="41"/>
        <v>-6.5768122997038603E-3</v>
      </c>
    </row>
    <row r="2571" spans="1:7" x14ac:dyDescent="0.35">
      <c r="A2571" s="60">
        <v>42108</v>
      </c>
      <c r="B2571" s="16">
        <v>5916.24</v>
      </c>
      <c r="C2571" s="16">
        <v>5928.1</v>
      </c>
      <c r="D2571" s="16">
        <v>5928.1</v>
      </c>
      <c r="E2571" s="16">
        <v>5898.6</v>
      </c>
      <c r="F2571" s="16" t="s">
        <v>3274</v>
      </c>
      <c r="G2571" s="61">
        <f t="shared" si="41"/>
        <v>-1.9939069442618251E-3</v>
      </c>
    </row>
    <row r="2572" spans="1:7" x14ac:dyDescent="0.35">
      <c r="A2572" s="60">
        <v>42107</v>
      </c>
      <c r="B2572" s="16">
        <v>5928.06</v>
      </c>
      <c r="C2572" s="16">
        <v>5935.4</v>
      </c>
      <c r="D2572" s="16">
        <v>5963.5</v>
      </c>
      <c r="E2572" s="16">
        <v>5926.9</v>
      </c>
      <c r="F2572" s="16" t="s">
        <v>3273</v>
      </c>
      <c r="G2572" s="61">
        <f t="shared" si="41"/>
        <v>-1.2299169721801118E-3</v>
      </c>
    </row>
    <row r="2573" spans="1:7" x14ac:dyDescent="0.35">
      <c r="A2573" s="60">
        <v>42104</v>
      </c>
      <c r="B2573" s="16">
        <v>5935.36</v>
      </c>
      <c r="C2573" s="16">
        <v>5901.5</v>
      </c>
      <c r="D2573" s="16">
        <v>5935.4</v>
      </c>
      <c r="E2573" s="16">
        <v>5896.5</v>
      </c>
      <c r="F2573" s="16" t="s">
        <v>3272</v>
      </c>
      <c r="G2573" s="61">
        <f t="shared" si="41"/>
        <v>5.735820154502802E-3</v>
      </c>
    </row>
    <row r="2574" spans="1:7" x14ac:dyDescent="0.35">
      <c r="A2574" s="60">
        <v>42103</v>
      </c>
      <c r="B2574" s="16">
        <v>5901.51</v>
      </c>
      <c r="C2574" s="16">
        <v>5928.3</v>
      </c>
      <c r="D2574" s="16">
        <v>5931.1</v>
      </c>
      <c r="E2574" s="16">
        <v>5899.8</v>
      </c>
      <c r="F2574" s="16" t="s">
        <v>3271</v>
      </c>
      <c r="G2574" s="61">
        <f t="shared" si="41"/>
        <v>-4.5206812734152058E-3</v>
      </c>
    </row>
    <row r="2575" spans="1:7" x14ac:dyDescent="0.35">
      <c r="A2575" s="60">
        <v>42102</v>
      </c>
      <c r="B2575" s="16">
        <v>5928.31</v>
      </c>
      <c r="C2575" s="16">
        <v>5893.2</v>
      </c>
      <c r="D2575" s="16">
        <v>5940.5</v>
      </c>
      <c r="E2575" s="16">
        <v>5893.2</v>
      </c>
      <c r="F2575" s="16" t="s">
        <v>3270</v>
      </c>
      <c r="G2575" s="61">
        <f t="shared" si="41"/>
        <v>5.957713975429435E-3</v>
      </c>
    </row>
    <row r="2576" spans="1:7" x14ac:dyDescent="0.35">
      <c r="A2576" s="60">
        <v>42101</v>
      </c>
      <c r="B2576" s="16">
        <v>5893.2</v>
      </c>
      <c r="C2576" s="16">
        <v>5869.7</v>
      </c>
      <c r="D2576" s="16">
        <v>5947.8</v>
      </c>
      <c r="E2576" s="16">
        <v>5868.1</v>
      </c>
      <c r="F2576" s="16" t="s">
        <v>3269</v>
      </c>
      <c r="G2576" s="61">
        <f t="shared" si="41"/>
        <v>3.9967698739638013E-3</v>
      </c>
    </row>
    <row r="2577" spans="1:7" x14ac:dyDescent="0.35">
      <c r="A2577" s="60">
        <v>42096</v>
      </c>
      <c r="B2577" s="16">
        <v>5869.74</v>
      </c>
      <c r="C2577" s="16">
        <v>5832.9</v>
      </c>
      <c r="D2577" s="16">
        <v>5877.8</v>
      </c>
      <c r="E2577" s="16">
        <v>5832.9</v>
      </c>
      <c r="F2577" s="16" t="s">
        <v>2570</v>
      </c>
      <c r="G2577" s="61">
        <f t="shared" si="41"/>
        <v>6.3124472819788835E-3</v>
      </c>
    </row>
    <row r="2578" spans="1:7" x14ac:dyDescent="0.35">
      <c r="A2578" s="60">
        <v>42095</v>
      </c>
      <c r="B2578" s="16">
        <v>5832.92</v>
      </c>
      <c r="C2578" s="16">
        <v>5861.9</v>
      </c>
      <c r="D2578" s="16">
        <v>5861.9</v>
      </c>
      <c r="E2578" s="16">
        <v>5817.7</v>
      </c>
      <c r="F2578" s="16" t="s">
        <v>3268</v>
      </c>
      <c r="G2578" s="61">
        <f t="shared" si="41"/>
        <v>-4.9471845402189185E-3</v>
      </c>
    </row>
    <row r="2579" spans="1:7" x14ac:dyDescent="0.35">
      <c r="A2579" s="60">
        <v>42094</v>
      </c>
      <c r="B2579" s="16">
        <v>5861.92</v>
      </c>
      <c r="C2579" s="16">
        <v>5816.3</v>
      </c>
      <c r="D2579" s="16">
        <v>5898.1</v>
      </c>
      <c r="E2579" s="16">
        <v>5816.3</v>
      </c>
      <c r="F2579" s="16" t="s">
        <v>3267</v>
      </c>
      <c r="G2579" s="61">
        <f t="shared" si="41"/>
        <v>7.8504055870953771E-3</v>
      </c>
    </row>
    <row r="2580" spans="1:7" x14ac:dyDescent="0.35">
      <c r="A2580" s="60">
        <v>42093</v>
      </c>
      <c r="B2580" s="16">
        <v>5816.26</v>
      </c>
      <c r="C2580" s="16">
        <v>5888.9</v>
      </c>
      <c r="D2580" s="16">
        <v>5888.9</v>
      </c>
      <c r="E2580" s="16">
        <v>5799.8</v>
      </c>
      <c r="F2580" s="16" t="s">
        <v>3266</v>
      </c>
      <c r="G2580" s="61">
        <f t="shared" si="41"/>
        <v>-7.2845975431656829E-4</v>
      </c>
    </row>
    <row r="2581" spans="1:7" x14ac:dyDescent="0.35">
      <c r="A2581" s="60">
        <v>42092</v>
      </c>
      <c r="B2581" s="16">
        <v>5820.5</v>
      </c>
      <c r="C2581" s="16">
        <v>5880.6</v>
      </c>
      <c r="D2581" s="16">
        <v>5880.6</v>
      </c>
      <c r="E2581" s="16">
        <v>5820.1</v>
      </c>
      <c r="F2581" s="16" t="s">
        <v>3265</v>
      </c>
      <c r="G2581" s="61">
        <f t="shared" si="41"/>
        <v>-1.1621785924122108E-2</v>
      </c>
    </row>
    <row r="2582" spans="1:7" x14ac:dyDescent="0.35">
      <c r="A2582" s="60">
        <v>42090</v>
      </c>
      <c r="B2582" s="16">
        <v>5888.94</v>
      </c>
      <c r="C2582" s="16">
        <v>5849.7</v>
      </c>
      <c r="D2582" s="16">
        <v>5901.1</v>
      </c>
      <c r="E2582" s="16">
        <v>5848.5</v>
      </c>
      <c r="F2582" s="16" t="s">
        <v>3264</v>
      </c>
      <c r="G2582" s="61">
        <f t="shared" si="41"/>
        <v>6.7028734659548839E-3</v>
      </c>
    </row>
    <row r="2583" spans="1:7" x14ac:dyDescent="0.35">
      <c r="A2583" s="60">
        <v>42089</v>
      </c>
      <c r="B2583" s="16">
        <v>5849.73</v>
      </c>
      <c r="C2583" s="16">
        <v>5937.1</v>
      </c>
      <c r="D2583" s="16">
        <v>5937.1</v>
      </c>
      <c r="E2583" s="16">
        <v>5849.7</v>
      </c>
      <c r="F2583" s="16" t="s">
        <v>3263</v>
      </c>
      <c r="G2583" s="61">
        <f t="shared" si="41"/>
        <v>-1.4714279217596604E-2</v>
      </c>
    </row>
    <row r="2584" spans="1:7" x14ac:dyDescent="0.35">
      <c r="A2584" s="60">
        <v>42088</v>
      </c>
      <c r="B2584" s="16">
        <v>5937.09</v>
      </c>
      <c r="C2584" s="16">
        <v>5934.5</v>
      </c>
      <c r="D2584" s="16">
        <v>5952.5</v>
      </c>
      <c r="E2584" s="16">
        <v>5927.1</v>
      </c>
      <c r="F2584" s="16" t="s">
        <v>3262</v>
      </c>
      <c r="G2584" s="61">
        <f t="shared" si="41"/>
        <v>4.3137367238865743E-4</v>
      </c>
    </row>
    <row r="2585" spans="1:7" x14ac:dyDescent="0.35">
      <c r="A2585" s="60">
        <v>42087</v>
      </c>
      <c r="B2585" s="16">
        <v>5934.53</v>
      </c>
      <c r="C2585" s="16">
        <v>5921</v>
      </c>
      <c r="D2585" s="16">
        <v>5945.7</v>
      </c>
      <c r="E2585" s="16">
        <v>5921</v>
      </c>
      <c r="F2585" s="16" t="s">
        <v>3261</v>
      </c>
      <c r="G2585" s="61">
        <f t="shared" si="41"/>
        <v>2.2800087146999104E-3</v>
      </c>
    </row>
    <row r="2586" spans="1:7" x14ac:dyDescent="0.35">
      <c r="A2586" s="60">
        <v>42086</v>
      </c>
      <c r="B2586" s="16">
        <v>5921.03</v>
      </c>
      <c r="C2586" s="16">
        <v>5936.3</v>
      </c>
      <c r="D2586" s="16">
        <v>5956.1</v>
      </c>
      <c r="E2586" s="16">
        <v>5915.5</v>
      </c>
      <c r="F2586" s="16" t="s">
        <v>3260</v>
      </c>
      <c r="G2586" s="61">
        <f t="shared" si="41"/>
        <v>-3.0761200814911627E-3</v>
      </c>
    </row>
    <row r="2587" spans="1:7" x14ac:dyDescent="0.35">
      <c r="A2587" s="60">
        <v>42085</v>
      </c>
      <c r="B2587" s="16">
        <v>5939.3</v>
      </c>
      <c r="C2587" s="16">
        <v>5939.1</v>
      </c>
      <c r="D2587" s="16">
        <v>5956.1</v>
      </c>
      <c r="E2587" s="16">
        <v>5933.7</v>
      </c>
      <c r="F2587" s="16" t="s">
        <v>3259</v>
      </c>
      <c r="G2587" s="61">
        <f t="shared" si="41"/>
        <v>5.1210694949355151E-4</v>
      </c>
    </row>
    <row r="2588" spans="1:7" x14ac:dyDescent="0.35">
      <c r="A2588" s="60">
        <v>42083</v>
      </c>
      <c r="B2588" s="16">
        <v>5936.26</v>
      </c>
      <c r="C2588" s="16">
        <v>5912.5</v>
      </c>
      <c r="D2588" s="16">
        <v>5940</v>
      </c>
      <c r="E2588" s="16">
        <v>5892.1</v>
      </c>
      <c r="F2588" s="16" t="s">
        <v>3258</v>
      </c>
      <c r="G2588" s="61">
        <f t="shared" si="41"/>
        <v>4.0236990631665748E-3</v>
      </c>
    </row>
    <row r="2589" spans="1:7" x14ac:dyDescent="0.35">
      <c r="A2589" s="60">
        <v>42082</v>
      </c>
      <c r="B2589" s="16">
        <v>5912.47</v>
      </c>
      <c r="C2589" s="16">
        <v>5808</v>
      </c>
      <c r="D2589" s="16">
        <v>5913.6</v>
      </c>
      <c r="E2589" s="16">
        <v>5808</v>
      </c>
      <c r="F2589" s="16" t="s">
        <v>292</v>
      </c>
      <c r="G2589" s="61">
        <f t="shared" si="41"/>
        <v>1.7990764431007111E-2</v>
      </c>
    </row>
    <row r="2590" spans="1:7" x14ac:dyDescent="0.35">
      <c r="A2590" s="60">
        <v>42081</v>
      </c>
      <c r="B2590" s="16">
        <v>5807.98</v>
      </c>
      <c r="C2590" s="16">
        <v>5811</v>
      </c>
      <c r="D2590" s="16">
        <v>5813.5</v>
      </c>
      <c r="E2590" s="16">
        <v>5757.7</v>
      </c>
      <c r="F2590" s="16" t="s">
        <v>3257</v>
      </c>
      <c r="G2590" s="61">
        <f t="shared" si="41"/>
        <v>-5.1110403634524459E-4</v>
      </c>
    </row>
    <row r="2591" spans="1:7" x14ac:dyDescent="0.35">
      <c r="A2591" s="60">
        <v>42080</v>
      </c>
      <c r="B2591" s="16">
        <v>5810.95</v>
      </c>
      <c r="C2591" s="16">
        <v>5769.7</v>
      </c>
      <c r="D2591" s="16">
        <v>5831.2</v>
      </c>
      <c r="E2591" s="16">
        <v>5769.7</v>
      </c>
      <c r="F2591" s="16" t="s">
        <v>3256</v>
      </c>
      <c r="G2591" s="61">
        <f t="shared" si="41"/>
        <v>7.1529096934317415E-3</v>
      </c>
    </row>
    <row r="2592" spans="1:7" x14ac:dyDescent="0.35">
      <c r="A2592" s="60">
        <v>42079</v>
      </c>
      <c r="B2592" s="16">
        <v>5769.68</v>
      </c>
      <c r="C2592" s="16">
        <v>5788</v>
      </c>
      <c r="D2592" s="16">
        <v>5788</v>
      </c>
      <c r="E2592" s="16">
        <v>5736</v>
      </c>
      <c r="F2592" s="16" t="s">
        <v>3255</v>
      </c>
      <c r="G2592" s="61">
        <f t="shared" si="41"/>
        <v>5.4334756469460732E-3</v>
      </c>
    </row>
    <row r="2593" spans="1:7" x14ac:dyDescent="0.35">
      <c r="A2593" s="60">
        <v>42078</v>
      </c>
      <c r="B2593" s="16">
        <v>5738.5</v>
      </c>
      <c r="C2593" s="16">
        <v>5772.3</v>
      </c>
      <c r="D2593" s="16">
        <v>5772.3</v>
      </c>
      <c r="E2593" s="16">
        <v>5736</v>
      </c>
      <c r="F2593" s="16" t="s">
        <v>3254</v>
      </c>
      <c r="G2593" s="61">
        <f t="shared" si="41"/>
        <v>-8.5487510323116744E-3</v>
      </c>
    </row>
    <row r="2594" spans="1:7" x14ac:dyDescent="0.35">
      <c r="A2594" s="60">
        <v>42076</v>
      </c>
      <c r="B2594" s="16">
        <v>5787.98</v>
      </c>
      <c r="C2594" s="16">
        <v>5816</v>
      </c>
      <c r="D2594" s="16">
        <v>5821</v>
      </c>
      <c r="E2594" s="16">
        <v>5771.9</v>
      </c>
      <c r="F2594" s="16" t="s">
        <v>3253</v>
      </c>
      <c r="G2594" s="61">
        <f t="shared" si="41"/>
        <v>-4.8143219199515697E-3</v>
      </c>
    </row>
    <row r="2595" spans="1:7" x14ac:dyDescent="0.35">
      <c r="A2595" s="60">
        <v>42075</v>
      </c>
      <c r="B2595" s="16">
        <v>5815.98</v>
      </c>
      <c r="C2595" s="16">
        <v>5763</v>
      </c>
      <c r="D2595" s="16">
        <v>5820.9</v>
      </c>
      <c r="E2595" s="16">
        <v>5756.7</v>
      </c>
      <c r="F2595" s="16" t="s">
        <v>3252</v>
      </c>
      <c r="G2595" s="61">
        <f t="shared" si="41"/>
        <v>9.1388455592358309E-3</v>
      </c>
    </row>
    <row r="2596" spans="1:7" x14ac:dyDescent="0.35">
      <c r="A2596" s="60">
        <v>42074</v>
      </c>
      <c r="B2596" s="16">
        <v>5763.31</v>
      </c>
      <c r="C2596" s="16">
        <v>5794.3</v>
      </c>
      <c r="D2596" s="16">
        <v>5794.3</v>
      </c>
      <c r="E2596" s="16">
        <v>5720.5</v>
      </c>
      <c r="F2596" s="16" t="s">
        <v>128</v>
      </c>
      <c r="G2596" s="61">
        <f t="shared" si="41"/>
        <v>-5.341493132859032E-3</v>
      </c>
    </row>
    <row r="2597" spans="1:7" x14ac:dyDescent="0.35">
      <c r="A2597" s="60">
        <v>42073</v>
      </c>
      <c r="B2597" s="16">
        <v>5794.26</v>
      </c>
      <c r="C2597" s="16">
        <v>5793</v>
      </c>
      <c r="D2597" s="16">
        <v>5825.3</v>
      </c>
      <c r="E2597" s="16">
        <v>5782.1</v>
      </c>
      <c r="F2597" s="16" t="s">
        <v>3251</v>
      </c>
      <c r="G2597" s="61">
        <f t="shared" si="41"/>
        <v>2.088709747023465E-4</v>
      </c>
    </row>
    <row r="2598" spans="1:7" x14ac:dyDescent="0.35">
      <c r="A2598" s="60">
        <v>42072</v>
      </c>
      <c r="B2598" s="16">
        <v>5793.05</v>
      </c>
      <c r="C2598" s="16">
        <v>5868.6</v>
      </c>
      <c r="D2598" s="16">
        <v>5868.6</v>
      </c>
      <c r="E2598" s="16">
        <v>5786.8</v>
      </c>
      <c r="F2598" s="16" t="s">
        <v>3250</v>
      </c>
      <c r="G2598" s="61">
        <f t="shared" si="41"/>
        <v>-5.6556814280810386E-3</v>
      </c>
    </row>
    <row r="2599" spans="1:7" x14ac:dyDescent="0.35">
      <c r="A2599" s="60">
        <v>42071</v>
      </c>
      <c r="B2599" s="16">
        <v>5826</v>
      </c>
      <c r="C2599" s="16">
        <v>5842.2</v>
      </c>
      <c r="D2599" s="16">
        <v>5844.2</v>
      </c>
      <c r="E2599" s="16">
        <v>5813.9</v>
      </c>
      <c r="F2599" s="16" t="s">
        <v>3249</v>
      </c>
      <c r="G2599" s="61">
        <f t="shared" si="41"/>
        <v>-7.2572798576830966E-3</v>
      </c>
    </row>
    <row r="2600" spans="1:7" x14ac:dyDescent="0.35">
      <c r="A2600" s="60">
        <v>42069</v>
      </c>
      <c r="B2600" s="16">
        <v>5868.59</v>
      </c>
      <c r="C2600" s="16">
        <v>5873.7</v>
      </c>
      <c r="D2600" s="16">
        <v>5885.3</v>
      </c>
      <c r="E2600" s="16">
        <v>5841.5</v>
      </c>
      <c r="F2600" s="16" t="s">
        <v>3248</v>
      </c>
      <c r="G2600" s="61">
        <f t="shared" si="41"/>
        <v>-8.7168076054144894E-4</v>
      </c>
    </row>
    <row r="2601" spans="1:7" x14ac:dyDescent="0.35">
      <c r="A2601" s="60">
        <v>42068</v>
      </c>
      <c r="B2601" s="16">
        <v>5873.71</v>
      </c>
      <c r="C2601" s="16">
        <v>5871.5</v>
      </c>
      <c r="D2601" s="16">
        <v>5873.71</v>
      </c>
      <c r="E2601" s="16">
        <v>5840.4</v>
      </c>
      <c r="F2601" s="16" t="s">
        <v>3247</v>
      </c>
      <c r="G2601" s="61">
        <f t="shared" si="41"/>
        <v>3.7809823400869469E-4</v>
      </c>
    </row>
    <row r="2602" spans="1:7" x14ac:dyDescent="0.35">
      <c r="A2602" s="60">
        <v>42067</v>
      </c>
      <c r="B2602" s="16">
        <v>5871.49</v>
      </c>
      <c r="C2602" s="16">
        <v>5902.9</v>
      </c>
      <c r="D2602" s="16">
        <v>5916.1</v>
      </c>
      <c r="E2602" s="16">
        <v>5869.1</v>
      </c>
      <c r="F2602" s="16" t="s">
        <v>3246</v>
      </c>
      <c r="G2602" s="61">
        <f t="shared" si="41"/>
        <v>-5.3160581208802071E-3</v>
      </c>
    </row>
    <row r="2603" spans="1:7" x14ac:dyDescent="0.35">
      <c r="A2603" s="60">
        <v>42066</v>
      </c>
      <c r="B2603" s="16">
        <v>5902.87</v>
      </c>
      <c r="C2603" s="16">
        <v>5926.3</v>
      </c>
      <c r="D2603" s="16">
        <v>5962</v>
      </c>
      <c r="E2603" s="16">
        <v>5872.8</v>
      </c>
      <c r="F2603" s="16" t="s">
        <v>3245</v>
      </c>
      <c r="G2603" s="61">
        <f t="shared" si="41"/>
        <v>-3.9586050726165833E-3</v>
      </c>
    </row>
    <row r="2604" spans="1:7" x14ac:dyDescent="0.35">
      <c r="A2604" s="60">
        <v>42065</v>
      </c>
      <c r="B2604" s="16">
        <v>5926.33</v>
      </c>
      <c r="C2604" s="16">
        <v>5898.5</v>
      </c>
      <c r="D2604" s="16">
        <v>5949.3</v>
      </c>
      <c r="E2604" s="16">
        <v>5898.5</v>
      </c>
      <c r="F2604" s="16" t="s">
        <v>3244</v>
      </c>
      <c r="G2604" s="61">
        <f t="shared" si="41"/>
        <v>-1.2083930226679529E-3</v>
      </c>
    </row>
    <row r="2605" spans="1:7" x14ac:dyDescent="0.35">
      <c r="A2605" s="60">
        <v>42064</v>
      </c>
      <c r="B2605" s="16">
        <v>5933.5</v>
      </c>
      <c r="C2605" s="16">
        <v>5901</v>
      </c>
      <c r="D2605" s="16">
        <v>5934.4</v>
      </c>
      <c r="E2605" s="16">
        <v>5900.9</v>
      </c>
      <c r="F2605" s="16" t="s">
        <v>3243</v>
      </c>
      <c r="G2605" s="61">
        <f t="shared" si="41"/>
        <v>5.9371227841749086E-3</v>
      </c>
    </row>
    <row r="2606" spans="1:7" x14ac:dyDescent="0.35">
      <c r="A2606" s="60">
        <v>42062</v>
      </c>
      <c r="B2606" s="16">
        <v>5898.48</v>
      </c>
      <c r="C2606" s="16">
        <v>5877.9</v>
      </c>
      <c r="D2606" s="16">
        <v>5913</v>
      </c>
      <c r="E2606" s="16">
        <v>5847.9</v>
      </c>
      <c r="F2606" s="16" t="s">
        <v>775</v>
      </c>
      <c r="G2606" s="61">
        <f t="shared" si="41"/>
        <v>3.5080794710999896E-3</v>
      </c>
    </row>
    <row r="2607" spans="1:7" x14ac:dyDescent="0.35">
      <c r="A2607" s="60">
        <v>42061</v>
      </c>
      <c r="B2607" s="16">
        <v>5877.86</v>
      </c>
      <c r="C2607" s="16">
        <v>5908.6</v>
      </c>
      <c r="D2607" s="16">
        <v>5908.6</v>
      </c>
      <c r="E2607" s="16">
        <v>5869</v>
      </c>
      <c r="F2607" s="16" t="s">
        <v>287</v>
      </c>
      <c r="G2607" s="61">
        <f t="shared" si="41"/>
        <v>-5.1958514426527769E-3</v>
      </c>
    </row>
    <row r="2608" spans="1:7" x14ac:dyDescent="0.35">
      <c r="A2608" s="60">
        <v>42060</v>
      </c>
      <c r="B2608" s="16">
        <v>5908.56</v>
      </c>
      <c r="C2608" s="16">
        <v>5890</v>
      </c>
      <c r="D2608" s="16">
        <v>5917.1</v>
      </c>
      <c r="E2608" s="16">
        <v>5878.2</v>
      </c>
      <c r="F2608" s="16" t="s">
        <v>3242</v>
      </c>
      <c r="G2608" s="61">
        <f t="shared" si="41"/>
        <v>3.1476972913504486E-3</v>
      </c>
    </row>
    <row r="2609" spans="1:7" x14ac:dyDescent="0.35">
      <c r="A2609" s="60">
        <v>42059</v>
      </c>
      <c r="B2609" s="16">
        <v>5890.02</v>
      </c>
      <c r="C2609" s="16">
        <v>5872.4</v>
      </c>
      <c r="D2609" s="16">
        <v>5894.5</v>
      </c>
      <c r="E2609" s="16">
        <v>5851.4</v>
      </c>
      <c r="F2609" s="16" t="s">
        <v>3241</v>
      </c>
      <c r="G2609" s="61">
        <f t="shared" si="41"/>
        <v>3.0038927998530252E-3</v>
      </c>
    </row>
    <row r="2610" spans="1:7" x14ac:dyDescent="0.35">
      <c r="A2610" s="60">
        <v>42058</v>
      </c>
      <c r="B2610" s="16">
        <v>5872.38</v>
      </c>
      <c r="C2610" s="16">
        <v>5845.6</v>
      </c>
      <c r="D2610" s="16">
        <v>5879.8</v>
      </c>
      <c r="E2610" s="16">
        <v>5835.6</v>
      </c>
      <c r="F2610" s="16" t="s">
        <v>3240</v>
      </c>
      <c r="G2610" s="61">
        <f t="shared" si="41"/>
        <v>2.6772755988868635E-3</v>
      </c>
    </row>
    <row r="2611" spans="1:7" x14ac:dyDescent="0.35">
      <c r="A2611" s="60">
        <v>42057</v>
      </c>
      <c r="B2611" s="16">
        <v>5856.7</v>
      </c>
      <c r="C2611" s="16">
        <v>5850</v>
      </c>
      <c r="D2611" s="16">
        <v>5856.7</v>
      </c>
      <c r="E2611" s="16">
        <v>5835.6</v>
      </c>
      <c r="F2611" s="16" t="s">
        <v>3239</v>
      </c>
      <c r="G2611" s="61">
        <f t="shared" si="41"/>
        <v>1.8937223190655939E-3</v>
      </c>
    </row>
    <row r="2612" spans="1:7" x14ac:dyDescent="0.35">
      <c r="A2612" s="60">
        <v>42055</v>
      </c>
      <c r="B2612" s="16">
        <v>5845.63</v>
      </c>
      <c r="C2612" s="16">
        <v>5869.8</v>
      </c>
      <c r="D2612" s="16">
        <v>5876.4</v>
      </c>
      <c r="E2612" s="16">
        <v>5837.7</v>
      </c>
      <c r="F2612" s="16" t="s">
        <v>3238</v>
      </c>
      <c r="G2612" s="61">
        <f t="shared" si="41"/>
        <v>-4.1227769799124792E-3</v>
      </c>
    </row>
    <row r="2613" spans="1:7" x14ac:dyDescent="0.35">
      <c r="A2613" s="60">
        <v>42054</v>
      </c>
      <c r="B2613" s="16">
        <v>5869.83</v>
      </c>
      <c r="C2613" s="16">
        <v>5877.9</v>
      </c>
      <c r="D2613" s="16">
        <v>5908.3</v>
      </c>
      <c r="E2613" s="16">
        <v>5854.8</v>
      </c>
      <c r="F2613" s="16" t="s">
        <v>3237</v>
      </c>
      <c r="G2613" s="61">
        <f t="shared" si="41"/>
        <v>-1.3746382642809696E-3</v>
      </c>
    </row>
    <row r="2614" spans="1:7" x14ac:dyDescent="0.35">
      <c r="A2614" s="60">
        <v>42053</v>
      </c>
      <c r="B2614" s="16">
        <v>5877.91</v>
      </c>
      <c r="C2614" s="16">
        <v>5822.3</v>
      </c>
      <c r="D2614" s="16">
        <v>5877.91</v>
      </c>
      <c r="E2614" s="16">
        <v>5810.1</v>
      </c>
      <c r="F2614" s="16" t="s">
        <v>295</v>
      </c>
      <c r="G2614" s="61">
        <f t="shared" si="41"/>
        <v>9.5494743495279089E-3</v>
      </c>
    </row>
    <row r="2615" spans="1:7" x14ac:dyDescent="0.35">
      <c r="A2615" s="60">
        <v>42052</v>
      </c>
      <c r="B2615" s="16">
        <v>5822.31</v>
      </c>
      <c r="C2615" s="16">
        <v>5849.5</v>
      </c>
      <c r="D2615" s="16">
        <v>5849.5</v>
      </c>
      <c r="E2615" s="16">
        <v>5809.1</v>
      </c>
      <c r="F2615" s="16" t="s">
        <v>3236</v>
      </c>
      <c r="G2615" s="61">
        <f t="shared" si="41"/>
        <v>-4.6516637262544736E-3</v>
      </c>
    </row>
    <row r="2616" spans="1:7" x14ac:dyDescent="0.35">
      <c r="A2616" s="60">
        <v>42051</v>
      </c>
      <c r="B2616" s="16">
        <v>5849.52</v>
      </c>
      <c r="C2616" s="16">
        <v>5835.5</v>
      </c>
      <c r="D2616" s="16">
        <v>5852.3</v>
      </c>
      <c r="E2616" s="16">
        <v>5804</v>
      </c>
      <c r="F2616" s="16" t="s">
        <v>3235</v>
      </c>
      <c r="G2616" s="61">
        <f t="shared" si="41"/>
        <v>4.9512945178415979E-3</v>
      </c>
    </row>
    <row r="2617" spans="1:7" x14ac:dyDescent="0.35">
      <c r="A2617" s="60">
        <v>42050</v>
      </c>
      <c r="B2617" s="16">
        <v>5820.7</v>
      </c>
      <c r="C2617" s="16">
        <v>5848.6</v>
      </c>
      <c r="D2617" s="16">
        <v>5850.2</v>
      </c>
      <c r="E2617" s="16">
        <v>5818.5</v>
      </c>
      <c r="F2617" s="16" t="s">
        <v>3234</v>
      </c>
      <c r="G2617" s="61">
        <f t="shared" si="41"/>
        <v>-2.5379101398165238E-3</v>
      </c>
    </row>
    <row r="2618" spans="1:7" x14ac:dyDescent="0.35">
      <c r="A2618" s="60">
        <v>42048</v>
      </c>
      <c r="B2618" s="16">
        <v>5835.51</v>
      </c>
      <c r="C2618" s="16">
        <v>5707.7</v>
      </c>
      <c r="D2618" s="16">
        <v>5850.2</v>
      </c>
      <c r="E2618" s="16">
        <v>5707.7</v>
      </c>
      <c r="F2618" s="16" t="s">
        <v>3233</v>
      </c>
      <c r="G2618" s="61">
        <f t="shared" si="41"/>
        <v>2.2388974932197048E-2</v>
      </c>
    </row>
    <row r="2619" spans="1:7" x14ac:dyDescent="0.35">
      <c r="A2619" s="60">
        <v>42047</v>
      </c>
      <c r="B2619" s="16">
        <v>5707.72</v>
      </c>
      <c r="C2619" s="16">
        <v>5731.7</v>
      </c>
      <c r="D2619" s="16">
        <v>5752.8</v>
      </c>
      <c r="E2619" s="16">
        <v>5704</v>
      </c>
      <c r="F2619" s="16" t="s">
        <v>168</v>
      </c>
      <c r="G2619" s="61">
        <f t="shared" si="41"/>
        <v>-4.1872247772047899E-3</v>
      </c>
    </row>
    <row r="2620" spans="1:7" x14ac:dyDescent="0.35">
      <c r="A2620" s="60">
        <v>42046</v>
      </c>
      <c r="B2620" s="16">
        <v>5731.72</v>
      </c>
      <c r="C2620" s="16">
        <v>5757.4</v>
      </c>
      <c r="D2620" s="16">
        <v>5777.4</v>
      </c>
      <c r="E2620" s="16">
        <v>5721.1</v>
      </c>
      <c r="F2620" s="16" t="s">
        <v>3232</v>
      </c>
      <c r="G2620" s="61">
        <f t="shared" si="41"/>
        <v>-4.4672632281013147E-3</v>
      </c>
    </row>
    <row r="2621" spans="1:7" x14ac:dyDescent="0.35">
      <c r="A2621" s="60">
        <v>42045</v>
      </c>
      <c r="B2621" s="16">
        <v>5757.44</v>
      </c>
      <c r="C2621" s="16">
        <v>5770.1</v>
      </c>
      <c r="D2621" s="16">
        <v>5774</v>
      </c>
      <c r="E2621" s="16">
        <v>5739.1</v>
      </c>
      <c r="F2621" s="16" t="s">
        <v>3231</v>
      </c>
      <c r="G2621" s="61">
        <f t="shared" si="41"/>
        <v>-2.2027157006316855E-3</v>
      </c>
    </row>
    <row r="2622" spans="1:7" x14ac:dyDescent="0.35">
      <c r="A2622" s="60">
        <v>42044</v>
      </c>
      <c r="B2622" s="16">
        <v>5770.15</v>
      </c>
      <c r="C2622" s="16">
        <v>5774.7</v>
      </c>
      <c r="D2622" s="16">
        <v>5774.7</v>
      </c>
      <c r="E2622" s="16">
        <v>5736.6</v>
      </c>
      <c r="F2622" s="16" t="s">
        <v>173</v>
      </c>
      <c r="G2622" s="61">
        <f t="shared" si="41"/>
        <v>3.9059101901630644E-3</v>
      </c>
    </row>
    <row r="2623" spans="1:7" x14ac:dyDescent="0.35">
      <c r="A2623" s="60">
        <v>42043</v>
      </c>
      <c r="B2623" s="16">
        <v>5747.7</v>
      </c>
      <c r="C2623" s="16">
        <v>5759.2</v>
      </c>
      <c r="D2623" s="16">
        <v>5769</v>
      </c>
      <c r="E2623" s="16">
        <v>5747.7</v>
      </c>
      <c r="F2623" s="16" t="s">
        <v>3230</v>
      </c>
      <c r="G2623" s="61">
        <f t="shared" si="41"/>
        <v>-4.6703967499441834E-3</v>
      </c>
    </row>
    <row r="2624" spans="1:7" x14ac:dyDescent="0.35">
      <c r="A2624" s="60">
        <v>42041</v>
      </c>
      <c r="B2624" s="16">
        <v>5774.67</v>
      </c>
      <c r="C2624" s="16">
        <v>5765.5</v>
      </c>
      <c r="D2624" s="16">
        <v>5803</v>
      </c>
      <c r="E2624" s="16">
        <v>5764.8</v>
      </c>
      <c r="F2624" s="16" t="s">
        <v>3229</v>
      </c>
      <c r="G2624" s="61">
        <f t="shared" si="41"/>
        <v>1.5957068547749476E-3</v>
      </c>
    </row>
    <row r="2625" spans="1:7" x14ac:dyDescent="0.35">
      <c r="A2625" s="60">
        <v>42040</v>
      </c>
      <c r="B2625" s="16">
        <v>5765.47</v>
      </c>
      <c r="C2625" s="16">
        <v>5733.7</v>
      </c>
      <c r="D2625" s="16">
        <v>5772.3</v>
      </c>
      <c r="E2625" s="16">
        <v>5715.2</v>
      </c>
      <c r="F2625" s="16" t="s">
        <v>3186</v>
      </c>
      <c r="G2625" s="61">
        <f t="shared" si="41"/>
        <v>5.5391709730698846E-3</v>
      </c>
    </row>
    <row r="2626" spans="1:7" x14ac:dyDescent="0.35">
      <c r="A2626" s="60">
        <v>42039</v>
      </c>
      <c r="B2626" s="16">
        <v>5733.71</v>
      </c>
      <c r="C2626" s="16">
        <v>5666.2</v>
      </c>
      <c r="D2626" s="16">
        <v>5759.2</v>
      </c>
      <c r="E2626" s="16">
        <v>5666.2</v>
      </c>
      <c r="F2626" s="16" t="s">
        <v>1201</v>
      </c>
      <c r="G2626" s="61">
        <f t="shared" si="41"/>
        <v>1.1912724731345969E-2</v>
      </c>
    </row>
    <row r="2627" spans="1:7" x14ac:dyDescent="0.35">
      <c r="A2627" s="60">
        <v>42038</v>
      </c>
      <c r="B2627" s="16">
        <v>5666.21</v>
      </c>
      <c r="C2627" s="16">
        <v>5586.5</v>
      </c>
      <c r="D2627" s="16">
        <v>5676.1</v>
      </c>
      <c r="E2627" s="16">
        <v>5586.5</v>
      </c>
      <c r="F2627" s="16" t="s">
        <v>3228</v>
      </c>
      <c r="G2627" s="61">
        <f t="shared" ref="G2627:G2690" si="42">B2627/B2628-1</f>
        <v>1.4262878745840535E-2</v>
      </c>
    </row>
    <row r="2628" spans="1:7" x14ac:dyDescent="0.35">
      <c r="A2628" s="60">
        <v>42037</v>
      </c>
      <c r="B2628" s="16">
        <v>5586.53</v>
      </c>
      <c r="C2628" s="16">
        <v>5551.6</v>
      </c>
      <c r="D2628" s="16">
        <v>5600</v>
      </c>
      <c r="E2628" s="16">
        <v>5551.6</v>
      </c>
      <c r="F2628" s="16" t="s">
        <v>2437</v>
      </c>
      <c r="G2628" s="61">
        <f t="shared" si="42"/>
        <v>4.1033844384132934E-3</v>
      </c>
    </row>
    <row r="2629" spans="1:7" x14ac:dyDescent="0.35">
      <c r="A2629" s="60">
        <v>42036</v>
      </c>
      <c r="B2629" s="16">
        <v>5563.7</v>
      </c>
      <c r="C2629" s="16">
        <v>5557</v>
      </c>
      <c r="D2629" s="16">
        <v>5579.3</v>
      </c>
      <c r="E2629" s="16">
        <v>5553.3</v>
      </c>
      <c r="F2629" s="16" t="s">
        <v>3227</v>
      </c>
      <c r="G2629" s="61">
        <f t="shared" si="42"/>
        <v>2.1831622709209686E-3</v>
      </c>
    </row>
    <row r="2630" spans="1:7" x14ac:dyDescent="0.35">
      <c r="A2630" s="60">
        <v>42034</v>
      </c>
      <c r="B2630" s="16">
        <v>5551.58</v>
      </c>
      <c r="C2630" s="16">
        <v>5532.2</v>
      </c>
      <c r="D2630" s="16">
        <v>5579.4</v>
      </c>
      <c r="E2630" s="16">
        <v>5532.2</v>
      </c>
      <c r="F2630" s="16" t="s">
        <v>479</v>
      </c>
      <c r="G2630" s="61">
        <f t="shared" si="42"/>
        <v>3.497685381844251E-3</v>
      </c>
    </row>
    <row r="2631" spans="1:7" x14ac:dyDescent="0.35">
      <c r="A2631" s="60">
        <v>42033</v>
      </c>
      <c r="B2631" s="16">
        <v>5532.23</v>
      </c>
      <c r="C2631" s="16">
        <v>5516.6</v>
      </c>
      <c r="D2631" s="16">
        <v>5538.1</v>
      </c>
      <c r="E2631" s="16">
        <v>5483</v>
      </c>
      <c r="F2631" s="16" t="s">
        <v>3226</v>
      </c>
      <c r="G2631" s="61">
        <f t="shared" si="42"/>
        <v>2.8405383064806777E-3</v>
      </c>
    </row>
    <row r="2632" spans="1:7" x14ac:dyDescent="0.35">
      <c r="A2632" s="60">
        <v>42032</v>
      </c>
      <c r="B2632" s="16">
        <v>5516.56</v>
      </c>
      <c r="C2632" s="16">
        <v>5511.5</v>
      </c>
      <c r="D2632" s="16">
        <v>5522.2</v>
      </c>
      <c r="E2632" s="16">
        <v>5486.6</v>
      </c>
      <c r="F2632" s="16" t="s">
        <v>3225</v>
      </c>
      <c r="G2632" s="61">
        <f t="shared" si="42"/>
        <v>9.2352856860333787E-4</v>
      </c>
    </row>
    <row r="2633" spans="1:7" x14ac:dyDescent="0.35">
      <c r="A2633" s="60">
        <v>42031</v>
      </c>
      <c r="B2633" s="16">
        <v>5511.47</v>
      </c>
      <c r="C2633" s="16">
        <v>5468.2</v>
      </c>
      <c r="D2633" s="16">
        <v>5511.5</v>
      </c>
      <c r="E2633" s="16">
        <v>5464.1</v>
      </c>
      <c r="F2633" s="16" t="s">
        <v>3224</v>
      </c>
      <c r="G2633" s="61">
        <f t="shared" si="42"/>
        <v>5.137417248737064E-3</v>
      </c>
    </row>
    <row r="2634" spans="1:7" x14ac:dyDescent="0.35">
      <c r="A2634" s="60">
        <v>42030</v>
      </c>
      <c r="B2634" s="16">
        <v>5483.3</v>
      </c>
      <c r="C2634" s="16">
        <v>5468.2</v>
      </c>
      <c r="D2634" s="16">
        <v>5487.4</v>
      </c>
      <c r="E2634" s="16">
        <v>5464.1</v>
      </c>
      <c r="F2634" s="16" t="s">
        <v>3223</v>
      </c>
      <c r="G2634" s="61">
        <f t="shared" si="42"/>
        <v>2.7632543858207015E-3</v>
      </c>
    </row>
    <row r="2635" spans="1:7" x14ac:dyDescent="0.35">
      <c r="A2635" s="60">
        <v>42027</v>
      </c>
      <c r="B2635" s="16">
        <v>5468.19</v>
      </c>
      <c r="C2635" s="16">
        <v>5390.5</v>
      </c>
      <c r="D2635" s="16">
        <v>5468.2</v>
      </c>
      <c r="E2635" s="16">
        <v>5390.5</v>
      </c>
      <c r="F2635" s="16" t="s">
        <v>3222</v>
      </c>
      <c r="G2635" s="61">
        <f t="shared" si="42"/>
        <v>1.4416155889642512E-2</v>
      </c>
    </row>
    <row r="2636" spans="1:7" x14ac:dyDescent="0.35">
      <c r="A2636" s="60">
        <v>42026</v>
      </c>
      <c r="B2636" s="16">
        <v>5390.48</v>
      </c>
      <c r="C2636" s="16">
        <v>5367.4</v>
      </c>
      <c r="D2636" s="16">
        <v>5404.2</v>
      </c>
      <c r="E2636" s="16">
        <v>5367.4</v>
      </c>
      <c r="F2636" s="16" t="s">
        <v>3221</v>
      </c>
      <c r="G2636" s="61">
        <f t="shared" si="42"/>
        <v>4.2981624284337272E-3</v>
      </c>
    </row>
    <row r="2637" spans="1:7" x14ac:dyDescent="0.35">
      <c r="A2637" s="60">
        <v>42025</v>
      </c>
      <c r="B2637" s="16">
        <v>5367.41</v>
      </c>
      <c r="C2637" s="16">
        <v>5286.8</v>
      </c>
      <c r="D2637" s="16">
        <v>5367.41</v>
      </c>
      <c r="E2637" s="16">
        <v>5286.8</v>
      </c>
      <c r="F2637" s="16" t="s">
        <v>3220</v>
      </c>
      <c r="G2637" s="61">
        <f t="shared" si="42"/>
        <v>1.5243567967133442E-2</v>
      </c>
    </row>
    <row r="2638" spans="1:7" x14ac:dyDescent="0.35">
      <c r="A2638" s="60">
        <v>42024</v>
      </c>
      <c r="B2638" s="16">
        <v>5286.82</v>
      </c>
      <c r="C2638" s="16">
        <v>5289</v>
      </c>
      <c r="D2638" s="16">
        <v>5293.3</v>
      </c>
      <c r="E2638" s="16">
        <v>5263.5</v>
      </c>
      <c r="F2638" s="16" t="s">
        <v>3219</v>
      </c>
      <c r="G2638" s="61">
        <f t="shared" si="42"/>
        <v>-4.1217621478550903E-4</v>
      </c>
    </row>
    <row r="2639" spans="1:7" x14ac:dyDescent="0.35">
      <c r="A2639" s="60">
        <v>42023</v>
      </c>
      <c r="B2639" s="16">
        <v>5289</v>
      </c>
      <c r="C2639" s="16">
        <v>5278.8</v>
      </c>
      <c r="D2639" s="16">
        <v>5348.9</v>
      </c>
      <c r="E2639" s="16">
        <v>5278.8</v>
      </c>
      <c r="F2639" s="16" t="s">
        <v>3218</v>
      </c>
      <c r="G2639" s="61">
        <f t="shared" si="42"/>
        <v>-7.6550714848587775E-3</v>
      </c>
    </row>
    <row r="2640" spans="1:7" x14ac:dyDescent="0.35">
      <c r="A2640" s="60">
        <v>42022</v>
      </c>
      <c r="B2640" s="16">
        <v>5329.8</v>
      </c>
      <c r="C2640" s="16">
        <v>5278.8</v>
      </c>
      <c r="D2640" s="16">
        <v>5338.6</v>
      </c>
      <c r="E2640" s="16">
        <v>5278.8</v>
      </c>
      <c r="F2640" s="16" t="s">
        <v>3217</v>
      </c>
      <c r="G2640" s="61">
        <f t="shared" si="42"/>
        <v>9.6670247046186653E-3</v>
      </c>
    </row>
    <row r="2641" spans="1:7" x14ac:dyDescent="0.35">
      <c r="A2641" s="60">
        <v>42020</v>
      </c>
      <c r="B2641" s="16">
        <v>5278.77</v>
      </c>
      <c r="C2641" s="16">
        <v>5310.6</v>
      </c>
      <c r="D2641" s="16">
        <v>5311.8</v>
      </c>
      <c r="E2641" s="16">
        <v>5248.5</v>
      </c>
      <c r="F2641" s="16" t="s">
        <v>3216</v>
      </c>
      <c r="G2641" s="61">
        <f t="shared" si="42"/>
        <v>-5.993673031295832E-3</v>
      </c>
    </row>
    <row r="2642" spans="1:7" x14ac:dyDescent="0.35">
      <c r="A2642" s="60">
        <v>42019</v>
      </c>
      <c r="B2642" s="16">
        <v>5310.6</v>
      </c>
      <c r="C2642" s="16">
        <v>5332.2</v>
      </c>
      <c r="D2642" s="16">
        <v>5332.2</v>
      </c>
      <c r="E2642" s="16">
        <v>5283.9</v>
      </c>
      <c r="F2642" s="16" t="s">
        <v>3215</v>
      </c>
      <c r="G2642" s="61">
        <f t="shared" si="42"/>
        <v>-4.0583319580512756E-3</v>
      </c>
    </row>
    <row r="2643" spans="1:7" x14ac:dyDescent="0.35">
      <c r="A2643" s="60">
        <v>42018</v>
      </c>
      <c r="B2643" s="16">
        <v>5332.24</v>
      </c>
      <c r="C2643" s="16">
        <v>5382.1</v>
      </c>
      <c r="D2643" s="16">
        <v>5382.7</v>
      </c>
      <c r="E2643" s="16">
        <v>5325.6</v>
      </c>
      <c r="F2643" s="16" t="s">
        <v>3214</v>
      </c>
      <c r="G2643" s="61">
        <f t="shared" si="42"/>
        <v>-9.2640419167240307E-3</v>
      </c>
    </row>
    <row r="2644" spans="1:7" x14ac:dyDescent="0.35">
      <c r="A2644" s="60">
        <v>42017</v>
      </c>
      <c r="B2644" s="16">
        <v>5382.1</v>
      </c>
      <c r="C2644" s="16">
        <v>5399.5</v>
      </c>
      <c r="D2644" s="16">
        <v>5399.5</v>
      </c>
      <c r="E2644" s="16">
        <v>5352.3</v>
      </c>
      <c r="F2644" s="16" t="s">
        <v>3213</v>
      </c>
      <c r="G2644" s="61">
        <f t="shared" si="42"/>
        <v>-3.2280587384456716E-3</v>
      </c>
    </row>
    <row r="2645" spans="1:7" x14ac:dyDescent="0.35">
      <c r="A2645" s="60">
        <v>42016</v>
      </c>
      <c r="B2645" s="16">
        <v>5399.53</v>
      </c>
      <c r="C2645" s="16">
        <v>5440.1</v>
      </c>
      <c r="D2645" s="16">
        <v>5440.1</v>
      </c>
      <c r="E2645" s="16">
        <v>5396.3</v>
      </c>
      <c r="F2645" s="16" t="s">
        <v>3212</v>
      </c>
      <c r="G2645" s="61">
        <f t="shared" si="42"/>
        <v>-3.5193592440853072E-3</v>
      </c>
    </row>
    <row r="2646" spans="1:7" x14ac:dyDescent="0.35">
      <c r="A2646" s="60">
        <v>42015</v>
      </c>
      <c r="B2646" s="16">
        <v>5418.6</v>
      </c>
      <c r="C2646" s="16">
        <v>5440.1</v>
      </c>
      <c r="D2646" s="16">
        <v>5440.1</v>
      </c>
      <c r="E2646" s="16">
        <v>5400.6</v>
      </c>
      <c r="F2646" s="16" t="s">
        <v>3211</v>
      </c>
      <c r="G2646" s="61">
        <f t="shared" si="42"/>
        <v>-3.9557950927552321E-3</v>
      </c>
    </row>
    <row r="2647" spans="1:7" x14ac:dyDescent="0.35">
      <c r="A2647" s="60">
        <v>42013</v>
      </c>
      <c r="B2647" s="16">
        <v>5440.12</v>
      </c>
      <c r="C2647" s="16">
        <v>5359.4</v>
      </c>
      <c r="D2647" s="16">
        <v>5440.12</v>
      </c>
      <c r="E2647" s="16">
        <v>5359.4</v>
      </c>
      <c r="F2647" s="16" t="s">
        <v>3210</v>
      </c>
      <c r="G2647" s="61">
        <f t="shared" si="42"/>
        <v>1.5059493489022024E-2</v>
      </c>
    </row>
    <row r="2648" spans="1:7" x14ac:dyDescent="0.35">
      <c r="A2648" s="60">
        <v>42012</v>
      </c>
      <c r="B2648" s="16">
        <v>5359.41</v>
      </c>
      <c r="C2648" s="16">
        <v>5334.5</v>
      </c>
      <c r="D2648" s="16">
        <v>5373.4</v>
      </c>
      <c r="E2648" s="16">
        <v>5334.5</v>
      </c>
      <c r="F2648" s="16" t="s">
        <v>3209</v>
      </c>
      <c r="G2648" s="61">
        <f t="shared" si="42"/>
        <v>4.6714868712847135E-3</v>
      </c>
    </row>
    <row r="2649" spans="1:7" x14ac:dyDescent="0.35">
      <c r="A2649" s="60">
        <v>42011</v>
      </c>
      <c r="B2649" s="16">
        <v>5334.49</v>
      </c>
      <c r="C2649" s="16">
        <v>5346.2</v>
      </c>
      <c r="D2649" s="16">
        <v>5348.9</v>
      </c>
      <c r="E2649" s="16">
        <v>5301.2</v>
      </c>
      <c r="F2649" s="16" t="s">
        <v>3208</v>
      </c>
      <c r="G2649" s="61">
        <f t="shared" si="42"/>
        <v>-2.1828751851796779E-3</v>
      </c>
    </row>
    <row r="2650" spans="1:7" x14ac:dyDescent="0.35">
      <c r="A2650" s="60">
        <v>42010</v>
      </c>
      <c r="B2650" s="16">
        <v>5346.16</v>
      </c>
      <c r="C2650" s="16">
        <v>5429.5</v>
      </c>
      <c r="D2650" s="16">
        <v>5429.5</v>
      </c>
      <c r="E2650" s="16">
        <v>5321.5</v>
      </c>
      <c r="F2650" s="16" t="s">
        <v>3207</v>
      </c>
      <c r="G2650" s="61">
        <f t="shared" si="42"/>
        <v>-1.5342225562026468E-2</v>
      </c>
    </row>
    <row r="2651" spans="1:7" x14ac:dyDescent="0.35">
      <c r="A2651" s="60">
        <v>42009</v>
      </c>
      <c r="B2651" s="16">
        <v>5429.46</v>
      </c>
      <c r="C2651" s="16">
        <v>5415</v>
      </c>
      <c r="D2651" s="16">
        <v>5447.6</v>
      </c>
      <c r="E2651" s="16">
        <v>5409.4</v>
      </c>
      <c r="F2651" s="16" t="s">
        <v>3206</v>
      </c>
      <c r="G2651" s="61">
        <f t="shared" si="42"/>
        <v>-7.6192579505307556E-4</v>
      </c>
    </row>
    <row r="2652" spans="1:7" x14ac:dyDescent="0.35">
      <c r="A2652" s="60">
        <v>42008</v>
      </c>
      <c r="B2652" s="16">
        <v>5433.6</v>
      </c>
      <c r="C2652" s="16">
        <v>5415</v>
      </c>
      <c r="D2652" s="16">
        <v>5447.6</v>
      </c>
      <c r="E2652" s="16">
        <v>5409.4</v>
      </c>
      <c r="F2652" s="16" t="s">
        <v>3205</v>
      </c>
      <c r="G2652" s="61">
        <f t="shared" si="42"/>
        <v>3.4293438817514232E-3</v>
      </c>
    </row>
    <row r="2653" spans="1:7" x14ac:dyDescent="0.35">
      <c r="A2653" s="60">
        <v>42006</v>
      </c>
      <c r="B2653" s="16">
        <v>5415.03</v>
      </c>
      <c r="C2653" s="16">
        <v>5388.6</v>
      </c>
      <c r="D2653" s="16">
        <v>5415.03</v>
      </c>
      <c r="E2653" s="16">
        <v>5366.4</v>
      </c>
      <c r="F2653" s="16" t="s">
        <v>3204</v>
      </c>
      <c r="G2653" s="61">
        <f t="shared" si="42"/>
        <v>6.6608417608566839E-3</v>
      </c>
    </row>
    <row r="2654" spans="1:7" x14ac:dyDescent="0.35">
      <c r="A2654" s="60">
        <v>42005</v>
      </c>
      <c r="B2654" s="16">
        <v>5379.2</v>
      </c>
      <c r="C2654" s="16">
        <v>5388.6</v>
      </c>
      <c r="D2654" s="16">
        <v>5389.7</v>
      </c>
      <c r="E2654" s="16">
        <v>5366.4</v>
      </c>
      <c r="F2654" s="16" t="s">
        <v>3203</v>
      </c>
      <c r="G2654" s="61">
        <f t="shared" si="42"/>
        <v>-1.7444234123892288E-3</v>
      </c>
    </row>
    <row r="2655" spans="1:7" x14ac:dyDescent="0.35">
      <c r="A2655" s="60">
        <v>42004</v>
      </c>
      <c r="B2655" s="16">
        <v>5388.6</v>
      </c>
      <c r="C2655" s="16">
        <v>5392.3</v>
      </c>
      <c r="D2655" s="16">
        <v>5413.3</v>
      </c>
      <c r="E2655" s="16">
        <v>5378.1</v>
      </c>
      <c r="F2655" s="16" t="s">
        <v>3202</v>
      </c>
      <c r="G2655" s="61">
        <f t="shared" si="42"/>
        <v>-6.9172324394084495E-4</v>
      </c>
    </row>
    <row r="2656" spans="1:7" x14ac:dyDescent="0.35">
      <c r="A2656" s="60">
        <v>42003</v>
      </c>
      <c r="B2656" s="16">
        <v>5392.33</v>
      </c>
      <c r="C2656" s="16">
        <v>5447.1</v>
      </c>
      <c r="D2656" s="16">
        <v>5458.3</v>
      </c>
      <c r="E2656" s="16">
        <v>5391.3</v>
      </c>
      <c r="F2656" s="16" t="s">
        <v>3201</v>
      </c>
      <c r="G2656" s="61">
        <f t="shared" si="42"/>
        <v>-1.0027630141638877E-2</v>
      </c>
    </row>
    <row r="2657" spans="1:7" x14ac:dyDescent="0.35">
      <c r="A2657" s="60">
        <v>42002</v>
      </c>
      <c r="B2657" s="16">
        <v>5446.95</v>
      </c>
      <c r="C2657" s="16">
        <v>5369.5</v>
      </c>
      <c r="D2657" s="16">
        <v>5453.2</v>
      </c>
      <c r="E2657" s="16">
        <v>5369.5</v>
      </c>
      <c r="F2657" s="16" t="s">
        <v>3200</v>
      </c>
      <c r="G2657" s="61">
        <f t="shared" si="42"/>
        <v>9.9288018689509538E-3</v>
      </c>
    </row>
    <row r="2658" spans="1:7" x14ac:dyDescent="0.35">
      <c r="A2658" s="60">
        <v>42001</v>
      </c>
      <c r="B2658" s="16">
        <v>5393.4</v>
      </c>
      <c r="C2658" s="16">
        <v>5369.5</v>
      </c>
      <c r="D2658" s="16">
        <v>5399</v>
      </c>
      <c r="E2658" s="16">
        <v>5369.5</v>
      </c>
      <c r="F2658" s="16" t="s">
        <v>3199</v>
      </c>
      <c r="G2658" s="61">
        <f t="shared" si="42"/>
        <v>4.4604195960480375E-3</v>
      </c>
    </row>
    <row r="2659" spans="1:7" x14ac:dyDescent="0.35">
      <c r="A2659" s="60">
        <v>41997</v>
      </c>
      <c r="B2659" s="16">
        <v>5369.45</v>
      </c>
      <c r="C2659" s="16">
        <v>5356.4</v>
      </c>
      <c r="D2659" s="16">
        <v>5372.7</v>
      </c>
      <c r="E2659" s="16">
        <v>5343</v>
      </c>
      <c r="F2659" s="16" t="s">
        <v>3198</v>
      </c>
      <c r="G2659" s="61">
        <f t="shared" si="42"/>
        <v>2.4344663683324441E-3</v>
      </c>
    </row>
    <row r="2660" spans="1:7" x14ac:dyDescent="0.35">
      <c r="A2660" s="60">
        <v>41996</v>
      </c>
      <c r="B2660" s="16">
        <v>5356.41</v>
      </c>
      <c r="C2660" s="16">
        <v>5414.1</v>
      </c>
      <c r="D2660" s="16">
        <v>5414.1</v>
      </c>
      <c r="E2660" s="16">
        <v>5356.4</v>
      </c>
      <c r="F2660" s="16" t="s">
        <v>3197</v>
      </c>
      <c r="G2660" s="61">
        <f t="shared" si="42"/>
        <v>-1.0653683259790658E-2</v>
      </c>
    </row>
    <row r="2661" spans="1:7" x14ac:dyDescent="0.35">
      <c r="A2661" s="60">
        <v>41995</v>
      </c>
      <c r="B2661" s="16">
        <v>5414.09</v>
      </c>
      <c r="C2661" s="16">
        <v>5312.7</v>
      </c>
      <c r="D2661" s="16">
        <v>5414.1</v>
      </c>
      <c r="E2661" s="16">
        <v>5312.7</v>
      </c>
      <c r="F2661" s="16" t="s">
        <v>740</v>
      </c>
      <c r="G2661" s="61">
        <f t="shared" si="42"/>
        <v>8.6424353074874283E-3</v>
      </c>
    </row>
    <row r="2662" spans="1:7" x14ac:dyDescent="0.35">
      <c r="A2662" s="60">
        <v>41994</v>
      </c>
      <c r="B2662" s="16">
        <v>5367.7</v>
      </c>
      <c r="C2662" s="16">
        <v>5312.7</v>
      </c>
      <c r="D2662" s="16">
        <v>5380.6</v>
      </c>
      <c r="E2662" s="16">
        <v>5312.7</v>
      </c>
      <c r="F2662" s="16" t="s">
        <v>3196</v>
      </c>
      <c r="G2662" s="61">
        <f t="shared" si="42"/>
        <v>1.034494441662881E-2</v>
      </c>
    </row>
    <row r="2663" spans="1:7" x14ac:dyDescent="0.35">
      <c r="A2663" s="60">
        <v>41992</v>
      </c>
      <c r="B2663" s="16">
        <v>5312.74</v>
      </c>
      <c r="C2663" s="16">
        <v>5189.7</v>
      </c>
      <c r="D2663" s="16">
        <v>5316.4</v>
      </c>
      <c r="E2663" s="16">
        <v>5189.7</v>
      </c>
      <c r="F2663" s="16" t="s">
        <v>1467</v>
      </c>
      <c r="G2663" s="61">
        <f t="shared" si="42"/>
        <v>2.3706526954299978E-2</v>
      </c>
    </row>
    <row r="2664" spans="1:7" x14ac:dyDescent="0.35">
      <c r="A2664" s="60">
        <v>41991</v>
      </c>
      <c r="B2664" s="16">
        <v>5189.71</v>
      </c>
      <c r="C2664" s="16">
        <v>5140.6000000000004</v>
      </c>
      <c r="D2664" s="16">
        <v>5239.3999999999996</v>
      </c>
      <c r="E2664" s="16">
        <v>5140.6000000000004</v>
      </c>
      <c r="F2664" s="16" t="s">
        <v>294</v>
      </c>
      <c r="G2664" s="61">
        <f t="shared" si="42"/>
        <v>9.543540213786228E-3</v>
      </c>
    </row>
    <row r="2665" spans="1:7" x14ac:dyDescent="0.35">
      <c r="A2665" s="60">
        <v>41990</v>
      </c>
      <c r="B2665" s="16">
        <v>5140.6499999999996</v>
      </c>
      <c r="C2665" s="16">
        <v>5131</v>
      </c>
      <c r="D2665" s="16">
        <v>5166.1000000000004</v>
      </c>
      <c r="E2665" s="16">
        <v>5128.7</v>
      </c>
      <c r="F2665" s="16" t="s">
        <v>3195</v>
      </c>
      <c r="G2665" s="61">
        <f t="shared" si="42"/>
        <v>1.8748672293866786E-3</v>
      </c>
    </row>
    <row r="2666" spans="1:7" x14ac:dyDescent="0.35">
      <c r="A2666" s="60">
        <v>41989</v>
      </c>
      <c r="B2666" s="16">
        <v>5131.03</v>
      </c>
      <c r="C2666" s="16">
        <v>5164.6000000000004</v>
      </c>
      <c r="D2666" s="16">
        <v>5164.6000000000004</v>
      </c>
      <c r="E2666" s="16">
        <v>5121.7</v>
      </c>
      <c r="F2666" s="16" t="s">
        <v>3194</v>
      </c>
      <c r="G2666" s="61">
        <f t="shared" si="42"/>
        <v>-6.4980956862017436E-3</v>
      </c>
    </row>
    <row r="2667" spans="1:7" x14ac:dyDescent="0.35">
      <c r="A2667" s="60">
        <v>41988</v>
      </c>
      <c r="B2667" s="16">
        <v>5164.59</v>
      </c>
      <c r="C2667" s="16">
        <v>5196.8999999999996</v>
      </c>
      <c r="D2667" s="16">
        <v>5196.8999999999996</v>
      </c>
      <c r="E2667" s="16">
        <v>5124.8</v>
      </c>
      <c r="F2667" s="16" t="s">
        <v>3193</v>
      </c>
      <c r="G2667" s="61">
        <f t="shared" si="42"/>
        <v>7.017509651756848E-3</v>
      </c>
    </row>
    <row r="2668" spans="1:7" x14ac:dyDescent="0.35">
      <c r="A2668" s="60">
        <v>41987</v>
      </c>
      <c r="B2668" s="16">
        <v>5128.6000000000004</v>
      </c>
      <c r="C2668" s="16">
        <v>5196.8999999999996</v>
      </c>
      <c r="D2668" s="16">
        <v>5196.8999999999996</v>
      </c>
      <c r="E2668" s="16">
        <v>5124.8</v>
      </c>
      <c r="F2668" s="16" t="s">
        <v>3192</v>
      </c>
      <c r="G2668" s="61">
        <f t="shared" si="42"/>
        <v>-1.3132955540375413E-2</v>
      </c>
    </row>
    <row r="2669" spans="1:7" x14ac:dyDescent="0.35">
      <c r="A2669" s="60">
        <v>41985</v>
      </c>
      <c r="B2669" s="16">
        <v>5196.8500000000004</v>
      </c>
      <c r="C2669" s="16">
        <v>5207.3999999999996</v>
      </c>
      <c r="D2669" s="16">
        <v>5218.2</v>
      </c>
      <c r="E2669" s="16">
        <v>5182.8999999999996</v>
      </c>
      <c r="F2669" s="16" t="s">
        <v>3191</v>
      </c>
      <c r="G2669" s="61">
        <f t="shared" si="42"/>
        <v>-2.0278795024780694E-3</v>
      </c>
    </row>
    <row r="2670" spans="1:7" x14ac:dyDescent="0.35">
      <c r="A2670" s="60">
        <v>41984</v>
      </c>
      <c r="B2670" s="16">
        <v>5207.41</v>
      </c>
      <c r="C2670" s="16">
        <v>5237.1000000000004</v>
      </c>
      <c r="D2670" s="16">
        <v>5237.1000000000004</v>
      </c>
      <c r="E2670" s="16">
        <v>5168.3999999999996</v>
      </c>
      <c r="F2670" s="16" t="s">
        <v>3190</v>
      </c>
      <c r="G2670" s="61">
        <f t="shared" si="42"/>
        <v>-5.6691680510206899E-3</v>
      </c>
    </row>
    <row r="2671" spans="1:7" x14ac:dyDescent="0.35">
      <c r="A2671" s="60">
        <v>41983</v>
      </c>
      <c r="B2671" s="16">
        <v>5237.1000000000004</v>
      </c>
      <c r="C2671" s="16">
        <v>5258.3</v>
      </c>
      <c r="D2671" s="16">
        <v>5263.7</v>
      </c>
      <c r="E2671" s="16">
        <v>5199.8999999999996</v>
      </c>
      <c r="F2671" s="16" t="s">
        <v>3189</v>
      </c>
      <c r="G2671" s="61">
        <f t="shared" si="42"/>
        <v>-4.0241448692153181E-3</v>
      </c>
    </row>
    <row r="2672" spans="1:7" x14ac:dyDescent="0.35">
      <c r="A2672" s="60">
        <v>41982</v>
      </c>
      <c r="B2672" s="16">
        <v>5258.26</v>
      </c>
      <c r="C2672" s="16">
        <v>5348.3</v>
      </c>
      <c r="D2672" s="16">
        <v>5348.3</v>
      </c>
      <c r="E2672" s="16">
        <v>5258.26</v>
      </c>
      <c r="F2672" s="16" t="s">
        <v>3188</v>
      </c>
      <c r="G2672" s="61">
        <f t="shared" si="42"/>
        <v>-1.6952891600952591E-2</v>
      </c>
    </row>
    <row r="2673" spans="1:7" x14ac:dyDescent="0.35">
      <c r="A2673" s="60">
        <v>41981</v>
      </c>
      <c r="B2673" s="16">
        <v>5348.94</v>
      </c>
      <c r="C2673" s="16">
        <v>5313.6</v>
      </c>
      <c r="D2673" s="16">
        <v>5378.4</v>
      </c>
      <c r="E2673" s="16">
        <v>5313.6</v>
      </c>
      <c r="F2673" s="16" t="s">
        <v>2950</v>
      </c>
      <c r="G2673" s="61">
        <f t="shared" si="42"/>
        <v>-1.6075367303458599E-4</v>
      </c>
    </row>
    <row r="2674" spans="1:7" x14ac:dyDescent="0.35">
      <c r="A2674" s="60">
        <v>41980</v>
      </c>
      <c r="B2674" s="16">
        <v>5349.8</v>
      </c>
      <c r="C2674" s="16">
        <v>5313.6</v>
      </c>
      <c r="D2674" s="16">
        <v>5358.1</v>
      </c>
      <c r="E2674" s="16">
        <v>5313.6</v>
      </c>
      <c r="F2674" s="16" t="s">
        <v>3187</v>
      </c>
      <c r="G2674" s="61">
        <f t="shared" si="42"/>
        <v>6.8051279348995131E-3</v>
      </c>
    </row>
    <row r="2675" spans="1:7" x14ac:dyDescent="0.35">
      <c r="A2675" s="60">
        <v>41978</v>
      </c>
      <c r="B2675" s="16">
        <v>5313.64</v>
      </c>
      <c r="C2675" s="16">
        <v>5345.4</v>
      </c>
      <c r="D2675" s="16">
        <v>5364.7</v>
      </c>
      <c r="E2675" s="16">
        <v>5287.7</v>
      </c>
      <c r="F2675" s="16" t="s">
        <v>3186</v>
      </c>
      <c r="G2675" s="61">
        <f t="shared" si="42"/>
        <v>-5.9434168754126659E-3</v>
      </c>
    </row>
    <row r="2676" spans="1:7" x14ac:dyDescent="0.35">
      <c r="A2676" s="60">
        <v>41977</v>
      </c>
      <c r="B2676" s="16">
        <v>5345.41</v>
      </c>
      <c r="C2676" s="16">
        <v>5301.2</v>
      </c>
      <c r="D2676" s="16">
        <v>5350.9</v>
      </c>
      <c r="E2676" s="16">
        <v>5301.2</v>
      </c>
      <c r="F2676" s="16" t="s">
        <v>3185</v>
      </c>
      <c r="G2676" s="61">
        <f t="shared" si="42"/>
        <v>8.3339149593586459E-3</v>
      </c>
    </row>
    <row r="2677" spans="1:7" x14ac:dyDescent="0.35">
      <c r="A2677" s="60">
        <v>41976</v>
      </c>
      <c r="B2677" s="16">
        <v>5301.23</v>
      </c>
      <c r="C2677" s="16">
        <v>5260</v>
      </c>
      <c r="D2677" s="16">
        <v>5308.3</v>
      </c>
      <c r="E2677" s="16">
        <v>5242.3999999999996</v>
      </c>
      <c r="F2677" s="16" t="s">
        <v>3184</v>
      </c>
      <c r="G2677" s="61">
        <f t="shared" si="42"/>
        <v>7.8326549468348272E-3</v>
      </c>
    </row>
    <row r="2678" spans="1:7" x14ac:dyDescent="0.35">
      <c r="A2678" s="60">
        <v>41975</v>
      </c>
      <c r="B2678" s="16">
        <v>5260.03</v>
      </c>
      <c r="C2678" s="16">
        <v>5190.7</v>
      </c>
      <c r="D2678" s="16">
        <v>5263.1</v>
      </c>
      <c r="E2678" s="16">
        <v>5190.7</v>
      </c>
      <c r="F2678" s="16" t="s">
        <v>3183</v>
      </c>
      <c r="G2678" s="61">
        <f t="shared" si="42"/>
        <v>1.3362436833780578E-2</v>
      </c>
    </row>
    <row r="2679" spans="1:7" x14ac:dyDescent="0.35">
      <c r="A2679" s="60">
        <v>41974</v>
      </c>
      <c r="B2679" s="16">
        <v>5190.67</v>
      </c>
      <c r="C2679" s="16">
        <v>5298.1</v>
      </c>
      <c r="D2679" s="16">
        <v>5300.5</v>
      </c>
      <c r="E2679" s="16">
        <v>5190.67</v>
      </c>
      <c r="F2679" s="16" t="s">
        <v>3182</v>
      </c>
      <c r="G2679" s="61">
        <f t="shared" si="42"/>
        <v>-1.2053673391701492E-2</v>
      </c>
    </row>
    <row r="2680" spans="1:7" x14ac:dyDescent="0.35">
      <c r="A2680" s="60">
        <v>41973</v>
      </c>
      <c r="B2680" s="16">
        <v>5254</v>
      </c>
      <c r="C2680" s="16">
        <v>5298.1</v>
      </c>
      <c r="D2680" s="16">
        <v>5298.1</v>
      </c>
      <c r="E2680" s="16">
        <v>5253.7</v>
      </c>
      <c r="F2680" s="16" t="s">
        <v>3181</v>
      </c>
      <c r="G2680" s="61">
        <f t="shared" si="42"/>
        <v>-8.3256104535390785E-3</v>
      </c>
    </row>
    <row r="2681" spans="1:7" x14ac:dyDescent="0.35">
      <c r="A2681" s="60">
        <v>41971</v>
      </c>
      <c r="B2681" s="16">
        <v>5298.11</v>
      </c>
      <c r="C2681" s="16">
        <v>5381.4</v>
      </c>
      <c r="D2681" s="16">
        <v>5381.4</v>
      </c>
      <c r="E2681" s="16">
        <v>5298.1</v>
      </c>
      <c r="F2681" s="16" t="s">
        <v>3180</v>
      </c>
      <c r="G2681" s="61">
        <f t="shared" si="42"/>
        <v>-1.5468237524041473E-2</v>
      </c>
    </row>
    <row r="2682" spans="1:7" x14ac:dyDescent="0.35">
      <c r="A2682" s="60">
        <v>41970</v>
      </c>
      <c r="B2682" s="16">
        <v>5381.35</v>
      </c>
      <c r="C2682" s="16">
        <v>5380.3</v>
      </c>
      <c r="D2682" s="16">
        <v>5394.9</v>
      </c>
      <c r="E2682" s="16">
        <v>5376.2</v>
      </c>
      <c r="F2682" s="16" t="s">
        <v>3179</v>
      </c>
      <c r="G2682" s="61">
        <f t="shared" si="42"/>
        <v>2.0073342044168996E-4</v>
      </c>
    </row>
    <row r="2683" spans="1:7" x14ac:dyDescent="0.35">
      <c r="A2683" s="60">
        <v>41969</v>
      </c>
      <c r="B2683" s="16">
        <v>5380.27</v>
      </c>
      <c r="C2683" s="16">
        <v>5320.9</v>
      </c>
      <c r="D2683" s="16">
        <v>5380.3</v>
      </c>
      <c r="E2683" s="16">
        <v>5320.9</v>
      </c>
      <c r="F2683" s="16" t="s">
        <v>856</v>
      </c>
      <c r="G2683" s="61">
        <f t="shared" si="42"/>
        <v>1.1165488285728387E-2</v>
      </c>
    </row>
    <row r="2684" spans="1:7" x14ac:dyDescent="0.35">
      <c r="A2684" s="60">
        <v>41968</v>
      </c>
      <c r="B2684" s="16">
        <v>5320.86</v>
      </c>
      <c r="C2684" s="16">
        <v>5349</v>
      </c>
      <c r="D2684" s="16">
        <v>5349</v>
      </c>
      <c r="E2684" s="16">
        <v>5286</v>
      </c>
      <c r="F2684" s="16" t="s">
        <v>165</v>
      </c>
      <c r="G2684" s="61">
        <f t="shared" si="42"/>
        <v>-5.257077050203951E-3</v>
      </c>
    </row>
    <row r="2685" spans="1:7" x14ac:dyDescent="0.35">
      <c r="A2685" s="60">
        <v>41967</v>
      </c>
      <c r="B2685" s="16">
        <v>5348.98</v>
      </c>
      <c r="C2685" s="16">
        <v>5292.1</v>
      </c>
      <c r="D2685" s="16">
        <v>5363.7</v>
      </c>
      <c r="E2685" s="16">
        <v>5292.1</v>
      </c>
      <c r="F2685" s="16" t="s">
        <v>3178</v>
      </c>
      <c r="G2685" s="61">
        <f t="shared" si="42"/>
        <v>-1.6648313704996642E-3</v>
      </c>
    </row>
    <row r="2686" spans="1:7" x14ac:dyDescent="0.35">
      <c r="A2686" s="60">
        <v>41966</v>
      </c>
      <c r="B2686" s="16">
        <v>5357.9</v>
      </c>
      <c r="C2686" s="16">
        <v>5292.1</v>
      </c>
      <c r="D2686" s="16">
        <v>5357.9</v>
      </c>
      <c r="E2686" s="16">
        <v>5292.1</v>
      </c>
      <c r="F2686" s="16" t="s">
        <v>3177</v>
      </c>
      <c r="G2686" s="61">
        <f t="shared" si="42"/>
        <v>1.2437453704403412E-2</v>
      </c>
    </row>
    <row r="2687" spans="1:7" x14ac:dyDescent="0.35">
      <c r="A2687" s="60">
        <v>41964</v>
      </c>
      <c r="B2687" s="16">
        <v>5292.08</v>
      </c>
      <c r="C2687" s="16">
        <v>5302.5</v>
      </c>
      <c r="D2687" s="16">
        <v>5312.8</v>
      </c>
      <c r="E2687" s="16">
        <v>5281.4</v>
      </c>
      <c r="F2687" s="16" t="s">
        <v>3176</v>
      </c>
      <c r="G2687" s="61">
        <f t="shared" si="42"/>
        <v>-1.9556997237125673E-3</v>
      </c>
    </row>
    <row r="2688" spans="1:7" x14ac:dyDescent="0.35">
      <c r="A2688" s="60">
        <v>41963</v>
      </c>
      <c r="B2688" s="16">
        <v>5302.45</v>
      </c>
      <c r="C2688" s="16">
        <v>5352.5</v>
      </c>
      <c r="D2688" s="16">
        <v>5352.5</v>
      </c>
      <c r="E2688" s="16">
        <v>5302.4</v>
      </c>
      <c r="F2688" s="16" t="s">
        <v>3175</v>
      </c>
      <c r="G2688" s="61">
        <f t="shared" si="42"/>
        <v>-9.3415165017889379E-3</v>
      </c>
    </row>
    <row r="2689" spans="1:7" x14ac:dyDescent="0.35">
      <c r="A2689" s="60">
        <v>41962</v>
      </c>
      <c r="B2689" s="16">
        <v>5352.45</v>
      </c>
      <c r="C2689" s="16">
        <v>5383.1</v>
      </c>
      <c r="D2689" s="16">
        <v>5384</v>
      </c>
      <c r="E2689" s="16">
        <v>5350.9</v>
      </c>
      <c r="F2689" s="16" t="s">
        <v>3174</v>
      </c>
      <c r="G2689" s="61">
        <f t="shared" si="42"/>
        <v>-5.6937452397318733E-3</v>
      </c>
    </row>
    <row r="2690" spans="1:7" x14ac:dyDescent="0.35">
      <c r="A2690" s="60">
        <v>41961</v>
      </c>
      <c r="B2690" s="16">
        <v>5383.1</v>
      </c>
      <c r="C2690" s="16">
        <v>5396.6</v>
      </c>
      <c r="D2690" s="16">
        <v>5414.1</v>
      </c>
      <c r="E2690" s="16">
        <v>5372.9</v>
      </c>
      <c r="F2690" s="16" t="s">
        <v>3173</v>
      </c>
      <c r="G2690" s="61">
        <f t="shared" si="42"/>
        <v>-2.5071201842631341E-3</v>
      </c>
    </row>
    <row r="2691" spans="1:7" x14ac:dyDescent="0.35">
      <c r="A2691" s="60">
        <v>41960</v>
      </c>
      <c r="B2691" s="16">
        <v>5396.63</v>
      </c>
      <c r="C2691" s="16">
        <v>5433.8</v>
      </c>
      <c r="D2691" s="16">
        <v>5440.4</v>
      </c>
      <c r="E2691" s="16">
        <v>5390.2</v>
      </c>
      <c r="F2691" s="16" t="s">
        <v>3172</v>
      </c>
      <c r="G2691" s="61">
        <f t="shared" ref="G2691:G2754" si="43">B2691/B2692-1</f>
        <v>-5.3578340122011348E-3</v>
      </c>
    </row>
    <row r="2692" spans="1:7" x14ac:dyDescent="0.35">
      <c r="A2692" s="60">
        <v>41959</v>
      </c>
      <c r="B2692" s="16">
        <v>5425.7</v>
      </c>
      <c r="C2692" s="16">
        <v>5433.8</v>
      </c>
      <c r="D2692" s="16">
        <v>5440.4</v>
      </c>
      <c r="E2692" s="16">
        <v>5422.2</v>
      </c>
      <c r="F2692" s="16" t="s">
        <v>3171</v>
      </c>
      <c r="G2692" s="61">
        <f t="shared" si="43"/>
        <v>-1.494344678329429E-3</v>
      </c>
    </row>
    <row r="2693" spans="1:7" x14ac:dyDescent="0.35">
      <c r="A2693" s="60">
        <v>41957</v>
      </c>
      <c r="B2693" s="16">
        <v>5433.82</v>
      </c>
      <c r="C2693" s="16">
        <v>5423.5</v>
      </c>
      <c r="D2693" s="16">
        <v>5436.7</v>
      </c>
      <c r="E2693" s="16">
        <v>5401.8</v>
      </c>
      <c r="F2693" s="16" t="s">
        <v>3170</v>
      </c>
      <c r="G2693" s="61">
        <f t="shared" si="43"/>
        <v>1.9102196752625034E-3</v>
      </c>
    </row>
    <row r="2694" spans="1:7" x14ac:dyDescent="0.35">
      <c r="A2694" s="60">
        <v>41956</v>
      </c>
      <c r="B2694" s="16">
        <v>5423.46</v>
      </c>
      <c r="C2694" s="16">
        <v>5443</v>
      </c>
      <c r="D2694" s="16">
        <v>5450.5</v>
      </c>
      <c r="E2694" s="16">
        <v>5415.8</v>
      </c>
      <c r="F2694" s="16" t="s">
        <v>422</v>
      </c>
      <c r="G2694" s="61">
        <f t="shared" si="43"/>
        <v>-3.5862707560930795E-3</v>
      </c>
    </row>
    <row r="2695" spans="1:7" x14ac:dyDescent="0.35">
      <c r="A2695" s="60">
        <v>41955</v>
      </c>
      <c r="B2695" s="16">
        <v>5442.98</v>
      </c>
      <c r="C2695" s="16">
        <v>5494</v>
      </c>
      <c r="D2695" s="16">
        <v>5494</v>
      </c>
      <c r="E2695" s="16">
        <v>5439.5</v>
      </c>
      <c r="F2695" s="16" t="s">
        <v>3169</v>
      </c>
      <c r="G2695" s="61">
        <f t="shared" si="43"/>
        <v>-9.2846910897180779E-3</v>
      </c>
    </row>
    <row r="2696" spans="1:7" x14ac:dyDescent="0.35">
      <c r="A2696" s="60">
        <v>41954</v>
      </c>
      <c r="B2696" s="16">
        <v>5493.99</v>
      </c>
      <c r="C2696" s="16">
        <v>5501.4</v>
      </c>
      <c r="D2696" s="16">
        <v>5510.6</v>
      </c>
      <c r="E2696" s="16">
        <v>5486.5</v>
      </c>
      <c r="F2696" s="16" t="s">
        <v>3168</v>
      </c>
      <c r="G2696" s="61">
        <f t="shared" si="43"/>
        <v>-1.3505604007693073E-3</v>
      </c>
    </row>
    <row r="2697" spans="1:7" x14ac:dyDescent="0.35">
      <c r="A2697" s="60">
        <v>41953</v>
      </c>
      <c r="B2697" s="16">
        <v>5501.42</v>
      </c>
      <c r="C2697" s="16">
        <v>5522.1</v>
      </c>
      <c r="D2697" s="16">
        <v>5523.5</v>
      </c>
      <c r="E2697" s="16">
        <v>5480.5</v>
      </c>
      <c r="F2697" s="16" t="s">
        <v>3167</v>
      </c>
      <c r="G2697" s="61">
        <f t="shared" si="43"/>
        <v>5.8564621148748941E-4</v>
      </c>
    </row>
    <row r="2698" spans="1:7" x14ac:dyDescent="0.35">
      <c r="A2698" s="60">
        <v>41952</v>
      </c>
      <c r="B2698" s="16">
        <v>5498.2</v>
      </c>
      <c r="C2698" s="16">
        <v>5522.1</v>
      </c>
      <c r="D2698" s="16">
        <v>5523.5</v>
      </c>
      <c r="E2698" s="16">
        <v>5497.8</v>
      </c>
      <c r="F2698" s="16" t="s">
        <v>3166</v>
      </c>
      <c r="G2698" s="61">
        <f t="shared" si="43"/>
        <v>-4.3280635989931815E-3</v>
      </c>
    </row>
    <row r="2699" spans="1:7" x14ac:dyDescent="0.35">
      <c r="A2699" s="60">
        <v>41950</v>
      </c>
      <c r="B2699" s="16">
        <v>5522.1</v>
      </c>
      <c r="C2699" s="16">
        <v>5479.2</v>
      </c>
      <c r="D2699" s="16">
        <v>5522.1</v>
      </c>
      <c r="E2699" s="16">
        <v>5474.3</v>
      </c>
      <c r="F2699" s="16" t="s">
        <v>3165</v>
      </c>
      <c r="G2699" s="61">
        <f t="shared" si="43"/>
        <v>7.8296101620676239E-3</v>
      </c>
    </row>
    <row r="2700" spans="1:7" x14ac:dyDescent="0.35">
      <c r="A2700" s="60">
        <v>41949</v>
      </c>
      <c r="B2700" s="16">
        <v>5479.2</v>
      </c>
      <c r="C2700" s="16">
        <v>5492.8</v>
      </c>
      <c r="D2700" s="16">
        <v>5521</v>
      </c>
      <c r="E2700" s="16">
        <v>5467.6</v>
      </c>
      <c r="F2700" s="16" t="s">
        <v>3164</v>
      </c>
      <c r="G2700" s="61">
        <f t="shared" si="43"/>
        <v>-2.477784594770327E-3</v>
      </c>
    </row>
    <row r="2701" spans="1:7" x14ac:dyDescent="0.35">
      <c r="A2701" s="60">
        <v>41948</v>
      </c>
      <c r="B2701" s="16">
        <v>5492.81</v>
      </c>
      <c r="C2701" s="16">
        <v>5498.2</v>
      </c>
      <c r="D2701" s="16">
        <v>5498.2</v>
      </c>
      <c r="E2701" s="16">
        <v>5459.7</v>
      </c>
      <c r="F2701" s="16" t="s">
        <v>3163</v>
      </c>
      <c r="G2701" s="61">
        <f t="shared" si="43"/>
        <v>-9.8758875567439564E-4</v>
      </c>
    </row>
    <row r="2702" spans="1:7" x14ac:dyDescent="0.35">
      <c r="A2702" s="60">
        <v>41947</v>
      </c>
      <c r="B2702" s="16">
        <v>5498.24</v>
      </c>
      <c r="C2702" s="16">
        <v>5485</v>
      </c>
      <c r="D2702" s="16">
        <v>5508.3</v>
      </c>
      <c r="E2702" s="16">
        <v>5482.3</v>
      </c>
      <c r="F2702" s="16" t="s">
        <v>2718</v>
      </c>
      <c r="G2702" s="61">
        <f t="shared" si="43"/>
        <v>2.4065458045885446E-3</v>
      </c>
    </row>
    <row r="2703" spans="1:7" x14ac:dyDescent="0.35">
      <c r="A2703" s="60">
        <v>41946</v>
      </c>
      <c r="B2703" s="16">
        <v>5485.04</v>
      </c>
      <c r="C2703" s="16">
        <v>5505</v>
      </c>
      <c r="D2703" s="16">
        <v>5515.1</v>
      </c>
      <c r="E2703" s="16">
        <v>5478.3</v>
      </c>
      <c r="F2703" s="16" t="s">
        <v>2554</v>
      </c>
      <c r="G2703" s="61">
        <f t="shared" si="43"/>
        <v>-3.6619922981907527E-3</v>
      </c>
    </row>
    <row r="2704" spans="1:7" x14ac:dyDescent="0.35">
      <c r="A2704" s="60">
        <v>41945</v>
      </c>
      <c r="B2704" s="16">
        <v>5505.2</v>
      </c>
      <c r="C2704" s="16">
        <v>5505</v>
      </c>
      <c r="D2704" s="16">
        <v>5515.1</v>
      </c>
      <c r="E2704" s="16">
        <v>5501.2</v>
      </c>
      <c r="F2704" s="16" t="s">
        <v>3162</v>
      </c>
      <c r="G2704" s="61">
        <f t="shared" si="43"/>
        <v>3.2697428892003444E-5</v>
      </c>
    </row>
    <row r="2705" spans="1:7" x14ac:dyDescent="0.35">
      <c r="A2705" s="60">
        <v>41943</v>
      </c>
      <c r="B2705" s="16">
        <v>5505.02</v>
      </c>
      <c r="C2705" s="16">
        <v>5457.1</v>
      </c>
      <c r="D2705" s="16">
        <v>5505.02</v>
      </c>
      <c r="E2705" s="16">
        <v>5457.1</v>
      </c>
      <c r="F2705" s="16" t="s">
        <v>3161</v>
      </c>
      <c r="G2705" s="61">
        <f t="shared" si="43"/>
        <v>8.7849179414631884E-3</v>
      </c>
    </row>
    <row r="2706" spans="1:7" x14ac:dyDescent="0.35">
      <c r="A2706" s="60">
        <v>41942</v>
      </c>
      <c r="B2706" s="16">
        <v>5457.08</v>
      </c>
      <c r="C2706" s="16">
        <v>5431.1</v>
      </c>
      <c r="D2706" s="16">
        <v>5458.8</v>
      </c>
      <c r="E2706" s="16">
        <v>5431.1</v>
      </c>
      <c r="F2706" s="16" t="s">
        <v>3160</v>
      </c>
      <c r="G2706" s="61">
        <f t="shared" si="43"/>
        <v>4.7780112057711488E-3</v>
      </c>
    </row>
    <row r="2707" spans="1:7" x14ac:dyDescent="0.35">
      <c r="A2707" s="60">
        <v>41941</v>
      </c>
      <c r="B2707" s="16">
        <v>5431.13</v>
      </c>
      <c r="C2707" s="16">
        <v>5434</v>
      </c>
      <c r="D2707" s="16">
        <v>5462.6</v>
      </c>
      <c r="E2707" s="16">
        <v>5425.6</v>
      </c>
      <c r="F2707" s="16" t="s">
        <v>3159</v>
      </c>
      <c r="G2707" s="61">
        <f t="shared" si="43"/>
        <v>-5.2079882811062461E-4</v>
      </c>
    </row>
    <row r="2708" spans="1:7" x14ac:dyDescent="0.35">
      <c r="A2708" s="60">
        <v>41940</v>
      </c>
      <c r="B2708" s="16">
        <v>5433.96</v>
      </c>
      <c r="C2708" s="16">
        <v>5441.9</v>
      </c>
      <c r="D2708" s="16">
        <v>5441.9</v>
      </c>
      <c r="E2708" s="16">
        <v>5416.3</v>
      </c>
      <c r="F2708" s="16" t="s">
        <v>3158</v>
      </c>
      <c r="G2708" s="61">
        <f t="shared" si="43"/>
        <v>-1.4682237065757331E-3</v>
      </c>
    </row>
    <row r="2709" spans="1:7" x14ac:dyDescent="0.35">
      <c r="A2709" s="60">
        <v>41939</v>
      </c>
      <c r="B2709" s="16">
        <v>5441.95</v>
      </c>
      <c r="C2709" s="16">
        <v>5399.3</v>
      </c>
      <c r="D2709" s="16">
        <v>5445.2</v>
      </c>
      <c r="E2709" s="16">
        <v>5399.3</v>
      </c>
      <c r="F2709" s="16" t="s">
        <v>3157</v>
      </c>
      <c r="G2709" s="61">
        <f t="shared" si="43"/>
        <v>2.865619932183483E-3</v>
      </c>
    </row>
    <row r="2710" spans="1:7" x14ac:dyDescent="0.35">
      <c r="A2710" s="60">
        <v>41938</v>
      </c>
      <c r="B2710" s="16">
        <v>5426.4</v>
      </c>
      <c r="C2710" s="16">
        <v>5399.3</v>
      </c>
      <c r="D2710" s="16">
        <v>5436.1</v>
      </c>
      <c r="E2710" s="16">
        <v>5399.3</v>
      </c>
      <c r="F2710" s="16" t="s">
        <v>3156</v>
      </c>
      <c r="G2710" s="61">
        <f t="shared" si="43"/>
        <v>5.0173077671034072E-3</v>
      </c>
    </row>
    <row r="2711" spans="1:7" x14ac:dyDescent="0.35">
      <c r="A2711" s="60">
        <v>41936</v>
      </c>
      <c r="B2711" s="16">
        <v>5399.31</v>
      </c>
      <c r="C2711" s="16">
        <v>5369.9</v>
      </c>
      <c r="D2711" s="16">
        <v>5411.6</v>
      </c>
      <c r="E2711" s="16">
        <v>5369.9</v>
      </c>
      <c r="F2711" s="16" t="s">
        <v>3155</v>
      </c>
      <c r="G2711" s="61">
        <f t="shared" si="43"/>
        <v>5.4674624530954841E-3</v>
      </c>
    </row>
    <row r="2712" spans="1:7" x14ac:dyDescent="0.35">
      <c r="A2712" s="60">
        <v>41935</v>
      </c>
      <c r="B2712" s="16">
        <v>5369.95</v>
      </c>
      <c r="C2712" s="16">
        <v>5373.3</v>
      </c>
      <c r="D2712" s="16">
        <v>5376.9</v>
      </c>
      <c r="E2712" s="16">
        <v>5353.2</v>
      </c>
      <c r="F2712" s="16" t="s">
        <v>3154</v>
      </c>
      <c r="G2712" s="61">
        <f t="shared" si="43"/>
        <v>-6.2345299908816987E-4</v>
      </c>
    </row>
    <row r="2713" spans="1:7" x14ac:dyDescent="0.35">
      <c r="A2713" s="60">
        <v>41934</v>
      </c>
      <c r="B2713" s="16">
        <v>5373.3</v>
      </c>
      <c r="C2713" s="16">
        <v>5312.5</v>
      </c>
      <c r="D2713" s="16">
        <v>5375.2</v>
      </c>
      <c r="E2713" s="16">
        <v>5312.5</v>
      </c>
      <c r="F2713" s="16" t="s">
        <v>3153</v>
      </c>
      <c r="G2713" s="61">
        <f t="shared" si="43"/>
        <v>1.1450417602358209E-2</v>
      </c>
    </row>
    <row r="2714" spans="1:7" x14ac:dyDescent="0.35">
      <c r="A2714" s="60">
        <v>41933</v>
      </c>
      <c r="B2714" s="16">
        <v>5312.47</v>
      </c>
      <c r="C2714" s="16">
        <v>5307.3</v>
      </c>
      <c r="D2714" s="16">
        <v>5331.8</v>
      </c>
      <c r="E2714" s="16">
        <v>5300.9</v>
      </c>
      <c r="F2714" s="16" t="s">
        <v>3152</v>
      </c>
      <c r="G2714" s="61">
        <f t="shared" si="43"/>
        <v>9.7035792075850225E-4</v>
      </c>
    </row>
    <row r="2715" spans="1:7" x14ac:dyDescent="0.35">
      <c r="A2715" s="60">
        <v>41932</v>
      </c>
      <c r="B2715" s="16">
        <v>5307.32</v>
      </c>
      <c r="C2715" s="16">
        <v>5260.1</v>
      </c>
      <c r="D2715" s="16">
        <v>5328.6</v>
      </c>
      <c r="E2715" s="16">
        <v>5260.1</v>
      </c>
      <c r="F2715" s="16" t="s">
        <v>3151</v>
      </c>
      <c r="G2715" s="61">
        <f t="shared" si="43"/>
        <v>2.2610792885124908E-5</v>
      </c>
    </row>
    <row r="2716" spans="1:7" x14ac:dyDescent="0.35">
      <c r="A2716" s="60">
        <v>41931</v>
      </c>
      <c r="B2716" s="16">
        <v>5307.2</v>
      </c>
      <c r="C2716" s="16">
        <v>5260.1</v>
      </c>
      <c r="D2716" s="16">
        <v>5328.6</v>
      </c>
      <c r="E2716" s="16">
        <v>5260.1</v>
      </c>
      <c r="F2716" s="16" t="s">
        <v>3150</v>
      </c>
      <c r="G2716" s="61">
        <f t="shared" si="43"/>
        <v>8.9599568066585089E-3</v>
      </c>
    </row>
    <row r="2717" spans="1:7" x14ac:dyDescent="0.35">
      <c r="A2717" s="60">
        <v>41929</v>
      </c>
      <c r="B2717" s="16">
        <v>5260.07</v>
      </c>
      <c r="C2717" s="16">
        <v>5244.3</v>
      </c>
      <c r="D2717" s="16">
        <v>5295.8</v>
      </c>
      <c r="E2717" s="16">
        <v>5244.3</v>
      </c>
      <c r="F2717" s="16" t="s">
        <v>3063</v>
      </c>
      <c r="G2717" s="61">
        <f t="shared" si="43"/>
        <v>3.0108994943061074E-3</v>
      </c>
    </row>
    <row r="2718" spans="1:7" x14ac:dyDescent="0.35">
      <c r="A2718" s="60">
        <v>41928</v>
      </c>
      <c r="B2718" s="16">
        <v>5244.28</v>
      </c>
      <c r="C2718" s="16">
        <v>5238</v>
      </c>
      <c r="D2718" s="16">
        <v>5247.6</v>
      </c>
      <c r="E2718" s="16">
        <v>5157</v>
      </c>
      <c r="F2718" s="16" t="s">
        <v>3149</v>
      </c>
      <c r="G2718" s="61">
        <f t="shared" si="43"/>
        <v>1.2065766061595262E-3</v>
      </c>
    </row>
    <row r="2719" spans="1:7" x14ac:dyDescent="0.35">
      <c r="A2719" s="60">
        <v>41927</v>
      </c>
      <c r="B2719" s="16">
        <v>5237.96</v>
      </c>
      <c r="C2719" s="16">
        <v>5204</v>
      </c>
      <c r="D2719" s="16">
        <v>5246.3</v>
      </c>
      <c r="E2719" s="16">
        <v>5203</v>
      </c>
      <c r="F2719" s="16" t="s">
        <v>3148</v>
      </c>
      <c r="G2719" s="61">
        <f t="shared" si="43"/>
        <v>6.5218811611023053E-3</v>
      </c>
    </row>
    <row r="2720" spans="1:7" x14ac:dyDescent="0.35">
      <c r="A2720" s="60">
        <v>41926</v>
      </c>
      <c r="B2720" s="16">
        <v>5204.0200000000004</v>
      </c>
      <c r="C2720" s="16">
        <v>5153.1000000000004</v>
      </c>
      <c r="D2720" s="16">
        <v>5213.1000000000004</v>
      </c>
      <c r="E2720" s="16">
        <v>5128.8</v>
      </c>
      <c r="F2720" s="16" t="s">
        <v>3147</v>
      </c>
      <c r="G2720" s="61">
        <f t="shared" si="43"/>
        <v>9.8735916353913655E-3</v>
      </c>
    </row>
    <row r="2721" spans="1:7" x14ac:dyDescent="0.35">
      <c r="A2721" s="60">
        <v>41925</v>
      </c>
      <c r="B2721" s="16">
        <v>5153.1400000000003</v>
      </c>
      <c r="C2721" s="16">
        <v>5185.7</v>
      </c>
      <c r="D2721" s="16">
        <v>5185.7</v>
      </c>
      <c r="E2721" s="16">
        <v>5121.2</v>
      </c>
      <c r="F2721" s="16" t="s">
        <v>3146</v>
      </c>
      <c r="G2721" s="61">
        <f t="shared" si="43"/>
        <v>3.1835387751155686E-4</v>
      </c>
    </row>
    <row r="2722" spans="1:7" x14ac:dyDescent="0.35">
      <c r="A2722" s="60">
        <v>41924</v>
      </c>
      <c r="B2722" s="16">
        <v>5151.5</v>
      </c>
      <c r="C2722" s="16">
        <v>5185.7</v>
      </c>
      <c r="D2722" s="16">
        <v>5185.7</v>
      </c>
      <c r="E2722" s="16">
        <v>5121.2</v>
      </c>
      <c r="F2722" s="16" t="s">
        <v>3145</v>
      </c>
      <c r="G2722" s="61">
        <f t="shared" si="43"/>
        <v>-6.6008064438370928E-3</v>
      </c>
    </row>
    <row r="2723" spans="1:7" x14ac:dyDescent="0.35">
      <c r="A2723" s="60">
        <v>41922</v>
      </c>
      <c r="B2723" s="16">
        <v>5185.7299999999996</v>
      </c>
      <c r="C2723" s="16">
        <v>5293.3</v>
      </c>
      <c r="D2723" s="16">
        <v>5293.3</v>
      </c>
      <c r="E2723" s="16">
        <v>5185.7</v>
      </c>
      <c r="F2723" s="16" t="s">
        <v>1667</v>
      </c>
      <c r="G2723" s="61">
        <f t="shared" si="43"/>
        <v>-2.032746872006852E-2</v>
      </c>
    </row>
    <row r="2724" spans="1:7" x14ac:dyDescent="0.35">
      <c r="A2724" s="60">
        <v>41921</v>
      </c>
      <c r="B2724" s="16">
        <v>5293.33</v>
      </c>
      <c r="C2724" s="16">
        <v>5241.6000000000004</v>
      </c>
      <c r="D2724" s="16">
        <v>5320.7</v>
      </c>
      <c r="E2724" s="16">
        <v>5241.6000000000004</v>
      </c>
      <c r="F2724" s="16" t="s">
        <v>3144</v>
      </c>
      <c r="G2724" s="61">
        <f t="shared" si="43"/>
        <v>9.8652706605972806E-3</v>
      </c>
    </row>
    <row r="2725" spans="1:7" x14ac:dyDescent="0.35">
      <c r="A2725" s="60">
        <v>41920</v>
      </c>
      <c r="B2725" s="16">
        <v>5241.62</v>
      </c>
      <c r="C2725" s="16">
        <v>5284.8</v>
      </c>
      <c r="D2725" s="16">
        <v>5284.8</v>
      </c>
      <c r="E2725" s="16">
        <v>5213</v>
      </c>
      <c r="F2725" s="16" t="s">
        <v>3143</v>
      </c>
      <c r="G2725" s="61">
        <f t="shared" si="43"/>
        <v>-8.1668489511389497E-3</v>
      </c>
    </row>
    <row r="2726" spans="1:7" x14ac:dyDescent="0.35">
      <c r="A2726" s="60">
        <v>41919</v>
      </c>
      <c r="B2726" s="16">
        <v>5284.78</v>
      </c>
      <c r="C2726" s="16">
        <v>5292.6</v>
      </c>
      <c r="D2726" s="16">
        <v>5317.9</v>
      </c>
      <c r="E2726" s="16">
        <v>5212.6000000000004</v>
      </c>
      <c r="F2726" s="16" t="s">
        <v>3142</v>
      </c>
      <c r="G2726" s="61">
        <f t="shared" si="43"/>
        <v>-1.4813079344445645E-3</v>
      </c>
    </row>
    <row r="2727" spans="1:7" x14ac:dyDescent="0.35">
      <c r="A2727" s="60">
        <v>41918</v>
      </c>
      <c r="B2727" s="16">
        <v>5292.62</v>
      </c>
      <c r="C2727" s="16">
        <v>5315.4</v>
      </c>
      <c r="D2727" s="16">
        <v>5318.2</v>
      </c>
      <c r="E2727" s="16">
        <v>5277.2</v>
      </c>
      <c r="F2727" s="16" t="s">
        <v>3141</v>
      </c>
      <c r="G2727" s="61">
        <f t="shared" si="43"/>
        <v>-1.4866522026224516E-3</v>
      </c>
    </row>
    <row r="2728" spans="1:7" x14ac:dyDescent="0.35">
      <c r="A2728" s="60">
        <v>41917</v>
      </c>
      <c r="B2728" s="16">
        <v>5300.5</v>
      </c>
      <c r="C2728" s="16">
        <v>5315.4</v>
      </c>
      <c r="D2728" s="16">
        <v>5318.2</v>
      </c>
      <c r="E2728" s="16">
        <v>5299.6</v>
      </c>
      <c r="F2728" s="16" t="s">
        <v>3140</v>
      </c>
      <c r="G2728" s="61">
        <f t="shared" si="43"/>
        <v>-2.8106798308323855E-3</v>
      </c>
    </row>
    <row r="2729" spans="1:7" x14ac:dyDescent="0.35">
      <c r="A2729" s="60">
        <v>41915</v>
      </c>
      <c r="B2729" s="16">
        <v>5315.44</v>
      </c>
      <c r="C2729" s="16">
        <v>5298.5</v>
      </c>
      <c r="D2729" s="16">
        <v>5316.1</v>
      </c>
      <c r="E2729" s="16">
        <v>5282.2</v>
      </c>
      <c r="F2729" s="16" t="s">
        <v>3139</v>
      </c>
      <c r="G2729" s="61">
        <f t="shared" si="43"/>
        <v>3.1895578782079603E-3</v>
      </c>
    </row>
    <row r="2730" spans="1:7" x14ac:dyDescent="0.35">
      <c r="A2730" s="60">
        <v>41914</v>
      </c>
      <c r="B2730" s="16">
        <v>5298.54</v>
      </c>
      <c r="C2730" s="16">
        <v>5334.5</v>
      </c>
      <c r="D2730" s="16">
        <v>5334.5</v>
      </c>
      <c r="E2730" s="16">
        <v>5284.8</v>
      </c>
      <c r="F2730" s="16" t="s">
        <v>3138</v>
      </c>
      <c r="G2730" s="61">
        <f t="shared" si="43"/>
        <v>-6.7373014801817011E-3</v>
      </c>
    </row>
    <row r="2731" spans="1:7" x14ac:dyDescent="0.35">
      <c r="A2731" s="60">
        <v>41913</v>
      </c>
      <c r="B2731" s="16">
        <v>5334.48</v>
      </c>
      <c r="C2731" s="16">
        <v>5296.8</v>
      </c>
      <c r="D2731" s="16">
        <v>5336.6</v>
      </c>
      <c r="E2731" s="16">
        <v>5249.7</v>
      </c>
      <c r="F2731" s="16" t="s">
        <v>3137</v>
      </c>
      <c r="G2731" s="61">
        <f t="shared" si="43"/>
        <v>7.1213345516880633E-3</v>
      </c>
    </row>
    <row r="2732" spans="1:7" x14ac:dyDescent="0.35">
      <c r="A2732" s="60">
        <v>41912</v>
      </c>
      <c r="B2732" s="16">
        <v>5296.76</v>
      </c>
      <c r="C2732" s="16">
        <v>5269.6</v>
      </c>
      <c r="D2732" s="16">
        <v>5296.8</v>
      </c>
      <c r="E2732" s="16">
        <v>5258.5</v>
      </c>
      <c r="F2732" s="16" t="s">
        <v>3136</v>
      </c>
      <c r="G2732" s="61">
        <f t="shared" si="43"/>
        <v>5.1617212822323566E-3</v>
      </c>
    </row>
    <row r="2733" spans="1:7" x14ac:dyDescent="0.35">
      <c r="A2733" s="60">
        <v>41911</v>
      </c>
      <c r="B2733" s="16">
        <v>5269.56</v>
      </c>
      <c r="C2733" s="16">
        <v>5316.6</v>
      </c>
      <c r="D2733" s="16">
        <v>5316.6</v>
      </c>
      <c r="E2733" s="16">
        <v>5266.4</v>
      </c>
      <c r="F2733" s="16" t="s">
        <v>3135</v>
      </c>
      <c r="G2733" s="61">
        <f t="shared" si="43"/>
        <v>-8.8533525936541624E-3</v>
      </c>
    </row>
    <row r="2734" spans="1:7" x14ac:dyDescent="0.35">
      <c r="A2734" s="60">
        <v>41908</v>
      </c>
      <c r="B2734" s="16">
        <v>5316.63</v>
      </c>
      <c r="C2734" s="16">
        <v>5374.8</v>
      </c>
      <c r="D2734" s="16">
        <v>5374.8</v>
      </c>
      <c r="E2734" s="16">
        <v>5312.3</v>
      </c>
      <c r="F2734" s="16" t="s">
        <v>3134</v>
      </c>
      <c r="G2734" s="61">
        <f t="shared" si="43"/>
        <v>-1.2213950360157266E-2</v>
      </c>
    </row>
    <row r="2735" spans="1:7" x14ac:dyDescent="0.35">
      <c r="A2735" s="60">
        <v>41907</v>
      </c>
      <c r="B2735" s="16">
        <v>5382.37</v>
      </c>
      <c r="C2735" s="16">
        <v>5375.9</v>
      </c>
      <c r="D2735" s="16">
        <v>5411.3</v>
      </c>
      <c r="E2735" s="16">
        <v>5374.4</v>
      </c>
      <c r="F2735" s="16" t="s">
        <v>3133</v>
      </c>
      <c r="G2735" s="61">
        <f t="shared" si="43"/>
        <v>1.2109690356520986E-3</v>
      </c>
    </row>
    <row r="2736" spans="1:7" x14ac:dyDescent="0.35">
      <c r="A2736" s="60">
        <v>41906</v>
      </c>
      <c r="B2736" s="16">
        <v>5375.86</v>
      </c>
      <c r="C2736" s="16">
        <v>5415.9</v>
      </c>
      <c r="D2736" s="16">
        <v>5415.9</v>
      </c>
      <c r="E2736" s="16">
        <v>5357.8</v>
      </c>
      <c r="F2736" s="16" t="s">
        <v>864</v>
      </c>
      <c r="G2736" s="61">
        <f t="shared" si="43"/>
        <v>-7.3930464004136054E-3</v>
      </c>
    </row>
    <row r="2737" spans="1:7" x14ac:dyDescent="0.35">
      <c r="A2737" s="60">
        <v>41905</v>
      </c>
      <c r="B2737" s="16">
        <v>5415.9</v>
      </c>
      <c r="C2737" s="16">
        <v>5368.2</v>
      </c>
      <c r="D2737" s="16">
        <v>5422.6</v>
      </c>
      <c r="E2737" s="16">
        <v>5343.3</v>
      </c>
      <c r="F2737" s="16" t="s">
        <v>3132</v>
      </c>
      <c r="G2737" s="61">
        <f t="shared" si="43"/>
        <v>8.8912981518840528E-3</v>
      </c>
    </row>
    <row r="2738" spans="1:7" x14ac:dyDescent="0.35">
      <c r="A2738" s="60">
        <v>41904</v>
      </c>
      <c r="B2738" s="16">
        <v>5368.17</v>
      </c>
      <c r="C2738" s="16">
        <v>5437.4</v>
      </c>
      <c r="D2738" s="16">
        <v>5438.1</v>
      </c>
      <c r="E2738" s="16">
        <v>5357.1</v>
      </c>
      <c r="F2738" s="16" t="s">
        <v>3131</v>
      </c>
      <c r="G2738" s="61">
        <f t="shared" si="43"/>
        <v>-1.2714030860905279E-2</v>
      </c>
    </row>
    <row r="2739" spans="1:7" x14ac:dyDescent="0.35">
      <c r="A2739" s="60">
        <v>41901</v>
      </c>
      <c r="B2739" s="16">
        <v>5437.3</v>
      </c>
      <c r="C2739" s="16">
        <v>5419</v>
      </c>
      <c r="D2739" s="16">
        <v>5447</v>
      </c>
      <c r="E2739" s="16">
        <v>5419</v>
      </c>
      <c r="F2739" s="16" t="s">
        <v>1182</v>
      </c>
      <c r="G2739" s="61">
        <f t="shared" si="43"/>
        <v>3.3733036600713806E-3</v>
      </c>
    </row>
    <row r="2740" spans="1:7" x14ac:dyDescent="0.35">
      <c r="A2740" s="60">
        <v>41900</v>
      </c>
      <c r="B2740" s="16">
        <v>5419.02</v>
      </c>
      <c r="C2740" s="16">
        <v>5411.4</v>
      </c>
      <c r="D2740" s="16">
        <v>5434</v>
      </c>
      <c r="E2740" s="16">
        <v>5379.5</v>
      </c>
      <c r="F2740" s="16" t="s">
        <v>287</v>
      </c>
      <c r="G2740" s="61">
        <f t="shared" si="43"/>
        <v>1.3988856960704954E-3</v>
      </c>
    </row>
    <row r="2741" spans="1:7" x14ac:dyDescent="0.35">
      <c r="A2741" s="60">
        <v>41899</v>
      </c>
      <c r="B2741" s="16">
        <v>5411.45</v>
      </c>
      <c r="C2741" s="16">
        <v>5446.2</v>
      </c>
      <c r="D2741" s="16">
        <v>5464.2</v>
      </c>
      <c r="E2741" s="16">
        <v>5405.3</v>
      </c>
      <c r="F2741" s="16" t="s">
        <v>3130</v>
      </c>
      <c r="G2741" s="61">
        <f t="shared" si="43"/>
        <v>-6.3732978832792275E-3</v>
      </c>
    </row>
    <row r="2742" spans="1:7" x14ac:dyDescent="0.35">
      <c r="A2742" s="60">
        <v>41898</v>
      </c>
      <c r="B2742" s="16">
        <v>5446.16</v>
      </c>
      <c r="C2742" s="16">
        <v>5468.6</v>
      </c>
      <c r="D2742" s="16">
        <v>5485.4</v>
      </c>
      <c r="E2742" s="16">
        <v>5442.2</v>
      </c>
      <c r="F2742" s="16" t="s">
        <v>3129</v>
      </c>
      <c r="G2742" s="61">
        <f t="shared" si="43"/>
        <v>-5.3329826714589856E-3</v>
      </c>
    </row>
    <row r="2743" spans="1:7" x14ac:dyDescent="0.35">
      <c r="A2743" s="60">
        <v>41897</v>
      </c>
      <c r="B2743" s="16">
        <v>5475.36</v>
      </c>
      <c r="C2743" s="16">
        <v>5532.3</v>
      </c>
      <c r="D2743" s="16">
        <v>5532.3</v>
      </c>
      <c r="E2743" s="16">
        <v>5475.36</v>
      </c>
      <c r="F2743" s="16" t="s">
        <v>3128</v>
      </c>
      <c r="G2743" s="61">
        <f t="shared" si="43"/>
        <v>-1.0294072457978753E-2</v>
      </c>
    </row>
    <row r="2744" spans="1:7" x14ac:dyDescent="0.35">
      <c r="A2744" s="60">
        <v>41894</v>
      </c>
      <c r="B2744" s="16">
        <v>5532.31</v>
      </c>
      <c r="C2744" s="16">
        <v>5546.9</v>
      </c>
      <c r="D2744" s="16">
        <v>5549.1</v>
      </c>
      <c r="E2744" s="16">
        <v>5511.9</v>
      </c>
      <c r="F2744" s="16" t="s">
        <v>3127</v>
      </c>
      <c r="G2744" s="61">
        <f t="shared" si="43"/>
        <v>-2.6231056850181123E-3</v>
      </c>
    </row>
    <row r="2745" spans="1:7" x14ac:dyDescent="0.35">
      <c r="A2745" s="60">
        <v>41893</v>
      </c>
      <c r="B2745" s="16">
        <v>5546.86</v>
      </c>
      <c r="C2745" s="16">
        <v>5574.4</v>
      </c>
      <c r="D2745" s="16">
        <v>5596.2</v>
      </c>
      <c r="E2745" s="16">
        <v>5544.5</v>
      </c>
      <c r="F2745" s="16" t="s">
        <v>3126</v>
      </c>
      <c r="G2745" s="61">
        <f t="shared" si="43"/>
        <v>-4.9475821786583163E-3</v>
      </c>
    </row>
    <row r="2746" spans="1:7" x14ac:dyDescent="0.35">
      <c r="A2746" s="60">
        <v>41892</v>
      </c>
      <c r="B2746" s="16">
        <v>5574.44</v>
      </c>
      <c r="C2746" s="16">
        <v>5608.2</v>
      </c>
      <c r="D2746" s="16">
        <v>5608.2</v>
      </c>
      <c r="E2746" s="16">
        <v>5558.7</v>
      </c>
      <c r="F2746" s="16" t="s">
        <v>3125</v>
      </c>
      <c r="G2746" s="61">
        <f t="shared" si="43"/>
        <v>-6.0268462120023347E-3</v>
      </c>
    </row>
    <row r="2747" spans="1:7" x14ac:dyDescent="0.35">
      <c r="A2747" s="60">
        <v>41891</v>
      </c>
      <c r="B2747" s="16">
        <v>5608.24</v>
      </c>
      <c r="C2747" s="16">
        <v>5578.5</v>
      </c>
      <c r="D2747" s="16">
        <v>5608.6</v>
      </c>
      <c r="E2747" s="16">
        <v>5575.4</v>
      </c>
      <c r="F2747" s="16" t="s">
        <v>3124</v>
      </c>
      <c r="G2747" s="61">
        <f t="shared" si="43"/>
        <v>5.2681108113679098E-3</v>
      </c>
    </row>
    <row r="2748" spans="1:7" x14ac:dyDescent="0.35">
      <c r="A2748" s="60">
        <v>41890</v>
      </c>
      <c r="B2748" s="16">
        <v>5578.85</v>
      </c>
      <c r="C2748" s="16">
        <v>5598.9</v>
      </c>
      <c r="D2748" s="16">
        <v>5602</v>
      </c>
      <c r="E2748" s="16">
        <v>5571</v>
      </c>
      <c r="F2748" s="16" t="s">
        <v>3123</v>
      </c>
      <c r="G2748" s="61">
        <f t="shared" si="43"/>
        <v>-3.586399544198593E-3</v>
      </c>
    </row>
    <row r="2749" spans="1:7" x14ac:dyDescent="0.35">
      <c r="A2749" s="60">
        <v>41887</v>
      </c>
      <c r="B2749" s="16">
        <v>5598.93</v>
      </c>
      <c r="C2749" s="16">
        <v>5632.1</v>
      </c>
      <c r="D2749" s="16">
        <v>5632.1</v>
      </c>
      <c r="E2749" s="16">
        <v>5593.8</v>
      </c>
      <c r="F2749" s="16" t="s">
        <v>3122</v>
      </c>
      <c r="G2749" s="61">
        <f t="shared" si="43"/>
        <v>-5.8965153565074813E-3</v>
      </c>
    </row>
    <row r="2750" spans="1:7" x14ac:dyDescent="0.35">
      <c r="A2750" s="60">
        <v>41886</v>
      </c>
      <c r="B2750" s="16">
        <v>5632.14</v>
      </c>
      <c r="C2750" s="16">
        <v>5654.6</v>
      </c>
      <c r="D2750" s="16">
        <v>5656.6</v>
      </c>
      <c r="E2750" s="16">
        <v>5620</v>
      </c>
      <c r="F2750" s="16" t="s">
        <v>3121</v>
      </c>
      <c r="G2750" s="61">
        <f t="shared" si="43"/>
        <v>-3.9772717224645371E-3</v>
      </c>
    </row>
    <row r="2751" spans="1:7" x14ac:dyDescent="0.35">
      <c r="A2751" s="60">
        <v>41885</v>
      </c>
      <c r="B2751" s="16">
        <v>5654.63</v>
      </c>
      <c r="C2751" s="16">
        <v>5656.9</v>
      </c>
      <c r="D2751" s="16">
        <v>5670.5</v>
      </c>
      <c r="E2751" s="16">
        <v>5643.3</v>
      </c>
      <c r="F2751" s="16" t="s">
        <v>3120</v>
      </c>
      <c r="G2751" s="61">
        <f t="shared" si="43"/>
        <v>-4.0304689309178521E-4</v>
      </c>
    </row>
    <row r="2752" spans="1:7" x14ac:dyDescent="0.35">
      <c r="A2752" s="60">
        <v>41884</v>
      </c>
      <c r="B2752" s="16">
        <v>5656.91</v>
      </c>
      <c r="C2752" s="16">
        <v>5629.3</v>
      </c>
      <c r="D2752" s="16">
        <v>5656.91</v>
      </c>
      <c r="E2752" s="16">
        <v>5618.2</v>
      </c>
      <c r="F2752" s="16" t="s">
        <v>3119</v>
      </c>
      <c r="G2752" s="61">
        <f t="shared" si="43"/>
        <v>4.9100505038841558E-3</v>
      </c>
    </row>
    <row r="2753" spans="1:7" x14ac:dyDescent="0.35">
      <c r="A2753" s="60">
        <v>41883</v>
      </c>
      <c r="B2753" s="16">
        <v>5629.27</v>
      </c>
      <c r="C2753" s="16">
        <v>5624.6</v>
      </c>
      <c r="D2753" s="16">
        <v>5652.2</v>
      </c>
      <c r="E2753" s="16">
        <v>5624.6</v>
      </c>
      <c r="F2753" s="16" t="s">
        <v>3118</v>
      </c>
      <c r="G2753" s="61">
        <f t="shared" si="43"/>
        <v>8.356194340191081E-4</v>
      </c>
    </row>
    <row r="2754" spans="1:7" x14ac:dyDescent="0.35">
      <c r="A2754" s="60">
        <v>41880</v>
      </c>
      <c r="B2754" s="16">
        <v>5624.57</v>
      </c>
      <c r="C2754" s="16">
        <v>5621.3</v>
      </c>
      <c r="D2754" s="16">
        <v>5628.3</v>
      </c>
      <c r="E2754" s="16">
        <v>5613.5</v>
      </c>
      <c r="F2754" s="16" t="s">
        <v>114</v>
      </c>
      <c r="G2754" s="61">
        <f t="shared" si="43"/>
        <v>5.7637605335392195E-4</v>
      </c>
    </row>
    <row r="2755" spans="1:7" x14ac:dyDescent="0.35">
      <c r="A2755" s="60">
        <v>41879</v>
      </c>
      <c r="B2755" s="16">
        <v>5621.33</v>
      </c>
      <c r="C2755" s="16">
        <v>5648.9</v>
      </c>
      <c r="D2755" s="16">
        <v>5648.9</v>
      </c>
      <c r="E2755" s="16">
        <v>5617.5</v>
      </c>
      <c r="F2755" s="16" t="s">
        <v>534</v>
      </c>
      <c r="G2755" s="61">
        <f t="shared" ref="G2755:G2818" si="44">B2755/B2756-1</f>
        <v>-4.8753113454549357E-3</v>
      </c>
    </row>
    <row r="2756" spans="1:7" x14ac:dyDescent="0.35">
      <c r="A2756" s="60">
        <v>41878</v>
      </c>
      <c r="B2756" s="16">
        <v>5648.87</v>
      </c>
      <c r="C2756" s="16">
        <v>5634.5</v>
      </c>
      <c r="D2756" s="16">
        <v>5650.5</v>
      </c>
      <c r="E2756" s="16">
        <v>5634.5</v>
      </c>
      <c r="F2756" s="16" t="s">
        <v>674</v>
      </c>
      <c r="G2756" s="61">
        <f t="shared" si="44"/>
        <v>2.5450215013498312E-3</v>
      </c>
    </row>
    <row r="2757" spans="1:7" x14ac:dyDescent="0.35">
      <c r="A2757" s="60">
        <v>41877</v>
      </c>
      <c r="B2757" s="16">
        <v>5634.53</v>
      </c>
      <c r="C2757" s="16">
        <v>5632.8</v>
      </c>
      <c r="D2757" s="16">
        <v>5644.6</v>
      </c>
      <c r="E2757" s="16">
        <v>5624.5</v>
      </c>
      <c r="F2757" s="16" t="s">
        <v>3117</v>
      </c>
      <c r="G2757" s="61">
        <f t="shared" si="44"/>
        <v>3.1245728123097116E-4</v>
      </c>
    </row>
    <row r="2758" spans="1:7" x14ac:dyDescent="0.35">
      <c r="A2758" s="60">
        <v>41876</v>
      </c>
      <c r="B2758" s="16">
        <v>5632.77</v>
      </c>
      <c r="C2758" s="16">
        <v>5640.5</v>
      </c>
      <c r="D2758" s="16">
        <v>5645.6</v>
      </c>
      <c r="E2758" s="16">
        <v>5623.8</v>
      </c>
      <c r="F2758" s="16" t="s">
        <v>3116</v>
      </c>
      <c r="G2758" s="61">
        <f t="shared" si="44"/>
        <v>-1.3775276835196193E-3</v>
      </c>
    </row>
    <row r="2759" spans="1:7" x14ac:dyDescent="0.35">
      <c r="A2759" s="60">
        <v>41873</v>
      </c>
      <c r="B2759" s="16">
        <v>5640.54</v>
      </c>
      <c r="C2759" s="16">
        <v>5634</v>
      </c>
      <c r="D2759" s="16">
        <v>5657.2</v>
      </c>
      <c r="E2759" s="16">
        <v>5634</v>
      </c>
      <c r="F2759" s="16" t="s">
        <v>3115</v>
      </c>
      <c r="G2759" s="61">
        <f t="shared" si="44"/>
        <v>1.1554784053333655E-3</v>
      </c>
    </row>
    <row r="2760" spans="1:7" x14ac:dyDescent="0.35">
      <c r="A2760" s="60">
        <v>41872</v>
      </c>
      <c r="B2760" s="16">
        <v>5634.03</v>
      </c>
      <c r="C2760" s="16">
        <v>5629.2</v>
      </c>
      <c r="D2760" s="16">
        <v>5672.3</v>
      </c>
      <c r="E2760" s="16">
        <v>5629.2</v>
      </c>
      <c r="F2760" s="16" t="s">
        <v>3114</v>
      </c>
      <c r="G2760" s="61">
        <f t="shared" si="44"/>
        <v>8.5091415537452697E-4</v>
      </c>
    </row>
    <row r="2761" spans="1:7" x14ac:dyDescent="0.35">
      <c r="A2761" s="60">
        <v>41871</v>
      </c>
      <c r="B2761" s="16">
        <v>5629.24</v>
      </c>
      <c r="C2761" s="16">
        <v>5618.4</v>
      </c>
      <c r="D2761" s="16">
        <v>5633.2</v>
      </c>
      <c r="E2761" s="16">
        <v>5601.1</v>
      </c>
      <c r="F2761" s="16" t="s">
        <v>3113</v>
      </c>
      <c r="G2761" s="61">
        <f t="shared" si="44"/>
        <v>1.9222417610582632E-3</v>
      </c>
    </row>
    <row r="2762" spans="1:7" x14ac:dyDescent="0.35">
      <c r="A2762" s="60">
        <v>41870</v>
      </c>
      <c r="B2762" s="16">
        <v>5618.44</v>
      </c>
      <c r="C2762" s="16">
        <v>5580.6</v>
      </c>
      <c r="D2762" s="16">
        <v>5621.2</v>
      </c>
      <c r="E2762" s="16">
        <v>5577.6</v>
      </c>
      <c r="F2762" s="16" t="s">
        <v>3112</v>
      </c>
      <c r="G2762" s="61">
        <f t="shared" si="44"/>
        <v>6.7878492481039387E-3</v>
      </c>
    </row>
    <row r="2763" spans="1:7" x14ac:dyDescent="0.35">
      <c r="A2763" s="60">
        <v>41869</v>
      </c>
      <c r="B2763" s="16">
        <v>5580.56</v>
      </c>
      <c r="C2763" s="16">
        <v>5559.6</v>
      </c>
      <c r="D2763" s="16">
        <v>5580.6</v>
      </c>
      <c r="E2763" s="16">
        <v>5559.6</v>
      </c>
      <c r="F2763" s="16" t="s">
        <v>3111</v>
      </c>
      <c r="G2763" s="61">
        <f t="shared" si="44"/>
        <v>3.7700553996691255E-3</v>
      </c>
    </row>
    <row r="2764" spans="1:7" x14ac:dyDescent="0.35">
      <c r="A2764" s="60">
        <v>41866</v>
      </c>
      <c r="B2764" s="16">
        <v>5559.6</v>
      </c>
      <c r="C2764" s="16">
        <v>5542.9</v>
      </c>
      <c r="D2764" s="16">
        <v>5571.7</v>
      </c>
      <c r="E2764" s="16">
        <v>5539.8</v>
      </c>
      <c r="F2764" s="16" t="s">
        <v>3110</v>
      </c>
      <c r="G2764" s="61">
        <f t="shared" si="44"/>
        <v>3.0219111107101515E-3</v>
      </c>
    </row>
    <row r="2765" spans="1:7" x14ac:dyDescent="0.35">
      <c r="A2765" s="60">
        <v>41865</v>
      </c>
      <c r="B2765" s="16">
        <v>5542.85</v>
      </c>
      <c r="C2765" s="16">
        <v>5507.9</v>
      </c>
      <c r="D2765" s="16">
        <v>5552</v>
      </c>
      <c r="E2765" s="16">
        <v>5507.9</v>
      </c>
      <c r="F2765" s="16" t="s">
        <v>3109</v>
      </c>
      <c r="G2765" s="61">
        <f t="shared" si="44"/>
        <v>6.3527395394946673E-3</v>
      </c>
    </row>
    <row r="2766" spans="1:7" x14ac:dyDescent="0.35">
      <c r="A2766" s="60">
        <v>41864</v>
      </c>
      <c r="B2766" s="16">
        <v>5507.86</v>
      </c>
      <c r="C2766" s="16">
        <v>5523.1</v>
      </c>
      <c r="D2766" s="16">
        <v>5523.1</v>
      </c>
      <c r="E2766" s="16">
        <v>5497.5</v>
      </c>
      <c r="F2766" s="16" t="s">
        <v>3108</v>
      </c>
      <c r="G2766" s="61">
        <f t="shared" si="44"/>
        <v>-2.7593199471313001E-3</v>
      </c>
    </row>
    <row r="2767" spans="1:7" x14ac:dyDescent="0.35">
      <c r="A2767" s="60">
        <v>41863</v>
      </c>
      <c r="B2767" s="16">
        <v>5523.1</v>
      </c>
      <c r="C2767" s="16">
        <v>5449.4</v>
      </c>
      <c r="D2767" s="16">
        <v>5526.1</v>
      </c>
      <c r="E2767" s="16">
        <v>5449.4</v>
      </c>
      <c r="F2767" s="16" t="s">
        <v>3107</v>
      </c>
      <c r="G2767" s="61">
        <f t="shared" si="44"/>
        <v>1.3516985231510237E-2</v>
      </c>
    </row>
    <row r="2768" spans="1:7" x14ac:dyDescent="0.35">
      <c r="A2768" s="60">
        <v>41862</v>
      </c>
      <c r="B2768" s="16">
        <v>5449.44</v>
      </c>
      <c r="C2768" s="16">
        <v>5429.6</v>
      </c>
      <c r="D2768" s="16">
        <v>5468.5</v>
      </c>
      <c r="E2768" s="16">
        <v>5429.6</v>
      </c>
      <c r="F2768" s="16" t="s">
        <v>499</v>
      </c>
      <c r="G2768" s="61">
        <f t="shared" si="44"/>
        <v>3.6558929863947931E-3</v>
      </c>
    </row>
    <row r="2769" spans="1:7" x14ac:dyDescent="0.35">
      <c r="A2769" s="60">
        <v>41859</v>
      </c>
      <c r="B2769" s="16">
        <v>5429.59</v>
      </c>
      <c r="C2769" s="16">
        <v>5500.7</v>
      </c>
      <c r="D2769" s="16">
        <v>5500.7</v>
      </c>
      <c r="E2769" s="16">
        <v>5419.7</v>
      </c>
      <c r="F2769" s="16" t="s">
        <v>3106</v>
      </c>
      <c r="G2769" s="61">
        <f t="shared" si="44"/>
        <v>-1.2922062221511155E-2</v>
      </c>
    </row>
    <row r="2770" spans="1:7" x14ac:dyDescent="0.35">
      <c r="A2770" s="60">
        <v>41858</v>
      </c>
      <c r="B2770" s="16">
        <v>5500.67</v>
      </c>
      <c r="C2770" s="16">
        <v>5504</v>
      </c>
      <c r="D2770" s="16">
        <v>5513.7</v>
      </c>
      <c r="E2770" s="16">
        <v>5483.5</v>
      </c>
      <c r="F2770" s="16" t="s">
        <v>3105</v>
      </c>
      <c r="G2770" s="61">
        <f t="shared" si="44"/>
        <v>-6.0864604416410728E-4</v>
      </c>
    </row>
    <row r="2771" spans="1:7" x14ac:dyDescent="0.35">
      <c r="A2771" s="60">
        <v>41857</v>
      </c>
      <c r="B2771" s="16">
        <v>5504.02</v>
      </c>
      <c r="C2771" s="16">
        <v>5511.6</v>
      </c>
      <c r="D2771" s="16">
        <v>5511.6</v>
      </c>
      <c r="E2771" s="16">
        <v>5488.1</v>
      </c>
      <c r="F2771" s="16" t="s">
        <v>3104</v>
      </c>
      <c r="G2771" s="61">
        <f t="shared" si="44"/>
        <v>-1.3589742194062282E-3</v>
      </c>
    </row>
    <row r="2772" spans="1:7" x14ac:dyDescent="0.35">
      <c r="A2772" s="60">
        <v>41856</v>
      </c>
      <c r="B2772" s="16">
        <v>5511.51</v>
      </c>
      <c r="C2772" s="16">
        <v>5533.3</v>
      </c>
      <c r="D2772" s="16">
        <v>5540.3</v>
      </c>
      <c r="E2772" s="16">
        <v>5503.5</v>
      </c>
      <c r="F2772" s="16" t="s">
        <v>3103</v>
      </c>
      <c r="G2772" s="61">
        <f t="shared" si="44"/>
        <v>-3.9325751318840529E-3</v>
      </c>
    </row>
    <row r="2773" spans="1:7" x14ac:dyDescent="0.35">
      <c r="A2773" s="60">
        <v>41855</v>
      </c>
      <c r="B2773" s="16">
        <v>5533.27</v>
      </c>
      <c r="C2773" s="16">
        <v>5544.6</v>
      </c>
      <c r="D2773" s="16">
        <v>5544.6</v>
      </c>
      <c r="E2773" s="16">
        <v>5517.3</v>
      </c>
      <c r="F2773" s="16" t="s">
        <v>3102</v>
      </c>
      <c r="G2773" s="61">
        <f t="shared" si="44"/>
        <v>-2.5866948349020369E-3</v>
      </c>
    </row>
    <row r="2774" spans="1:7" x14ac:dyDescent="0.35">
      <c r="A2774" s="60">
        <v>41852</v>
      </c>
      <c r="B2774" s="16">
        <v>5547.62</v>
      </c>
      <c r="C2774" s="16">
        <v>5623.1</v>
      </c>
      <c r="D2774" s="16">
        <v>5623.1</v>
      </c>
      <c r="E2774" s="16">
        <v>5535.8</v>
      </c>
      <c r="F2774" s="16" t="s">
        <v>3101</v>
      </c>
      <c r="G2774" s="61">
        <f t="shared" si="44"/>
        <v>-1.3426709726984343E-2</v>
      </c>
    </row>
    <row r="2775" spans="1:7" x14ac:dyDescent="0.35">
      <c r="A2775" s="60">
        <v>41851</v>
      </c>
      <c r="B2775" s="16">
        <v>5623.12</v>
      </c>
      <c r="C2775" s="16">
        <v>5615.2</v>
      </c>
      <c r="D2775" s="16">
        <v>5633.3</v>
      </c>
      <c r="E2775" s="16">
        <v>5611</v>
      </c>
      <c r="F2775" s="16" t="s">
        <v>3100</v>
      </c>
      <c r="G2775" s="61">
        <f t="shared" si="44"/>
        <v>1.4265081182738282E-3</v>
      </c>
    </row>
    <row r="2776" spans="1:7" x14ac:dyDescent="0.35">
      <c r="A2776" s="60">
        <v>41850</v>
      </c>
      <c r="B2776" s="16">
        <v>5615.11</v>
      </c>
      <c r="C2776" s="16">
        <v>5580.6</v>
      </c>
      <c r="D2776" s="16">
        <v>5623</v>
      </c>
      <c r="E2776" s="16">
        <v>5580.6</v>
      </c>
      <c r="F2776" s="16" t="s">
        <v>3099</v>
      </c>
      <c r="G2776" s="61">
        <f t="shared" si="44"/>
        <v>6.1911349398624527E-3</v>
      </c>
    </row>
    <row r="2777" spans="1:7" x14ac:dyDescent="0.35">
      <c r="A2777" s="60">
        <v>41849</v>
      </c>
      <c r="B2777" s="16">
        <v>5580.56</v>
      </c>
      <c r="C2777" s="16">
        <v>5569.9</v>
      </c>
      <c r="D2777" s="16">
        <v>5586.2</v>
      </c>
      <c r="E2777" s="16">
        <v>5560</v>
      </c>
      <c r="F2777" s="16" t="s">
        <v>3098</v>
      </c>
      <c r="G2777" s="61">
        <f t="shared" si="44"/>
        <v>1.922852500516159E-3</v>
      </c>
    </row>
    <row r="2778" spans="1:7" x14ac:dyDescent="0.35">
      <c r="A2778" s="60">
        <v>41848</v>
      </c>
      <c r="B2778" s="16">
        <v>5569.85</v>
      </c>
      <c r="C2778" s="16">
        <v>5574.2</v>
      </c>
      <c r="D2778" s="16">
        <v>5578.6</v>
      </c>
      <c r="E2778" s="16">
        <v>5551.2</v>
      </c>
      <c r="F2778" s="16" t="s">
        <v>3097</v>
      </c>
      <c r="G2778" s="61">
        <f t="shared" si="44"/>
        <v>-7.8575875053576993E-4</v>
      </c>
    </row>
    <row r="2779" spans="1:7" x14ac:dyDescent="0.35">
      <c r="A2779" s="60">
        <v>41845</v>
      </c>
      <c r="B2779" s="16">
        <v>5574.23</v>
      </c>
      <c r="C2779" s="16">
        <v>5576.8</v>
      </c>
      <c r="D2779" s="16">
        <v>5577.6</v>
      </c>
      <c r="E2779" s="16">
        <v>5558.7</v>
      </c>
      <c r="F2779" s="16" t="s">
        <v>3096</v>
      </c>
      <c r="G2779" s="61">
        <f t="shared" si="44"/>
        <v>-4.5904543653252361E-4</v>
      </c>
    </row>
    <row r="2780" spans="1:7" x14ac:dyDescent="0.35">
      <c r="A2780" s="60">
        <v>41844</v>
      </c>
      <c r="B2780" s="16">
        <v>5576.79</v>
      </c>
      <c r="C2780" s="16">
        <v>5565.1</v>
      </c>
      <c r="D2780" s="16">
        <v>5582.5</v>
      </c>
      <c r="E2780" s="16">
        <v>5563.7</v>
      </c>
      <c r="F2780" s="16" t="s">
        <v>3095</v>
      </c>
      <c r="G2780" s="61">
        <f t="shared" si="44"/>
        <v>1.7549784265189494E-3</v>
      </c>
    </row>
    <row r="2781" spans="1:7" x14ac:dyDescent="0.35">
      <c r="A2781" s="60">
        <v>41843</v>
      </c>
      <c r="B2781" s="16">
        <v>5567.02</v>
      </c>
      <c r="C2781" s="16">
        <v>5534</v>
      </c>
      <c r="D2781" s="16">
        <v>5587.7</v>
      </c>
      <c r="E2781" s="16">
        <v>5534</v>
      </c>
      <c r="F2781" s="16" t="s">
        <v>3094</v>
      </c>
      <c r="G2781" s="61">
        <f t="shared" si="44"/>
        <v>5.9667509938563512E-3</v>
      </c>
    </row>
    <row r="2782" spans="1:7" x14ac:dyDescent="0.35">
      <c r="A2782" s="60">
        <v>41842</v>
      </c>
      <c r="B2782" s="16">
        <v>5534</v>
      </c>
      <c r="C2782" s="16">
        <v>5528.7</v>
      </c>
      <c r="D2782" s="16">
        <v>5535.2</v>
      </c>
      <c r="E2782" s="16">
        <v>5520.5</v>
      </c>
      <c r="F2782" s="16" t="s">
        <v>3093</v>
      </c>
      <c r="G2782" s="61">
        <f t="shared" si="44"/>
        <v>9.5320263423981366E-4</v>
      </c>
    </row>
    <row r="2783" spans="1:7" x14ac:dyDescent="0.35">
      <c r="A2783" s="60">
        <v>41841</v>
      </c>
      <c r="B2783" s="16">
        <v>5528.73</v>
      </c>
      <c r="C2783" s="16">
        <v>5519.2</v>
      </c>
      <c r="D2783" s="16">
        <v>5539.8</v>
      </c>
      <c r="E2783" s="16">
        <v>5517.6</v>
      </c>
      <c r="F2783" s="16" t="s">
        <v>3092</v>
      </c>
      <c r="G2783" s="61">
        <f t="shared" si="44"/>
        <v>1.7339595155783094E-3</v>
      </c>
    </row>
    <row r="2784" spans="1:7" x14ac:dyDescent="0.35">
      <c r="A2784" s="60">
        <v>41838</v>
      </c>
      <c r="B2784" s="16">
        <v>5519.16</v>
      </c>
      <c r="C2784" s="16">
        <v>5509.9</v>
      </c>
      <c r="D2784" s="16">
        <v>5519.2</v>
      </c>
      <c r="E2784" s="16">
        <v>5472.9</v>
      </c>
      <c r="F2784" s="16" t="s">
        <v>3091</v>
      </c>
      <c r="G2784" s="61">
        <f t="shared" si="44"/>
        <v>1.6733394556021075E-3</v>
      </c>
    </row>
    <row r="2785" spans="1:7" x14ac:dyDescent="0.35">
      <c r="A2785" s="60">
        <v>41837</v>
      </c>
      <c r="B2785" s="16">
        <v>5509.94</v>
      </c>
      <c r="C2785" s="16">
        <v>5504.6</v>
      </c>
      <c r="D2785" s="16">
        <v>5545.9</v>
      </c>
      <c r="E2785" s="16">
        <v>5504.6</v>
      </c>
      <c r="F2785" s="16" t="s">
        <v>3090</v>
      </c>
      <c r="G2785" s="61">
        <f t="shared" si="44"/>
        <v>9.9373781671974193E-4</v>
      </c>
    </row>
    <row r="2786" spans="1:7" x14ac:dyDescent="0.35">
      <c r="A2786" s="60">
        <v>41836</v>
      </c>
      <c r="B2786" s="16">
        <v>5504.47</v>
      </c>
      <c r="C2786" s="16">
        <v>5495.7</v>
      </c>
      <c r="D2786" s="16">
        <v>5511</v>
      </c>
      <c r="E2786" s="16">
        <v>5485.7</v>
      </c>
      <c r="F2786" s="16" t="s">
        <v>3089</v>
      </c>
      <c r="G2786" s="61">
        <f t="shared" si="44"/>
        <v>1.595793074585572E-3</v>
      </c>
    </row>
    <row r="2787" spans="1:7" x14ac:dyDescent="0.35">
      <c r="A2787" s="60">
        <v>41835</v>
      </c>
      <c r="B2787" s="16">
        <v>5495.7</v>
      </c>
      <c r="C2787" s="16">
        <v>5495.8</v>
      </c>
      <c r="D2787" s="16">
        <v>5520.4</v>
      </c>
      <c r="E2787" s="16">
        <v>5479.6</v>
      </c>
      <c r="F2787" s="16" t="s">
        <v>3088</v>
      </c>
      <c r="G2787" s="61">
        <f t="shared" si="44"/>
        <v>-1.0917507314855968E-5</v>
      </c>
    </row>
    <row r="2788" spans="1:7" x14ac:dyDescent="0.35">
      <c r="A2788" s="60">
        <v>41834</v>
      </c>
      <c r="B2788" s="16">
        <v>5495.76</v>
      </c>
      <c r="C2788" s="16">
        <v>5474.6</v>
      </c>
      <c r="D2788" s="16">
        <v>5503.5</v>
      </c>
      <c r="E2788" s="16">
        <v>5474.6</v>
      </c>
      <c r="F2788" s="16" t="s">
        <v>3087</v>
      </c>
      <c r="G2788" s="61">
        <f t="shared" si="44"/>
        <v>3.8669562469517693E-3</v>
      </c>
    </row>
    <row r="2789" spans="1:7" x14ac:dyDescent="0.35">
      <c r="A2789" s="60">
        <v>41831</v>
      </c>
      <c r="B2789" s="16">
        <v>5474.59</v>
      </c>
      <c r="C2789" s="16">
        <v>5454.3</v>
      </c>
      <c r="D2789" s="16">
        <v>5490</v>
      </c>
      <c r="E2789" s="16">
        <v>5432.7</v>
      </c>
      <c r="F2789" s="16" t="s">
        <v>3086</v>
      </c>
      <c r="G2789" s="61">
        <f t="shared" si="44"/>
        <v>3.7181605005949248E-3</v>
      </c>
    </row>
    <row r="2790" spans="1:7" x14ac:dyDescent="0.35">
      <c r="A2790" s="60">
        <v>41830</v>
      </c>
      <c r="B2790" s="16">
        <v>5454.31</v>
      </c>
      <c r="C2790" s="16">
        <v>5442.2</v>
      </c>
      <c r="D2790" s="16">
        <v>5459</v>
      </c>
      <c r="E2790" s="16">
        <v>5439.5</v>
      </c>
      <c r="F2790" s="16" t="s">
        <v>3085</v>
      </c>
      <c r="G2790" s="61">
        <f t="shared" si="44"/>
        <v>2.2196783303904954E-3</v>
      </c>
    </row>
    <row r="2791" spans="1:7" x14ac:dyDescent="0.35">
      <c r="A2791" s="60">
        <v>41829</v>
      </c>
      <c r="B2791" s="16">
        <v>5442.23</v>
      </c>
      <c r="C2791" s="16">
        <v>5498.5</v>
      </c>
      <c r="D2791" s="16">
        <v>5498.5</v>
      </c>
      <c r="E2791" s="16">
        <v>5430.1</v>
      </c>
      <c r="F2791" s="16" t="s">
        <v>3084</v>
      </c>
      <c r="G2791" s="61">
        <f t="shared" si="44"/>
        <v>-1.0240900311719203E-2</v>
      </c>
    </row>
    <row r="2792" spans="1:7" x14ac:dyDescent="0.35">
      <c r="A2792" s="60">
        <v>41828</v>
      </c>
      <c r="B2792" s="16">
        <v>5498.54</v>
      </c>
      <c r="C2792" s="16">
        <v>5506.3</v>
      </c>
      <c r="D2792" s="16">
        <v>5507.4</v>
      </c>
      <c r="E2792" s="16">
        <v>5488.6</v>
      </c>
      <c r="F2792" s="16" t="s">
        <v>779</v>
      </c>
      <c r="G2792" s="61">
        <f t="shared" si="44"/>
        <v>-1.4038541517216174E-3</v>
      </c>
    </row>
    <row r="2793" spans="1:7" x14ac:dyDescent="0.35">
      <c r="A2793" s="60">
        <v>41827</v>
      </c>
      <c r="B2793" s="16">
        <v>5506.27</v>
      </c>
      <c r="C2793" s="16">
        <v>5511.8</v>
      </c>
      <c r="D2793" s="16">
        <v>5523.1</v>
      </c>
      <c r="E2793" s="16">
        <v>5502.2</v>
      </c>
      <c r="F2793" s="16" t="s">
        <v>3083</v>
      </c>
      <c r="G2793" s="61">
        <f t="shared" si="44"/>
        <v>-1.0051144723783878E-3</v>
      </c>
    </row>
    <row r="2794" spans="1:7" x14ac:dyDescent="0.35">
      <c r="A2794" s="60">
        <v>41824</v>
      </c>
      <c r="B2794" s="16">
        <v>5511.81</v>
      </c>
      <c r="C2794" s="16">
        <v>5479.5</v>
      </c>
      <c r="D2794" s="16">
        <v>5519.1</v>
      </c>
      <c r="E2794" s="16">
        <v>5479.5</v>
      </c>
      <c r="F2794" s="16" t="s">
        <v>3082</v>
      </c>
      <c r="G2794" s="61">
        <f t="shared" si="44"/>
        <v>5.8891804786533886E-3</v>
      </c>
    </row>
    <row r="2795" spans="1:7" x14ac:dyDescent="0.35">
      <c r="A2795" s="60">
        <v>41823</v>
      </c>
      <c r="B2795" s="16">
        <v>5479.54</v>
      </c>
      <c r="C2795" s="16">
        <v>5443</v>
      </c>
      <c r="D2795" s="16">
        <v>5487</v>
      </c>
      <c r="E2795" s="16">
        <v>5443</v>
      </c>
      <c r="F2795" s="16" t="s">
        <v>3081</v>
      </c>
      <c r="G2795" s="61">
        <f t="shared" si="44"/>
        <v>6.9518588825938643E-3</v>
      </c>
    </row>
    <row r="2796" spans="1:7" x14ac:dyDescent="0.35">
      <c r="A2796" s="60">
        <v>41822</v>
      </c>
      <c r="B2796" s="16">
        <v>5441.71</v>
      </c>
      <c r="C2796" s="16">
        <v>5366.5</v>
      </c>
      <c r="D2796" s="16">
        <v>5441.7</v>
      </c>
      <c r="E2796" s="16">
        <v>5366.5</v>
      </c>
      <c r="F2796" s="16" t="s">
        <v>3080</v>
      </c>
      <c r="G2796" s="61">
        <f t="shared" si="44"/>
        <v>1.4016610484693048E-2</v>
      </c>
    </row>
    <row r="2797" spans="1:7" x14ac:dyDescent="0.35">
      <c r="A2797" s="60">
        <v>41821</v>
      </c>
      <c r="B2797" s="16">
        <v>5366.49</v>
      </c>
      <c r="C2797" s="16">
        <v>5382</v>
      </c>
      <c r="D2797" s="16">
        <v>5400.6</v>
      </c>
      <c r="E2797" s="16">
        <v>5361.4</v>
      </c>
      <c r="F2797" s="16" t="s">
        <v>3079</v>
      </c>
      <c r="G2797" s="61">
        <f t="shared" si="44"/>
        <v>-2.8873863579356174E-3</v>
      </c>
    </row>
    <row r="2798" spans="1:7" x14ac:dyDescent="0.35">
      <c r="A2798" s="60">
        <v>41820</v>
      </c>
      <c r="B2798" s="16">
        <v>5382.03</v>
      </c>
      <c r="C2798" s="16">
        <v>5429.1</v>
      </c>
      <c r="D2798" s="16">
        <v>5429.8</v>
      </c>
      <c r="E2798" s="16">
        <v>5382</v>
      </c>
      <c r="F2798" s="16" t="s">
        <v>3078</v>
      </c>
      <c r="G2798" s="61">
        <f t="shared" si="44"/>
        <v>-8.6772490670714575E-3</v>
      </c>
    </row>
    <row r="2799" spans="1:7" x14ac:dyDescent="0.35">
      <c r="A2799" s="60">
        <v>41817</v>
      </c>
      <c r="B2799" s="16">
        <v>5429.14</v>
      </c>
      <c r="C2799" s="16">
        <v>5446.8</v>
      </c>
      <c r="D2799" s="16">
        <v>5462.1</v>
      </c>
      <c r="E2799" s="16">
        <v>5424.7</v>
      </c>
      <c r="F2799" s="16" t="s">
        <v>3077</v>
      </c>
      <c r="G2799" s="61">
        <f t="shared" si="44"/>
        <v>-3.2441006754412305E-3</v>
      </c>
    </row>
    <row r="2800" spans="1:7" x14ac:dyDescent="0.35">
      <c r="A2800" s="60">
        <v>41816</v>
      </c>
      <c r="B2800" s="16">
        <v>5446.81</v>
      </c>
      <c r="C2800" s="16">
        <v>5386.8</v>
      </c>
      <c r="D2800" s="16">
        <v>5446.8</v>
      </c>
      <c r="E2800" s="16">
        <v>5386.8</v>
      </c>
      <c r="F2800" s="16" t="s">
        <v>3076</v>
      </c>
      <c r="G2800" s="61">
        <f t="shared" si="44"/>
        <v>1.1132686324450081E-2</v>
      </c>
    </row>
    <row r="2801" spans="1:7" x14ac:dyDescent="0.35">
      <c r="A2801" s="60">
        <v>41815</v>
      </c>
      <c r="B2801" s="16">
        <v>5386.84</v>
      </c>
      <c r="C2801" s="16">
        <v>5415.1</v>
      </c>
      <c r="D2801" s="16">
        <v>5415.1</v>
      </c>
      <c r="E2801" s="16">
        <v>5363.2</v>
      </c>
      <c r="F2801" s="16" t="s">
        <v>3075</v>
      </c>
      <c r="G2801" s="61">
        <f t="shared" si="44"/>
        <v>-5.2205772366580305E-3</v>
      </c>
    </row>
    <row r="2802" spans="1:7" x14ac:dyDescent="0.35">
      <c r="A2802" s="60">
        <v>41814</v>
      </c>
      <c r="B2802" s="16">
        <v>5415.11</v>
      </c>
      <c r="C2802" s="16">
        <v>5432.7</v>
      </c>
      <c r="D2802" s="16">
        <v>5434.2</v>
      </c>
      <c r="E2802" s="16">
        <v>5406.8</v>
      </c>
      <c r="F2802" s="16" t="s">
        <v>3074</v>
      </c>
      <c r="G2802" s="61">
        <f t="shared" si="44"/>
        <v>-3.2433049314064544E-3</v>
      </c>
    </row>
    <row r="2803" spans="1:7" x14ac:dyDescent="0.35">
      <c r="A2803" s="60">
        <v>41813</v>
      </c>
      <c r="B2803" s="16">
        <v>5432.73</v>
      </c>
      <c r="C2803" s="16">
        <v>5401.6</v>
      </c>
      <c r="D2803" s="16">
        <v>5448</v>
      </c>
      <c r="E2803" s="16">
        <v>5401.6</v>
      </c>
      <c r="F2803" s="16" t="s">
        <v>3073</v>
      </c>
      <c r="G2803" s="61">
        <f t="shared" si="44"/>
        <v>5.7575213407803361E-3</v>
      </c>
    </row>
    <row r="2804" spans="1:7" x14ac:dyDescent="0.35">
      <c r="A2804" s="60">
        <v>41810</v>
      </c>
      <c r="B2804" s="16">
        <v>5401.63</v>
      </c>
      <c r="C2804" s="16">
        <v>5446.4</v>
      </c>
      <c r="D2804" s="16">
        <v>5446.4</v>
      </c>
      <c r="E2804" s="16">
        <v>5399.8</v>
      </c>
      <c r="F2804" s="16" t="s">
        <v>711</v>
      </c>
      <c r="G2804" s="61">
        <f t="shared" si="44"/>
        <v>-8.2201086956520397E-3</v>
      </c>
    </row>
    <row r="2805" spans="1:7" x14ac:dyDescent="0.35">
      <c r="A2805" s="60">
        <v>41809</v>
      </c>
      <c r="B2805" s="16">
        <v>5446.4</v>
      </c>
      <c r="C2805" s="16">
        <v>5363.9</v>
      </c>
      <c r="D2805" s="16">
        <v>5446.4</v>
      </c>
      <c r="E2805" s="16">
        <v>5363.9</v>
      </c>
      <c r="F2805" s="16" t="s">
        <v>528</v>
      </c>
      <c r="G2805" s="61">
        <f t="shared" si="44"/>
        <v>1.5380599936613226E-2</v>
      </c>
    </row>
    <row r="2806" spans="1:7" x14ac:dyDescent="0.35">
      <c r="A2806" s="60">
        <v>41808</v>
      </c>
      <c r="B2806" s="16">
        <v>5363.9</v>
      </c>
      <c r="C2806" s="16">
        <v>5380.7</v>
      </c>
      <c r="D2806" s="16">
        <v>5385</v>
      </c>
      <c r="E2806" s="16">
        <v>5363.9</v>
      </c>
      <c r="F2806" s="16" t="s">
        <v>3072</v>
      </c>
      <c r="G2806" s="61">
        <f t="shared" si="44"/>
        <v>-3.1148595153754899E-3</v>
      </c>
    </row>
    <row r="2807" spans="1:7" x14ac:dyDescent="0.35">
      <c r="A2807" s="60">
        <v>41807</v>
      </c>
      <c r="B2807" s="16">
        <v>5380.66</v>
      </c>
      <c r="C2807" s="16">
        <v>5390.6</v>
      </c>
      <c r="D2807" s="16">
        <v>5394.8</v>
      </c>
      <c r="E2807" s="16">
        <v>5367.4</v>
      </c>
      <c r="F2807" s="16" t="s">
        <v>2171</v>
      </c>
      <c r="G2807" s="61">
        <f t="shared" si="44"/>
        <v>-1.8420989168161928E-3</v>
      </c>
    </row>
    <row r="2808" spans="1:7" x14ac:dyDescent="0.35">
      <c r="A2808" s="60">
        <v>41806</v>
      </c>
      <c r="B2808" s="16">
        <v>5390.59</v>
      </c>
      <c r="C2808" s="16">
        <v>5383.7</v>
      </c>
      <c r="D2808" s="16">
        <v>5390.6</v>
      </c>
      <c r="E2808" s="16">
        <v>5360.3</v>
      </c>
      <c r="F2808" s="16" t="s">
        <v>3071</v>
      </c>
      <c r="G2808" s="61">
        <f t="shared" si="44"/>
        <v>1.2779291603746135E-3</v>
      </c>
    </row>
    <row r="2809" spans="1:7" x14ac:dyDescent="0.35">
      <c r="A2809" s="60">
        <v>41803</v>
      </c>
      <c r="B2809" s="16">
        <v>5383.71</v>
      </c>
      <c r="C2809" s="16">
        <v>5407.9</v>
      </c>
      <c r="D2809" s="16">
        <v>5407.9</v>
      </c>
      <c r="E2809" s="16">
        <v>5354.7</v>
      </c>
      <c r="F2809" s="16" t="s">
        <v>3070</v>
      </c>
      <c r="G2809" s="61">
        <f t="shared" si="44"/>
        <v>-4.4730856709628286E-3</v>
      </c>
    </row>
    <row r="2810" spans="1:7" x14ac:dyDescent="0.35">
      <c r="A2810" s="60">
        <v>41802</v>
      </c>
      <c r="B2810" s="16">
        <v>5407.9</v>
      </c>
      <c r="C2810" s="16">
        <v>5432.5</v>
      </c>
      <c r="D2810" s="16">
        <v>5432.5</v>
      </c>
      <c r="E2810" s="16">
        <v>5402.9</v>
      </c>
      <c r="F2810" s="16" t="s">
        <v>3069</v>
      </c>
      <c r="G2810" s="61">
        <f t="shared" si="44"/>
        <v>-4.5283018867925406E-3</v>
      </c>
    </row>
    <row r="2811" spans="1:7" x14ac:dyDescent="0.35">
      <c r="A2811" s="60">
        <v>41801</v>
      </c>
      <c r="B2811" s="16">
        <v>5432.5</v>
      </c>
      <c r="C2811" s="16">
        <v>5448.5</v>
      </c>
      <c r="D2811" s="16">
        <v>5448.5</v>
      </c>
      <c r="E2811" s="16">
        <v>5424.4</v>
      </c>
      <c r="F2811" s="16" t="s">
        <v>3068</v>
      </c>
      <c r="G2811" s="61">
        <f t="shared" si="44"/>
        <v>-2.9292680867620824E-3</v>
      </c>
    </row>
    <row r="2812" spans="1:7" x14ac:dyDescent="0.35">
      <c r="A2812" s="60">
        <v>41800</v>
      </c>
      <c r="B2812" s="16">
        <v>5448.46</v>
      </c>
      <c r="C2812" s="16">
        <v>5443.5</v>
      </c>
      <c r="D2812" s="16">
        <v>5474</v>
      </c>
      <c r="E2812" s="16">
        <v>5442.4</v>
      </c>
      <c r="F2812" s="16" t="s">
        <v>3067</v>
      </c>
      <c r="G2812" s="61">
        <f t="shared" si="44"/>
        <v>9.0933974586238087E-4</v>
      </c>
    </row>
    <row r="2813" spans="1:7" x14ac:dyDescent="0.35">
      <c r="A2813" s="60">
        <v>41796</v>
      </c>
      <c r="B2813" s="16">
        <v>5443.51</v>
      </c>
      <c r="C2813" s="16">
        <v>5419.7</v>
      </c>
      <c r="D2813" s="16">
        <v>5452.1</v>
      </c>
      <c r="E2813" s="16">
        <v>5419.7</v>
      </c>
      <c r="F2813" s="16" t="s">
        <v>3066</v>
      </c>
      <c r="G2813" s="61">
        <f t="shared" si="44"/>
        <v>4.3932320977175809E-3</v>
      </c>
    </row>
    <row r="2814" spans="1:7" x14ac:dyDescent="0.35">
      <c r="A2814" s="60">
        <v>41795</v>
      </c>
      <c r="B2814" s="16">
        <v>5419.7</v>
      </c>
      <c r="C2814" s="16">
        <v>5426.8</v>
      </c>
      <c r="D2814" s="16">
        <v>5437</v>
      </c>
      <c r="E2814" s="16">
        <v>5400.6</v>
      </c>
      <c r="F2814" s="16" t="s">
        <v>3065</v>
      </c>
      <c r="G2814" s="61">
        <f t="shared" si="44"/>
        <v>-1.3009604257421259E-3</v>
      </c>
    </row>
    <row r="2815" spans="1:7" x14ac:dyDescent="0.35">
      <c r="A2815" s="60">
        <v>41794</v>
      </c>
      <c r="B2815" s="16">
        <v>5426.76</v>
      </c>
      <c r="C2815" s="16">
        <v>5460.5</v>
      </c>
      <c r="D2815" s="16">
        <v>5463.6</v>
      </c>
      <c r="E2815" s="16">
        <v>5424.4</v>
      </c>
      <c r="F2815" s="16" t="s">
        <v>3064</v>
      </c>
      <c r="G2815" s="61">
        <f t="shared" si="44"/>
        <v>-6.1771013224086735E-3</v>
      </c>
    </row>
    <row r="2816" spans="1:7" x14ac:dyDescent="0.35">
      <c r="A2816" s="60">
        <v>41793</v>
      </c>
      <c r="B2816" s="16">
        <v>5460.49</v>
      </c>
      <c r="C2816" s="16">
        <v>5499.2</v>
      </c>
      <c r="D2816" s="16">
        <v>5506</v>
      </c>
      <c r="E2816" s="16">
        <v>5459.1</v>
      </c>
      <c r="F2816" s="16" t="s">
        <v>3063</v>
      </c>
      <c r="G2816" s="61">
        <f t="shared" si="44"/>
        <v>-7.0319830665047656E-3</v>
      </c>
    </row>
    <row r="2817" spans="1:7" x14ac:dyDescent="0.35">
      <c r="A2817" s="60">
        <v>41792</v>
      </c>
      <c r="B2817" s="16">
        <v>5499.16</v>
      </c>
      <c r="C2817" s="16">
        <v>5466.3</v>
      </c>
      <c r="D2817" s="16">
        <v>5502.4</v>
      </c>
      <c r="E2817" s="16">
        <v>5464.2</v>
      </c>
      <c r="F2817" s="16" t="s">
        <v>3062</v>
      </c>
      <c r="G2817" s="61">
        <f t="shared" si="44"/>
        <v>4.6384849929754779E-3</v>
      </c>
    </row>
    <row r="2818" spans="1:7" x14ac:dyDescent="0.35">
      <c r="A2818" s="60">
        <v>41789</v>
      </c>
      <c r="B2818" s="16">
        <v>5473.77</v>
      </c>
      <c r="C2818" s="16">
        <v>5499.2</v>
      </c>
      <c r="D2818" s="16">
        <v>5504.5</v>
      </c>
      <c r="E2818" s="16">
        <v>5473.8</v>
      </c>
      <c r="F2818" s="16" t="s">
        <v>1166</v>
      </c>
      <c r="G2818" s="61">
        <f t="shared" si="44"/>
        <v>-4.6315490867827602E-3</v>
      </c>
    </row>
    <row r="2819" spans="1:7" x14ac:dyDescent="0.35">
      <c r="A2819" s="60">
        <v>41788</v>
      </c>
      <c r="B2819" s="16">
        <v>5499.24</v>
      </c>
      <c r="C2819" s="16">
        <v>5506.7</v>
      </c>
      <c r="D2819" s="16">
        <v>5508</v>
      </c>
      <c r="E2819" s="16">
        <v>5485.1</v>
      </c>
      <c r="F2819" s="16" t="s">
        <v>3061</v>
      </c>
      <c r="G2819" s="61">
        <f t="shared" ref="G2819:G2882" si="45">B2819/B2820-1</f>
        <v>-1.3601538481095021E-3</v>
      </c>
    </row>
    <row r="2820" spans="1:7" x14ac:dyDescent="0.35">
      <c r="A2820" s="60">
        <v>41787</v>
      </c>
      <c r="B2820" s="16">
        <v>5506.73</v>
      </c>
      <c r="C2820" s="16">
        <v>5490.8</v>
      </c>
      <c r="D2820" s="16">
        <v>5520.3</v>
      </c>
      <c r="E2820" s="16">
        <v>5490.8</v>
      </c>
      <c r="F2820" s="16" t="s">
        <v>3060</v>
      </c>
      <c r="G2820" s="61">
        <f t="shared" si="45"/>
        <v>2.9048696177955691E-3</v>
      </c>
    </row>
    <row r="2821" spans="1:7" x14ac:dyDescent="0.35">
      <c r="A2821" s="60">
        <v>41786</v>
      </c>
      <c r="B2821" s="16">
        <v>5490.78</v>
      </c>
      <c r="C2821" s="16">
        <v>5490.5</v>
      </c>
      <c r="D2821" s="16">
        <v>5506.5</v>
      </c>
      <c r="E2821" s="16">
        <v>5485.5</v>
      </c>
      <c r="F2821" s="16" t="s">
        <v>3059</v>
      </c>
      <c r="G2821" s="61">
        <f t="shared" si="45"/>
        <v>6.1925820152852751E-5</v>
      </c>
    </row>
    <row r="2822" spans="1:7" x14ac:dyDescent="0.35">
      <c r="A2822" s="60">
        <v>41785</v>
      </c>
      <c r="B2822" s="16">
        <v>5490.44</v>
      </c>
      <c r="C2822" s="16">
        <v>5470.3</v>
      </c>
      <c r="D2822" s="16">
        <v>5490.4</v>
      </c>
      <c r="E2822" s="16">
        <v>5470.3</v>
      </c>
      <c r="F2822" s="16" t="s">
        <v>3058</v>
      </c>
      <c r="G2822" s="61">
        <f t="shared" si="45"/>
        <v>3.6890385466137321E-3</v>
      </c>
    </row>
    <row r="2823" spans="1:7" x14ac:dyDescent="0.35">
      <c r="A2823" s="60">
        <v>41782</v>
      </c>
      <c r="B2823" s="16">
        <v>5470.26</v>
      </c>
      <c r="C2823" s="16">
        <v>5458.1</v>
      </c>
      <c r="D2823" s="16">
        <v>5484.3</v>
      </c>
      <c r="E2823" s="16">
        <v>5458.1</v>
      </c>
      <c r="F2823" s="16" t="s">
        <v>3057</v>
      </c>
      <c r="G2823" s="61">
        <f t="shared" si="45"/>
        <v>2.2205366663368142E-3</v>
      </c>
    </row>
    <row r="2824" spans="1:7" x14ac:dyDescent="0.35">
      <c r="A2824" s="60">
        <v>41781</v>
      </c>
      <c r="B2824" s="16">
        <v>5458.14</v>
      </c>
      <c r="C2824" s="16">
        <v>5403.9</v>
      </c>
      <c r="D2824" s="16">
        <v>5467.5</v>
      </c>
      <c r="E2824" s="16">
        <v>5403.9</v>
      </c>
      <c r="F2824" s="16" t="s">
        <v>3056</v>
      </c>
      <c r="G2824" s="61">
        <f t="shared" si="45"/>
        <v>1.0044671771659575E-2</v>
      </c>
    </row>
    <row r="2825" spans="1:7" x14ac:dyDescent="0.35">
      <c r="A2825" s="60">
        <v>41780</v>
      </c>
      <c r="B2825" s="16">
        <v>5403.86</v>
      </c>
      <c r="C2825" s="16">
        <v>5401.7</v>
      </c>
      <c r="D2825" s="16">
        <v>5403.9</v>
      </c>
      <c r="E2825" s="16">
        <v>5353.4</v>
      </c>
      <c r="F2825" s="16" t="s">
        <v>3055</v>
      </c>
      <c r="G2825" s="61">
        <f t="shared" si="45"/>
        <v>3.9246613128351981E-4</v>
      </c>
    </row>
    <row r="2826" spans="1:7" x14ac:dyDescent="0.35">
      <c r="A2826" s="60">
        <v>41779</v>
      </c>
      <c r="B2826" s="16">
        <v>5401.74</v>
      </c>
      <c r="C2826" s="16">
        <v>5390.3</v>
      </c>
      <c r="D2826" s="16">
        <v>5413.5</v>
      </c>
      <c r="E2826" s="16">
        <v>5367.5</v>
      </c>
      <c r="F2826" s="16" t="s">
        <v>3054</v>
      </c>
      <c r="G2826" s="61">
        <f t="shared" si="45"/>
        <v>2.1241899786468288E-3</v>
      </c>
    </row>
    <row r="2827" spans="1:7" x14ac:dyDescent="0.35">
      <c r="A2827" s="60">
        <v>41778</v>
      </c>
      <c r="B2827" s="16">
        <v>5390.29</v>
      </c>
      <c r="C2827" s="16">
        <v>5458.9</v>
      </c>
      <c r="D2827" s="16">
        <v>5458.9</v>
      </c>
      <c r="E2827" s="16">
        <v>5390.3</v>
      </c>
      <c r="F2827" s="16" t="s">
        <v>3053</v>
      </c>
      <c r="G2827" s="61">
        <f t="shared" si="45"/>
        <v>-1.2570275018272903E-2</v>
      </c>
    </row>
    <row r="2828" spans="1:7" x14ac:dyDescent="0.35">
      <c r="A2828" s="60">
        <v>41775</v>
      </c>
      <c r="B2828" s="16">
        <v>5458.91</v>
      </c>
      <c r="C2828" s="16">
        <v>5490.2</v>
      </c>
      <c r="D2828" s="16">
        <v>5490.2</v>
      </c>
      <c r="E2828" s="16">
        <v>5451.7</v>
      </c>
      <c r="F2828" s="16" t="s">
        <v>3052</v>
      </c>
      <c r="G2828" s="61">
        <f t="shared" si="45"/>
        <v>-5.6920016902968218E-3</v>
      </c>
    </row>
    <row r="2829" spans="1:7" x14ac:dyDescent="0.35">
      <c r="A2829" s="60">
        <v>41774</v>
      </c>
      <c r="B2829" s="16">
        <v>5490.16</v>
      </c>
      <c r="C2829" s="16">
        <v>5476.4</v>
      </c>
      <c r="D2829" s="16">
        <v>5490.2</v>
      </c>
      <c r="E2829" s="16">
        <v>5452.5</v>
      </c>
      <c r="F2829" s="16" t="s">
        <v>3051</v>
      </c>
      <c r="G2829" s="61">
        <f t="shared" si="45"/>
        <v>2.6041381325445645E-3</v>
      </c>
    </row>
    <row r="2830" spans="1:7" x14ac:dyDescent="0.35">
      <c r="A2830" s="60">
        <v>41773</v>
      </c>
      <c r="B2830" s="16">
        <v>5475.9</v>
      </c>
      <c r="C2830" s="16">
        <v>5475.4</v>
      </c>
      <c r="D2830" s="16">
        <v>5482.6</v>
      </c>
      <c r="E2830" s="16">
        <v>5453.8</v>
      </c>
      <c r="F2830" s="16" t="s">
        <v>3050</v>
      </c>
      <c r="G2830" s="61">
        <f t="shared" si="45"/>
        <v>9.6797111428070792E-5</v>
      </c>
    </row>
    <row r="2831" spans="1:7" x14ac:dyDescent="0.35">
      <c r="A2831" s="60">
        <v>41772</v>
      </c>
      <c r="B2831" s="16">
        <v>5475.37</v>
      </c>
      <c r="C2831" s="16">
        <v>5429</v>
      </c>
      <c r="D2831" s="16">
        <v>5483.1</v>
      </c>
      <c r="E2831" s="16">
        <v>5429</v>
      </c>
      <c r="F2831" s="16" t="s">
        <v>3049</v>
      </c>
      <c r="G2831" s="61">
        <f t="shared" si="45"/>
        <v>8.5504563497544872E-3</v>
      </c>
    </row>
    <row r="2832" spans="1:7" x14ac:dyDescent="0.35">
      <c r="A2832" s="60">
        <v>41771</v>
      </c>
      <c r="B2832" s="16">
        <v>5428.95</v>
      </c>
      <c r="C2832" s="16">
        <v>5442</v>
      </c>
      <c r="D2832" s="16">
        <v>5460.4</v>
      </c>
      <c r="E2832" s="16">
        <v>5414.1</v>
      </c>
      <c r="F2832" s="16" t="s">
        <v>3048</v>
      </c>
      <c r="G2832" s="61">
        <f t="shared" si="45"/>
        <v>-2.3980154355016658E-3</v>
      </c>
    </row>
    <row r="2833" spans="1:7" x14ac:dyDescent="0.35">
      <c r="A2833" s="60">
        <v>41768</v>
      </c>
      <c r="B2833" s="16">
        <v>5442</v>
      </c>
      <c r="C2833" s="16">
        <v>5455.9</v>
      </c>
      <c r="D2833" s="16">
        <v>5455.9</v>
      </c>
      <c r="E2833" s="16">
        <v>5414.3</v>
      </c>
      <c r="F2833" s="16" t="s">
        <v>839</v>
      </c>
      <c r="G2833" s="61">
        <f t="shared" si="45"/>
        <v>-2.5440442238465755E-3</v>
      </c>
    </row>
    <row r="2834" spans="1:7" x14ac:dyDescent="0.35">
      <c r="A2834" s="60">
        <v>41767</v>
      </c>
      <c r="B2834" s="16">
        <v>5455.88</v>
      </c>
      <c r="C2834" s="16">
        <v>5419.1</v>
      </c>
      <c r="D2834" s="16">
        <v>5463.6</v>
      </c>
      <c r="E2834" s="16">
        <v>5419.1</v>
      </c>
      <c r="F2834" s="16" t="s">
        <v>3047</v>
      </c>
      <c r="G2834" s="61">
        <f t="shared" si="45"/>
        <v>6.7963942019357848E-3</v>
      </c>
    </row>
    <row r="2835" spans="1:7" x14ac:dyDescent="0.35">
      <c r="A2835" s="60">
        <v>41766</v>
      </c>
      <c r="B2835" s="16">
        <v>5419.05</v>
      </c>
      <c r="C2835" s="16">
        <v>5462.7</v>
      </c>
      <c r="D2835" s="16">
        <v>5462.7</v>
      </c>
      <c r="E2835" s="16">
        <v>5402</v>
      </c>
      <c r="F2835" s="16" t="s">
        <v>3046</v>
      </c>
      <c r="G2835" s="61">
        <f t="shared" si="45"/>
        <v>-7.9978179448407793E-3</v>
      </c>
    </row>
    <row r="2836" spans="1:7" x14ac:dyDescent="0.35">
      <c r="A2836" s="60">
        <v>41765</v>
      </c>
      <c r="B2836" s="16">
        <v>5462.74</v>
      </c>
      <c r="C2836" s="16">
        <v>5443.4</v>
      </c>
      <c r="D2836" s="16">
        <v>5472.6</v>
      </c>
      <c r="E2836" s="16">
        <v>5443.4</v>
      </c>
      <c r="F2836" s="16" t="s">
        <v>3045</v>
      </c>
      <c r="G2836" s="61">
        <f t="shared" si="45"/>
        <v>3.5455520773628457E-3</v>
      </c>
    </row>
    <row r="2837" spans="1:7" x14ac:dyDescent="0.35">
      <c r="A2837" s="60">
        <v>41764</v>
      </c>
      <c r="B2837" s="16">
        <v>5443.44</v>
      </c>
      <c r="C2837" s="16">
        <v>5438.8</v>
      </c>
      <c r="D2837" s="16">
        <v>5465.4</v>
      </c>
      <c r="E2837" s="16">
        <v>5425</v>
      </c>
      <c r="F2837" s="16" t="s">
        <v>3044</v>
      </c>
      <c r="G2837" s="61">
        <f t="shared" si="45"/>
        <v>8.512891606802242E-4</v>
      </c>
    </row>
    <row r="2838" spans="1:7" x14ac:dyDescent="0.35">
      <c r="A2838" s="60">
        <v>41761</v>
      </c>
      <c r="B2838" s="16">
        <v>5438.81</v>
      </c>
      <c r="C2838" s="16">
        <v>5430.4</v>
      </c>
      <c r="D2838" s="16">
        <v>5439.2</v>
      </c>
      <c r="E2838" s="16">
        <v>5412.7</v>
      </c>
      <c r="F2838" s="16" t="s">
        <v>3043</v>
      </c>
      <c r="G2838" s="61">
        <f t="shared" si="45"/>
        <v>1.5560662644835688E-3</v>
      </c>
    </row>
    <row r="2839" spans="1:7" x14ac:dyDescent="0.35">
      <c r="A2839" s="60">
        <v>41760</v>
      </c>
      <c r="B2839" s="16">
        <v>5430.36</v>
      </c>
      <c r="C2839" s="16">
        <v>5470.8</v>
      </c>
      <c r="D2839" s="16">
        <v>5481.8</v>
      </c>
      <c r="E2839" s="16">
        <v>5421.5</v>
      </c>
      <c r="F2839" s="16" t="s">
        <v>3042</v>
      </c>
      <c r="G2839" s="61">
        <f t="shared" si="45"/>
        <v>-7.3828999680117802E-3</v>
      </c>
    </row>
    <row r="2840" spans="1:7" x14ac:dyDescent="0.35">
      <c r="A2840" s="60">
        <v>41759</v>
      </c>
      <c r="B2840" s="16">
        <v>5470.75</v>
      </c>
      <c r="C2840" s="16">
        <v>5466.9</v>
      </c>
      <c r="D2840" s="16">
        <v>5488.5</v>
      </c>
      <c r="E2840" s="16">
        <v>5446.3</v>
      </c>
      <c r="F2840" s="16" t="s">
        <v>3041</v>
      </c>
      <c r="G2840" s="61">
        <f t="shared" si="45"/>
        <v>6.9691637369362347E-4</v>
      </c>
    </row>
    <row r="2841" spans="1:7" x14ac:dyDescent="0.35">
      <c r="A2841" s="60">
        <v>41758</v>
      </c>
      <c r="B2841" s="16">
        <v>5466.94</v>
      </c>
      <c r="C2841" s="16">
        <v>5516.1</v>
      </c>
      <c r="D2841" s="16">
        <v>5533.3</v>
      </c>
      <c r="E2841" s="16">
        <v>5450.8</v>
      </c>
      <c r="F2841" s="16" t="s">
        <v>3040</v>
      </c>
      <c r="G2841" s="61">
        <f t="shared" si="45"/>
        <v>-8.9192805113722518E-3</v>
      </c>
    </row>
    <row r="2842" spans="1:7" x14ac:dyDescent="0.35">
      <c r="A2842" s="60">
        <v>41757</v>
      </c>
      <c r="B2842" s="16">
        <v>5516.14</v>
      </c>
      <c r="C2842" s="16">
        <v>5515.5</v>
      </c>
      <c r="D2842" s="16">
        <v>5529.2</v>
      </c>
      <c r="E2842" s="16">
        <v>5503.5</v>
      </c>
      <c r="F2842" s="16" t="s">
        <v>3039</v>
      </c>
      <c r="G2842" s="61">
        <f t="shared" si="45"/>
        <v>1.1603662405956783E-4</v>
      </c>
    </row>
    <row r="2843" spans="1:7" x14ac:dyDescent="0.35">
      <c r="A2843" s="60">
        <v>41753</v>
      </c>
      <c r="B2843" s="16">
        <v>5515.5</v>
      </c>
      <c r="C2843" s="16">
        <v>5502.2</v>
      </c>
      <c r="D2843" s="16">
        <v>5521.9</v>
      </c>
      <c r="E2843" s="16">
        <v>5502.2</v>
      </c>
      <c r="F2843" s="16" t="s">
        <v>3038</v>
      </c>
      <c r="G2843" s="61">
        <f t="shared" si="45"/>
        <v>2.4153930875048246E-3</v>
      </c>
    </row>
    <row r="2844" spans="1:7" x14ac:dyDescent="0.35">
      <c r="A2844" s="60">
        <v>41752</v>
      </c>
      <c r="B2844" s="16">
        <v>5502.21</v>
      </c>
      <c r="C2844" s="16">
        <v>5467.1</v>
      </c>
      <c r="D2844" s="16">
        <v>5507.8</v>
      </c>
      <c r="E2844" s="16">
        <v>5467.1</v>
      </c>
      <c r="F2844" s="16" t="s">
        <v>3037</v>
      </c>
      <c r="G2844" s="61">
        <f t="shared" si="45"/>
        <v>6.4146884842897212E-3</v>
      </c>
    </row>
    <row r="2845" spans="1:7" x14ac:dyDescent="0.35">
      <c r="A2845" s="60">
        <v>41751</v>
      </c>
      <c r="B2845" s="16">
        <v>5467.14</v>
      </c>
      <c r="C2845" s="16">
        <v>5444.8</v>
      </c>
      <c r="D2845" s="16">
        <v>5470.6</v>
      </c>
      <c r="E2845" s="16">
        <v>5442.7</v>
      </c>
      <c r="F2845" s="16" t="s">
        <v>3036</v>
      </c>
      <c r="G2845" s="61">
        <f t="shared" si="45"/>
        <v>4.0993090680685462E-3</v>
      </c>
    </row>
    <row r="2846" spans="1:7" x14ac:dyDescent="0.35">
      <c r="A2846" s="60">
        <v>41746</v>
      </c>
      <c r="B2846" s="16">
        <v>5444.82</v>
      </c>
      <c r="C2846" s="16">
        <v>5412.6</v>
      </c>
      <c r="D2846" s="16">
        <v>5450.5</v>
      </c>
      <c r="E2846" s="16">
        <v>5412.6</v>
      </c>
      <c r="F2846" s="16" t="s">
        <v>3035</v>
      </c>
      <c r="G2846" s="61">
        <f t="shared" si="45"/>
        <v>5.956493945586061E-3</v>
      </c>
    </row>
    <row r="2847" spans="1:7" x14ac:dyDescent="0.35">
      <c r="A2847" s="60">
        <v>41745</v>
      </c>
      <c r="B2847" s="16">
        <v>5412.58</v>
      </c>
      <c r="C2847" s="16">
        <v>5380.3</v>
      </c>
      <c r="D2847" s="16">
        <v>5416.5</v>
      </c>
      <c r="E2847" s="16">
        <v>5379.1</v>
      </c>
      <c r="F2847" s="16" t="s">
        <v>3034</v>
      </c>
      <c r="G2847" s="61">
        <f t="shared" si="45"/>
        <v>5.9996654461647037E-3</v>
      </c>
    </row>
    <row r="2848" spans="1:7" x14ac:dyDescent="0.35">
      <c r="A2848" s="60">
        <v>41744</v>
      </c>
      <c r="B2848" s="16">
        <v>5380.3</v>
      </c>
      <c r="C2848" s="16">
        <v>5355</v>
      </c>
      <c r="D2848" s="16">
        <v>5400.2</v>
      </c>
      <c r="E2848" s="16">
        <v>5355</v>
      </c>
      <c r="F2848" s="16" t="s">
        <v>3033</v>
      </c>
      <c r="G2848" s="61">
        <f t="shared" si="45"/>
        <v>4.9835438450993585E-3</v>
      </c>
    </row>
    <row r="2849" spans="1:7" x14ac:dyDescent="0.35">
      <c r="A2849" s="60">
        <v>41743</v>
      </c>
      <c r="B2849" s="16">
        <v>5353.62</v>
      </c>
      <c r="C2849" s="16">
        <v>5423.5</v>
      </c>
      <c r="D2849" s="16">
        <v>5423.5</v>
      </c>
      <c r="E2849" s="16">
        <v>5353.6</v>
      </c>
      <c r="F2849" s="16" t="s">
        <v>3032</v>
      </c>
      <c r="G2849" s="61">
        <f t="shared" si="45"/>
        <v>-1.2877388235554399E-2</v>
      </c>
    </row>
    <row r="2850" spans="1:7" x14ac:dyDescent="0.35">
      <c r="A2850" s="60">
        <v>41740</v>
      </c>
      <c r="B2850" s="16">
        <v>5423.46</v>
      </c>
      <c r="C2850" s="16">
        <v>5477.5</v>
      </c>
      <c r="D2850" s="16">
        <v>5477.5</v>
      </c>
      <c r="E2850" s="16">
        <v>5418.9</v>
      </c>
      <c r="F2850" s="16" t="s">
        <v>3031</v>
      </c>
      <c r="G2850" s="61">
        <f t="shared" si="45"/>
        <v>-9.8730451991222434E-3</v>
      </c>
    </row>
    <row r="2851" spans="1:7" x14ac:dyDescent="0.35">
      <c r="A2851" s="60">
        <v>41739</v>
      </c>
      <c r="B2851" s="16">
        <v>5477.54</v>
      </c>
      <c r="C2851" s="16">
        <v>5460.3</v>
      </c>
      <c r="D2851" s="16">
        <v>5500</v>
      </c>
      <c r="E2851" s="16">
        <v>5460.3</v>
      </c>
      <c r="F2851" s="16" t="s">
        <v>3030</v>
      </c>
      <c r="G2851" s="61">
        <f t="shared" si="45"/>
        <v>3.1628472584688261E-3</v>
      </c>
    </row>
    <row r="2852" spans="1:7" x14ac:dyDescent="0.35">
      <c r="A2852" s="60">
        <v>41738</v>
      </c>
      <c r="B2852" s="16">
        <v>5460.27</v>
      </c>
      <c r="C2852" s="16">
        <v>5409.2</v>
      </c>
      <c r="D2852" s="16">
        <v>5473.1</v>
      </c>
      <c r="E2852" s="16">
        <v>5409.2</v>
      </c>
      <c r="F2852" s="16" t="s">
        <v>3029</v>
      </c>
      <c r="G2852" s="61">
        <f t="shared" si="45"/>
        <v>9.4450545184296963E-3</v>
      </c>
    </row>
    <row r="2853" spans="1:7" x14ac:dyDescent="0.35">
      <c r="A2853" s="60">
        <v>41737</v>
      </c>
      <c r="B2853" s="16">
        <v>5409.18</v>
      </c>
      <c r="C2853" s="16">
        <v>5416.1</v>
      </c>
      <c r="D2853" s="16">
        <v>5417.5</v>
      </c>
      <c r="E2853" s="16">
        <v>5392.5</v>
      </c>
      <c r="F2853" s="16" t="s">
        <v>3028</v>
      </c>
      <c r="G2853" s="61">
        <f t="shared" si="45"/>
        <v>-1.2795161102708841E-3</v>
      </c>
    </row>
    <row r="2854" spans="1:7" x14ac:dyDescent="0.35">
      <c r="A2854" s="60">
        <v>41736</v>
      </c>
      <c r="B2854" s="16">
        <v>5416.11</v>
      </c>
      <c r="C2854" s="16">
        <v>5428.6</v>
      </c>
      <c r="D2854" s="16">
        <v>5428.6</v>
      </c>
      <c r="E2854" s="16">
        <v>5395.5</v>
      </c>
      <c r="F2854" s="16" t="s">
        <v>3027</v>
      </c>
      <c r="G2854" s="61">
        <f t="shared" si="45"/>
        <v>-2.2971016361553742E-3</v>
      </c>
    </row>
    <row r="2855" spans="1:7" x14ac:dyDescent="0.35">
      <c r="A2855" s="60">
        <v>41733</v>
      </c>
      <c r="B2855" s="16">
        <v>5428.58</v>
      </c>
      <c r="C2855" s="16">
        <v>5415.7</v>
      </c>
      <c r="D2855" s="16">
        <v>5428.6</v>
      </c>
      <c r="E2855" s="16">
        <v>5405.4</v>
      </c>
      <c r="F2855" s="16" t="s">
        <v>3026</v>
      </c>
      <c r="G2855" s="61">
        <f t="shared" si="45"/>
        <v>2.3819723469629128E-3</v>
      </c>
    </row>
    <row r="2856" spans="1:7" x14ac:dyDescent="0.35">
      <c r="A2856" s="60">
        <v>41732</v>
      </c>
      <c r="B2856" s="16">
        <v>5415.68</v>
      </c>
      <c r="C2856" s="16">
        <v>5408.8</v>
      </c>
      <c r="D2856" s="16">
        <v>5424.9</v>
      </c>
      <c r="E2856" s="16">
        <v>5408.8</v>
      </c>
      <c r="F2856" s="16" t="s">
        <v>3025</v>
      </c>
      <c r="G2856" s="61">
        <f t="shared" si="45"/>
        <v>1.2738523773339061E-3</v>
      </c>
    </row>
    <row r="2857" spans="1:7" x14ac:dyDescent="0.35">
      <c r="A2857" s="60">
        <v>41731</v>
      </c>
      <c r="B2857" s="16">
        <v>5408.79</v>
      </c>
      <c r="C2857" s="16">
        <v>5394.9</v>
      </c>
      <c r="D2857" s="16">
        <v>5414.8</v>
      </c>
      <c r="E2857" s="16">
        <v>5394.9</v>
      </c>
      <c r="F2857" s="16" t="s">
        <v>3024</v>
      </c>
      <c r="G2857" s="61">
        <f t="shared" si="45"/>
        <v>2.580228995323397E-3</v>
      </c>
    </row>
    <row r="2858" spans="1:7" x14ac:dyDescent="0.35">
      <c r="A2858" s="60">
        <v>41730</v>
      </c>
      <c r="B2858" s="16">
        <v>5394.87</v>
      </c>
      <c r="C2858" s="16">
        <v>5403</v>
      </c>
      <c r="D2858" s="16">
        <v>5409.2</v>
      </c>
      <c r="E2858" s="16">
        <v>5358.6</v>
      </c>
      <c r="F2858" s="16" t="s">
        <v>3023</v>
      </c>
      <c r="G2858" s="61">
        <f t="shared" si="45"/>
        <v>-1.5028715581557606E-3</v>
      </c>
    </row>
    <row r="2859" spans="1:7" x14ac:dyDescent="0.35">
      <c r="A2859" s="60">
        <v>41729</v>
      </c>
      <c r="B2859" s="16">
        <v>5402.99</v>
      </c>
      <c r="C2859" s="16">
        <v>5376.8</v>
      </c>
      <c r="D2859" s="16">
        <v>5421.5</v>
      </c>
      <c r="E2859" s="16">
        <v>5376.8</v>
      </c>
      <c r="F2859" s="16" t="s">
        <v>3022</v>
      </c>
      <c r="G2859" s="61">
        <f t="shared" si="45"/>
        <v>-1.2957486136784269E-3</v>
      </c>
    </row>
    <row r="2860" spans="1:7" x14ac:dyDescent="0.35">
      <c r="A2860" s="60">
        <v>41728</v>
      </c>
      <c r="B2860" s="16">
        <v>5410</v>
      </c>
      <c r="C2860" s="16">
        <v>5376.8</v>
      </c>
      <c r="D2860" s="16">
        <v>5416.1</v>
      </c>
      <c r="E2860" s="16">
        <v>5376.8</v>
      </c>
      <c r="F2860" s="16" t="s">
        <v>3021</v>
      </c>
      <c r="G2860" s="61">
        <f t="shared" si="45"/>
        <v>6.182161747967152E-3</v>
      </c>
    </row>
    <row r="2861" spans="1:7" x14ac:dyDescent="0.35">
      <c r="A2861" s="60">
        <v>41726</v>
      </c>
      <c r="B2861" s="16">
        <v>5376.76</v>
      </c>
      <c r="C2861" s="16">
        <v>5359.7</v>
      </c>
      <c r="D2861" s="16">
        <v>5381.8</v>
      </c>
      <c r="E2861" s="16">
        <v>5352.1</v>
      </c>
      <c r="F2861" s="16" t="s">
        <v>3020</v>
      </c>
      <c r="G2861" s="61">
        <f t="shared" si="45"/>
        <v>3.1773988615100279E-3</v>
      </c>
    </row>
    <row r="2862" spans="1:7" x14ac:dyDescent="0.35">
      <c r="A2862" s="60">
        <v>41725</v>
      </c>
      <c r="B2862" s="16">
        <v>5359.73</v>
      </c>
      <c r="C2862" s="16">
        <v>5387.2</v>
      </c>
      <c r="D2862" s="16">
        <v>5387.2</v>
      </c>
      <c r="E2862" s="16">
        <v>5332.8</v>
      </c>
      <c r="F2862" s="16" t="s">
        <v>3019</v>
      </c>
      <c r="G2862" s="61">
        <f t="shared" si="45"/>
        <v>-5.0917366478813175E-3</v>
      </c>
    </row>
    <row r="2863" spans="1:7" x14ac:dyDescent="0.35">
      <c r="A2863" s="60">
        <v>41724</v>
      </c>
      <c r="B2863" s="16">
        <v>5387.16</v>
      </c>
      <c r="C2863" s="16">
        <v>5351</v>
      </c>
      <c r="D2863" s="16">
        <v>5405.3</v>
      </c>
      <c r="E2863" s="16">
        <v>5351</v>
      </c>
      <c r="F2863" s="16" t="s">
        <v>3018</v>
      </c>
      <c r="G2863" s="61">
        <f t="shared" si="45"/>
        <v>6.7670226782159393E-3</v>
      </c>
    </row>
    <row r="2864" spans="1:7" x14ac:dyDescent="0.35">
      <c r="A2864" s="60">
        <v>41723</v>
      </c>
      <c r="B2864" s="16">
        <v>5350.95</v>
      </c>
      <c r="C2864" s="16">
        <v>5362.1</v>
      </c>
      <c r="D2864" s="16">
        <v>5362.1</v>
      </c>
      <c r="E2864" s="16">
        <v>5325.6</v>
      </c>
      <c r="F2864" s="16" t="s">
        <v>646</v>
      </c>
      <c r="G2864" s="61">
        <f t="shared" si="45"/>
        <v>-2.0738259664644376E-3</v>
      </c>
    </row>
    <row r="2865" spans="1:7" x14ac:dyDescent="0.35">
      <c r="A2865" s="60">
        <v>41722</v>
      </c>
      <c r="B2865" s="16">
        <v>5362.07</v>
      </c>
      <c r="C2865" s="16">
        <v>5354</v>
      </c>
      <c r="D2865" s="16">
        <v>5362.1</v>
      </c>
      <c r="E2865" s="16">
        <v>5319.2</v>
      </c>
      <c r="F2865" s="16" t="s">
        <v>3017</v>
      </c>
      <c r="G2865" s="61">
        <f t="shared" si="45"/>
        <v>3.3438119830844215E-3</v>
      </c>
    </row>
    <row r="2866" spans="1:7" x14ac:dyDescent="0.35">
      <c r="A2866" s="60">
        <v>41721</v>
      </c>
      <c r="B2866" s="16">
        <v>5344.2</v>
      </c>
      <c r="C2866" s="16">
        <v>5354</v>
      </c>
      <c r="D2866" s="16">
        <v>5354</v>
      </c>
      <c r="E2866" s="16">
        <v>5319.2</v>
      </c>
      <c r="F2866" s="16" t="s">
        <v>3016</v>
      </c>
      <c r="G2866" s="61">
        <f t="shared" si="45"/>
        <v>-1.8248141099035387E-3</v>
      </c>
    </row>
    <row r="2867" spans="1:7" x14ac:dyDescent="0.35">
      <c r="A2867" s="60">
        <v>41719</v>
      </c>
      <c r="B2867" s="16">
        <v>5353.97</v>
      </c>
      <c r="C2867" s="16">
        <v>5312.7</v>
      </c>
      <c r="D2867" s="16">
        <v>5354</v>
      </c>
      <c r="E2867" s="16">
        <v>5312.7</v>
      </c>
      <c r="F2867" s="16" t="s">
        <v>2490</v>
      </c>
      <c r="G2867" s="61">
        <f t="shared" si="45"/>
        <v>7.7586937085314389E-3</v>
      </c>
    </row>
    <row r="2868" spans="1:7" x14ac:dyDescent="0.35">
      <c r="A2868" s="60">
        <v>41718</v>
      </c>
      <c r="B2868" s="16">
        <v>5312.75</v>
      </c>
      <c r="C2868" s="16">
        <v>5373</v>
      </c>
      <c r="D2868" s="16">
        <v>5373</v>
      </c>
      <c r="E2868" s="16">
        <v>5307</v>
      </c>
      <c r="F2868" s="16" t="s">
        <v>161</v>
      </c>
      <c r="G2868" s="61">
        <f t="shared" si="45"/>
        <v>-1.1204273257707564E-2</v>
      </c>
    </row>
    <row r="2869" spans="1:7" x14ac:dyDescent="0.35">
      <c r="A2869" s="60">
        <v>41717</v>
      </c>
      <c r="B2869" s="16">
        <v>5372.95</v>
      </c>
      <c r="C2869" s="16">
        <v>5360.3</v>
      </c>
      <c r="D2869" s="16">
        <v>5373.9</v>
      </c>
      <c r="E2869" s="16">
        <v>5351.6</v>
      </c>
      <c r="F2869" s="16" t="s">
        <v>561</v>
      </c>
      <c r="G2869" s="61">
        <f t="shared" si="45"/>
        <v>2.3692924770299939E-3</v>
      </c>
    </row>
    <row r="2870" spans="1:7" x14ac:dyDescent="0.35">
      <c r="A2870" s="60">
        <v>41716</v>
      </c>
      <c r="B2870" s="16">
        <v>5360.25</v>
      </c>
      <c r="C2870" s="16">
        <v>5335.2</v>
      </c>
      <c r="D2870" s="16">
        <v>5377</v>
      </c>
      <c r="E2870" s="16">
        <v>5335.2</v>
      </c>
      <c r="F2870" s="16" t="s">
        <v>3015</v>
      </c>
      <c r="G2870" s="61">
        <f t="shared" si="45"/>
        <v>4.6989979719520569E-3</v>
      </c>
    </row>
    <row r="2871" spans="1:7" x14ac:dyDescent="0.35">
      <c r="A2871" s="60">
        <v>41715</v>
      </c>
      <c r="B2871" s="16">
        <v>5335.18</v>
      </c>
      <c r="C2871" s="16">
        <v>5347.1</v>
      </c>
      <c r="D2871" s="16">
        <v>5348.1</v>
      </c>
      <c r="E2871" s="16">
        <v>5329.4</v>
      </c>
      <c r="F2871" s="16" t="s">
        <v>3014</v>
      </c>
      <c r="G2871" s="61">
        <f t="shared" si="45"/>
        <v>5.4010464527509683E-4</v>
      </c>
    </row>
    <row r="2872" spans="1:7" x14ac:dyDescent="0.35">
      <c r="A2872" s="60">
        <v>41714</v>
      </c>
      <c r="B2872" s="16">
        <v>5332.3</v>
      </c>
      <c r="C2872" s="16">
        <v>5347.1</v>
      </c>
      <c r="D2872" s="16">
        <v>5347.1</v>
      </c>
      <c r="E2872" s="16">
        <v>5329.4</v>
      </c>
      <c r="F2872" s="16" t="s">
        <v>3013</v>
      </c>
      <c r="G2872" s="61">
        <f t="shared" si="45"/>
        <v>-2.7753154022523985E-3</v>
      </c>
    </row>
    <row r="2873" spans="1:7" x14ac:dyDescent="0.35">
      <c r="A2873" s="60">
        <v>41712</v>
      </c>
      <c r="B2873" s="16">
        <v>5347.14</v>
      </c>
      <c r="C2873" s="16">
        <v>5429.1</v>
      </c>
      <c r="D2873" s="16">
        <v>5429.1</v>
      </c>
      <c r="E2873" s="16">
        <v>5347.1</v>
      </c>
      <c r="F2873" s="16" t="s">
        <v>3012</v>
      </c>
      <c r="G2873" s="61">
        <f t="shared" si="45"/>
        <v>-1.5089168290643329E-2</v>
      </c>
    </row>
    <row r="2874" spans="1:7" x14ac:dyDescent="0.35">
      <c r="A2874" s="60">
        <v>41711</v>
      </c>
      <c r="B2874" s="16">
        <v>5429.06</v>
      </c>
      <c r="C2874" s="16">
        <v>5400.5</v>
      </c>
      <c r="D2874" s="16">
        <v>5441.1</v>
      </c>
      <c r="E2874" s="16">
        <v>5400.5</v>
      </c>
      <c r="F2874" s="16" t="s">
        <v>3011</v>
      </c>
      <c r="G2874" s="61">
        <f t="shared" si="45"/>
        <v>5.2939836717915689E-3</v>
      </c>
    </row>
    <row r="2875" spans="1:7" x14ac:dyDescent="0.35">
      <c r="A2875" s="60">
        <v>41710</v>
      </c>
      <c r="B2875" s="16">
        <v>5400.47</v>
      </c>
      <c r="C2875" s="16">
        <v>5429.3</v>
      </c>
      <c r="D2875" s="16">
        <v>5429.3</v>
      </c>
      <c r="E2875" s="16">
        <v>5362.9</v>
      </c>
      <c r="F2875" s="16" t="s">
        <v>3010</v>
      </c>
      <c r="G2875" s="61">
        <f t="shared" si="45"/>
        <v>-5.3119088797656255E-3</v>
      </c>
    </row>
    <row r="2876" spans="1:7" x14ac:dyDescent="0.35">
      <c r="A2876" s="60">
        <v>41709</v>
      </c>
      <c r="B2876" s="16">
        <v>5429.31</v>
      </c>
      <c r="C2876" s="16">
        <v>5430.8</v>
      </c>
      <c r="D2876" s="16">
        <v>5448.1</v>
      </c>
      <c r="E2876" s="16">
        <v>5420.3</v>
      </c>
      <c r="F2876" s="16" t="s">
        <v>248</v>
      </c>
      <c r="G2876" s="61">
        <f t="shared" si="45"/>
        <v>-2.7804272651266171E-4</v>
      </c>
    </row>
    <row r="2877" spans="1:7" x14ac:dyDescent="0.35">
      <c r="A2877" s="60">
        <v>41708</v>
      </c>
      <c r="B2877" s="16">
        <v>5430.82</v>
      </c>
      <c r="C2877" s="16">
        <v>5477</v>
      </c>
      <c r="D2877" s="16">
        <v>5477</v>
      </c>
      <c r="E2877" s="16">
        <v>5429.3</v>
      </c>
      <c r="F2877" s="16" t="s">
        <v>3009</v>
      </c>
      <c r="G2877" s="61">
        <f t="shared" si="45"/>
        <v>-2.4210139603233483E-3</v>
      </c>
    </row>
    <row r="2878" spans="1:7" x14ac:dyDescent="0.35">
      <c r="A2878" s="60">
        <v>41707</v>
      </c>
      <c r="B2878" s="16">
        <v>5444</v>
      </c>
      <c r="C2878" s="16">
        <v>5477</v>
      </c>
      <c r="D2878" s="16">
        <v>5477</v>
      </c>
      <c r="E2878" s="16">
        <v>5442.9</v>
      </c>
      <c r="F2878" s="16" t="s">
        <v>3008</v>
      </c>
      <c r="G2878" s="61">
        <f t="shared" si="45"/>
        <v>-6.0288258943732576E-3</v>
      </c>
    </row>
    <row r="2879" spans="1:7" x14ac:dyDescent="0.35">
      <c r="A2879" s="60">
        <v>41705</v>
      </c>
      <c r="B2879" s="16">
        <v>5477.02</v>
      </c>
      <c r="C2879" s="16">
        <v>5459.7</v>
      </c>
      <c r="D2879" s="16">
        <v>5477.3</v>
      </c>
      <c r="E2879" s="16">
        <v>5458.3</v>
      </c>
      <c r="F2879" s="16" t="s">
        <v>3007</v>
      </c>
      <c r="G2879" s="61">
        <f t="shared" si="45"/>
        <v>3.1668232678174757E-3</v>
      </c>
    </row>
    <row r="2880" spans="1:7" x14ac:dyDescent="0.35">
      <c r="A2880" s="60">
        <v>41704</v>
      </c>
      <c r="B2880" s="16">
        <v>5459.73</v>
      </c>
      <c r="C2880" s="16">
        <v>5457.3</v>
      </c>
      <c r="D2880" s="16">
        <v>5459.7</v>
      </c>
      <c r="E2880" s="16">
        <v>5435.7</v>
      </c>
      <c r="F2880" s="16" t="s">
        <v>3006</v>
      </c>
      <c r="G2880" s="61">
        <f t="shared" si="45"/>
        <v>4.3610910057068075E-4</v>
      </c>
    </row>
    <row r="2881" spans="1:7" x14ac:dyDescent="0.35">
      <c r="A2881" s="60">
        <v>41703</v>
      </c>
      <c r="B2881" s="16">
        <v>5457.35</v>
      </c>
      <c r="C2881" s="16">
        <v>5417.2</v>
      </c>
      <c r="D2881" s="16">
        <v>5464.6</v>
      </c>
      <c r="E2881" s="16">
        <v>5417.2</v>
      </c>
      <c r="F2881" s="16" t="s">
        <v>1201</v>
      </c>
      <c r="G2881" s="61">
        <f t="shared" si="45"/>
        <v>8.4447442092523417E-3</v>
      </c>
    </row>
    <row r="2882" spans="1:7" x14ac:dyDescent="0.35">
      <c r="A2882" s="60">
        <v>41702</v>
      </c>
      <c r="B2882" s="16">
        <v>5411.65</v>
      </c>
      <c r="C2882" s="16">
        <v>5395.9</v>
      </c>
      <c r="D2882" s="16">
        <v>5418.4</v>
      </c>
      <c r="E2882" s="16">
        <v>5383.5</v>
      </c>
      <c r="F2882" s="16" t="s">
        <v>3005</v>
      </c>
      <c r="G2882" s="61">
        <f t="shared" si="45"/>
        <v>2.6364448199323043E-3</v>
      </c>
    </row>
    <row r="2883" spans="1:7" x14ac:dyDescent="0.35">
      <c r="A2883" s="60">
        <v>41701</v>
      </c>
      <c r="B2883" s="16">
        <v>5397.42</v>
      </c>
      <c r="C2883" s="16">
        <v>5415.4</v>
      </c>
      <c r="D2883" s="16">
        <v>5415.4</v>
      </c>
      <c r="E2883" s="16">
        <v>5355.2</v>
      </c>
      <c r="F2883" s="16" t="s">
        <v>3004</v>
      </c>
      <c r="G2883" s="61">
        <f t="shared" ref="G2883:G2946" si="46">B2883/B2884-1</f>
        <v>5.8178972084530489E-3</v>
      </c>
    </row>
    <row r="2884" spans="1:7" x14ac:dyDescent="0.35">
      <c r="A2884" s="60">
        <v>41700</v>
      </c>
      <c r="B2884" s="16">
        <v>5366.2</v>
      </c>
      <c r="C2884" s="16">
        <v>5415.4</v>
      </c>
      <c r="D2884" s="16">
        <v>5415.4</v>
      </c>
      <c r="E2884" s="16">
        <v>5365.3</v>
      </c>
      <c r="F2884" s="16" t="s">
        <v>3003</v>
      </c>
      <c r="G2884" s="61">
        <f t="shared" si="46"/>
        <v>-9.0943504233258476E-3</v>
      </c>
    </row>
    <row r="2885" spans="1:7" x14ac:dyDescent="0.35">
      <c r="A2885" s="60">
        <v>41698</v>
      </c>
      <c r="B2885" s="16">
        <v>5415.45</v>
      </c>
      <c r="C2885" s="16">
        <v>5421</v>
      </c>
      <c r="D2885" s="16">
        <v>5449.2</v>
      </c>
      <c r="E2885" s="16">
        <v>5412.3</v>
      </c>
      <c r="F2885" s="16" t="s">
        <v>711</v>
      </c>
      <c r="G2885" s="61">
        <f t="shared" si="46"/>
        <v>-1.0256391336670445E-3</v>
      </c>
    </row>
    <row r="2886" spans="1:7" x14ac:dyDescent="0.35">
      <c r="A2886" s="60">
        <v>41697</v>
      </c>
      <c r="B2886" s="16">
        <v>5421.01</v>
      </c>
      <c r="C2886" s="16">
        <v>5447</v>
      </c>
      <c r="D2886" s="16">
        <v>5447</v>
      </c>
      <c r="E2886" s="16">
        <v>5416</v>
      </c>
      <c r="F2886" s="16" t="s">
        <v>122</v>
      </c>
      <c r="G2886" s="61">
        <f t="shared" si="46"/>
        <v>-4.7714338167798021E-3</v>
      </c>
    </row>
    <row r="2887" spans="1:7" x14ac:dyDescent="0.35">
      <c r="A2887" s="60">
        <v>41696</v>
      </c>
      <c r="B2887" s="16">
        <v>5447</v>
      </c>
      <c r="C2887" s="16">
        <v>5444</v>
      </c>
      <c r="D2887" s="16">
        <v>5461.3</v>
      </c>
      <c r="E2887" s="16">
        <v>5433.7</v>
      </c>
      <c r="F2887" s="16" t="s">
        <v>294</v>
      </c>
      <c r="G2887" s="61">
        <f t="shared" si="46"/>
        <v>5.4738961282274623E-4</v>
      </c>
    </row>
    <row r="2888" spans="1:7" x14ac:dyDescent="0.35">
      <c r="A2888" s="60">
        <v>41695</v>
      </c>
      <c r="B2888" s="16">
        <v>5444.02</v>
      </c>
      <c r="C2888" s="16">
        <v>5450.1</v>
      </c>
      <c r="D2888" s="16">
        <v>5471.8</v>
      </c>
      <c r="E2888" s="16">
        <v>5438.2</v>
      </c>
      <c r="F2888" s="16" t="s">
        <v>3002</v>
      </c>
      <c r="G2888" s="61">
        <f t="shared" si="46"/>
        <v>-1.1100774852431661E-3</v>
      </c>
    </row>
    <row r="2889" spans="1:7" x14ac:dyDescent="0.35">
      <c r="A2889" s="60">
        <v>41694</v>
      </c>
      <c r="B2889" s="16">
        <v>5450.07</v>
      </c>
      <c r="C2889" s="16">
        <v>5449.5</v>
      </c>
      <c r="D2889" s="16">
        <v>5466</v>
      </c>
      <c r="E2889" s="16">
        <v>5436.6</v>
      </c>
      <c r="F2889" s="16" t="s">
        <v>3001</v>
      </c>
      <c r="G2889" s="61">
        <f t="shared" si="46"/>
        <v>-1.6541188107931371E-3</v>
      </c>
    </row>
    <row r="2890" spans="1:7" x14ac:dyDescent="0.35">
      <c r="A2890" s="60">
        <v>41693</v>
      </c>
      <c r="B2890" s="16">
        <v>5459.1</v>
      </c>
      <c r="C2890" s="16">
        <v>5449.5</v>
      </c>
      <c r="D2890" s="16">
        <v>5463.8</v>
      </c>
      <c r="E2890" s="16">
        <v>5445.3</v>
      </c>
      <c r="F2890" s="16" t="s">
        <v>3000</v>
      </c>
      <c r="G2890" s="61">
        <f t="shared" si="46"/>
        <v>1.7744975162539145E-3</v>
      </c>
    </row>
    <row r="2891" spans="1:7" x14ac:dyDescent="0.35">
      <c r="A2891" s="60">
        <v>41691</v>
      </c>
      <c r="B2891" s="16">
        <v>5449.43</v>
      </c>
      <c r="C2891" s="16">
        <v>5421.3</v>
      </c>
      <c r="D2891" s="16">
        <v>5460.4</v>
      </c>
      <c r="E2891" s="16">
        <v>5421.3</v>
      </c>
      <c r="F2891" s="16" t="s">
        <v>373</v>
      </c>
      <c r="G2891" s="61">
        <f t="shared" si="46"/>
        <v>5.1962089993839999E-3</v>
      </c>
    </row>
    <row r="2892" spans="1:7" x14ac:dyDescent="0.35">
      <c r="A2892" s="60">
        <v>41690</v>
      </c>
      <c r="B2892" s="16">
        <v>5421.26</v>
      </c>
      <c r="C2892" s="16">
        <v>5415.5</v>
      </c>
      <c r="D2892" s="16">
        <v>5449.5</v>
      </c>
      <c r="E2892" s="16">
        <v>5409.3</v>
      </c>
      <c r="F2892" s="16" t="s">
        <v>174</v>
      </c>
      <c r="G2892" s="61">
        <f t="shared" si="46"/>
        <v>1.059916683901152E-3</v>
      </c>
    </row>
    <row r="2893" spans="1:7" x14ac:dyDescent="0.35">
      <c r="A2893" s="60">
        <v>41689</v>
      </c>
      <c r="B2893" s="16">
        <v>5415.52</v>
      </c>
      <c r="C2893" s="16">
        <v>5404.6</v>
      </c>
      <c r="D2893" s="16">
        <v>5428</v>
      </c>
      <c r="E2893" s="16">
        <v>5402.2</v>
      </c>
      <c r="F2893" s="16" t="s">
        <v>287</v>
      </c>
      <c r="G2893" s="61">
        <f t="shared" si="46"/>
        <v>2.4619508276226831E-3</v>
      </c>
    </row>
    <row r="2894" spans="1:7" x14ac:dyDescent="0.35">
      <c r="A2894" s="60">
        <v>41688</v>
      </c>
      <c r="B2894" s="16">
        <v>5402.22</v>
      </c>
      <c r="C2894" s="16">
        <v>5394.8</v>
      </c>
      <c r="D2894" s="16">
        <v>5408</v>
      </c>
      <c r="E2894" s="16">
        <v>5388.9</v>
      </c>
      <c r="F2894" s="16" t="s">
        <v>2999</v>
      </c>
      <c r="G2894" s="61">
        <f t="shared" si="46"/>
        <v>1.3735423490355281E-3</v>
      </c>
    </row>
    <row r="2895" spans="1:7" x14ac:dyDescent="0.35">
      <c r="A2895" s="60">
        <v>41687</v>
      </c>
      <c r="B2895" s="16">
        <v>5394.81</v>
      </c>
      <c r="C2895" s="16">
        <v>5370.5</v>
      </c>
      <c r="D2895" s="16">
        <v>5394.8</v>
      </c>
      <c r="E2895" s="16">
        <v>5367.5</v>
      </c>
      <c r="F2895" s="16" t="s">
        <v>2998</v>
      </c>
      <c r="G2895" s="61">
        <f t="shared" si="46"/>
        <v>1.1710123410968443E-3</v>
      </c>
    </row>
    <row r="2896" spans="1:7" x14ac:dyDescent="0.35">
      <c r="A2896" s="60">
        <v>41686</v>
      </c>
      <c r="B2896" s="16">
        <v>5388.5</v>
      </c>
      <c r="C2896" s="16">
        <v>5370.5</v>
      </c>
      <c r="D2896" s="16">
        <v>5394.1</v>
      </c>
      <c r="E2896" s="16">
        <v>5367.5</v>
      </c>
      <c r="F2896" s="16" t="s">
        <v>2997</v>
      </c>
      <c r="G2896" s="61">
        <f t="shared" si="46"/>
        <v>4.0284112929671601E-3</v>
      </c>
    </row>
    <row r="2897" spans="1:7" x14ac:dyDescent="0.35">
      <c r="A2897" s="60">
        <v>41684</v>
      </c>
      <c r="B2897" s="16">
        <v>5366.88</v>
      </c>
      <c r="C2897" s="16">
        <v>5318.7</v>
      </c>
      <c r="D2897" s="16">
        <v>5366.9</v>
      </c>
      <c r="E2897" s="16">
        <v>5318.7</v>
      </c>
      <c r="F2897" s="16" t="s">
        <v>2996</v>
      </c>
      <c r="G2897" s="61">
        <f t="shared" si="46"/>
        <v>9.0586045462237585E-3</v>
      </c>
    </row>
    <row r="2898" spans="1:7" x14ac:dyDescent="0.35">
      <c r="A2898" s="60">
        <v>41683</v>
      </c>
      <c r="B2898" s="16">
        <v>5318.7</v>
      </c>
      <c r="C2898" s="16">
        <v>5319.5</v>
      </c>
      <c r="D2898" s="16">
        <v>5342.5</v>
      </c>
      <c r="E2898" s="16">
        <v>5314.4</v>
      </c>
      <c r="F2898" s="16" t="s">
        <v>2995</v>
      </c>
      <c r="G2898" s="61">
        <f t="shared" si="46"/>
        <v>-2.1053343910126809E-4</v>
      </c>
    </row>
    <row r="2899" spans="1:7" x14ac:dyDescent="0.35">
      <c r="A2899" s="60">
        <v>41682</v>
      </c>
      <c r="B2899" s="16">
        <v>5319.82</v>
      </c>
      <c r="C2899" s="16">
        <v>5267.3</v>
      </c>
      <c r="D2899" s="16">
        <v>5319.8</v>
      </c>
      <c r="E2899" s="16">
        <v>5267.3</v>
      </c>
      <c r="F2899" s="16" t="s">
        <v>165</v>
      </c>
      <c r="G2899" s="61">
        <f t="shared" si="46"/>
        <v>9.9690354279506899E-3</v>
      </c>
    </row>
    <row r="2900" spans="1:7" x14ac:dyDescent="0.35">
      <c r="A2900" s="60">
        <v>41681</v>
      </c>
      <c r="B2900" s="16">
        <v>5267.31</v>
      </c>
      <c r="C2900" s="16">
        <v>5236.5</v>
      </c>
      <c r="D2900" s="16">
        <v>5273.6</v>
      </c>
      <c r="E2900" s="16">
        <v>5220.5</v>
      </c>
      <c r="F2900" s="16" t="s">
        <v>2994</v>
      </c>
      <c r="G2900" s="61">
        <f t="shared" si="46"/>
        <v>5.8856218573892782E-3</v>
      </c>
    </row>
    <row r="2901" spans="1:7" x14ac:dyDescent="0.35">
      <c r="A2901" s="60">
        <v>41680</v>
      </c>
      <c r="B2901" s="16">
        <v>5236.49</v>
      </c>
      <c r="C2901" s="16">
        <v>5184.5</v>
      </c>
      <c r="D2901" s="16">
        <v>5236.5</v>
      </c>
      <c r="E2901" s="16">
        <v>5184.5</v>
      </c>
      <c r="F2901" s="16" t="s">
        <v>2993</v>
      </c>
      <c r="G2901" s="61">
        <f t="shared" si="46"/>
        <v>1.8730747890638444E-3</v>
      </c>
    </row>
    <row r="2902" spans="1:7" x14ac:dyDescent="0.35">
      <c r="A2902" s="60">
        <v>41679</v>
      </c>
      <c r="B2902" s="16">
        <v>5226.7</v>
      </c>
      <c r="C2902" s="16">
        <v>5184.5</v>
      </c>
      <c r="D2902" s="16">
        <v>5230.5</v>
      </c>
      <c r="E2902" s="16">
        <v>5184.5</v>
      </c>
      <c r="F2902" s="16" t="s">
        <v>2992</v>
      </c>
      <c r="G2902" s="61">
        <f t="shared" si="46"/>
        <v>8.1377025022615346E-3</v>
      </c>
    </row>
    <row r="2903" spans="1:7" x14ac:dyDescent="0.35">
      <c r="A2903" s="60">
        <v>41677</v>
      </c>
      <c r="B2903" s="16">
        <v>5184.51</v>
      </c>
      <c r="C2903" s="16">
        <v>5147.3999999999996</v>
      </c>
      <c r="D2903" s="16">
        <v>5184.7</v>
      </c>
      <c r="E2903" s="16">
        <v>5147.3999999999996</v>
      </c>
      <c r="F2903" s="16" t="s">
        <v>2991</v>
      </c>
      <c r="G2903" s="61">
        <f t="shared" si="46"/>
        <v>7.2192487396427474E-3</v>
      </c>
    </row>
    <row r="2904" spans="1:7" x14ac:dyDescent="0.35">
      <c r="A2904" s="60">
        <v>41676</v>
      </c>
      <c r="B2904" s="16">
        <v>5147.3500000000004</v>
      </c>
      <c r="C2904" s="16">
        <v>5088.7</v>
      </c>
      <c r="D2904" s="16">
        <v>5147.3999999999996</v>
      </c>
      <c r="E2904" s="16">
        <v>5088.7</v>
      </c>
      <c r="F2904" s="16" t="s">
        <v>2990</v>
      </c>
      <c r="G2904" s="61">
        <f t="shared" si="46"/>
        <v>1.1521561414265191E-2</v>
      </c>
    </row>
    <row r="2905" spans="1:7" x14ac:dyDescent="0.35">
      <c r="A2905" s="60">
        <v>41675</v>
      </c>
      <c r="B2905" s="16">
        <v>5088.72</v>
      </c>
      <c r="C2905" s="16">
        <v>5114.1000000000004</v>
      </c>
      <c r="D2905" s="16">
        <v>5128.6000000000004</v>
      </c>
      <c r="E2905" s="16">
        <v>5072.7</v>
      </c>
      <c r="F2905" s="16" t="s">
        <v>2552</v>
      </c>
      <c r="G2905" s="61">
        <f t="shared" si="46"/>
        <v>-4.9685870323984416E-3</v>
      </c>
    </row>
    <row r="2906" spans="1:7" x14ac:dyDescent="0.35">
      <c r="A2906" s="60">
        <v>41674</v>
      </c>
      <c r="B2906" s="16">
        <v>5114.13</v>
      </c>
      <c r="C2906" s="16">
        <v>5201.8999999999996</v>
      </c>
      <c r="D2906" s="16">
        <v>5201.8999999999996</v>
      </c>
      <c r="E2906" s="16">
        <v>5109.2</v>
      </c>
      <c r="F2906" s="16" t="s">
        <v>287</v>
      </c>
      <c r="G2906" s="61">
        <f t="shared" si="46"/>
        <v>-1.6870791193201007E-2</v>
      </c>
    </row>
    <row r="2907" spans="1:7" x14ac:dyDescent="0.35">
      <c r="A2907" s="60">
        <v>41673</v>
      </c>
      <c r="B2907" s="16">
        <v>5201.8900000000003</v>
      </c>
      <c r="C2907" s="16">
        <v>5205.1000000000004</v>
      </c>
      <c r="D2907" s="16">
        <v>5212.5</v>
      </c>
      <c r="E2907" s="16">
        <v>5179</v>
      </c>
      <c r="F2907" s="16" t="s">
        <v>2989</v>
      </c>
      <c r="G2907" s="61">
        <f t="shared" si="46"/>
        <v>1.0179732902282357E-3</v>
      </c>
    </row>
    <row r="2908" spans="1:7" x14ac:dyDescent="0.35">
      <c r="A2908" s="60">
        <v>41672</v>
      </c>
      <c r="B2908" s="16">
        <v>5196.6000000000004</v>
      </c>
      <c r="C2908" s="16">
        <v>5205.1000000000004</v>
      </c>
      <c r="D2908" s="16">
        <v>5205.1000000000004</v>
      </c>
      <c r="E2908" s="16">
        <v>5179</v>
      </c>
      <c r="F2908" s="16" t="s">
        <v>2988</v>
      </c>
      <c r="G2908" s="61">
        <f t="shared" si="46"/>
        <v>-1.6330137749515083E-3</v>
      </c>
    </row>
    <row r="2909" spans="1:7" x14ac:dyDescent="0.35">
      <c r="A2909" s="60">
        <v>41670</v>
      </c>
      <c r="B2909" s="16">
        <v>5205.1000000000004</v>
      </c>
      <c r="C2909" s="16">
        <v>5199.3999999999996</v>
      </c>
      <c r="D2909" s="16">
        <v>5209.8999999999996</v>
      </c>
      <c r="E2909" s="16">
        <v>5184.3999999999996</v>
      </c>
      <c r="F2909" s="16" t="s">
        <v>2987</v>
      </c>
      <c r="G2909" s="61">
        <f t="shared" si="46"/>
        <v>1.1039820285574375E-3</v>
      </c>
    </row>
    <row r="2910" spans="1:7" x14ac:dyDescent="0.35">
      <c r="A2910" s="60">
        <v>41669</v>
      </c>
      <c r="B2910" s="16">
        <v>5199.3599999999997</v>
      </c>
      <c r="C2910" s="16">
        <v>5240.6000000000004</v>
      </c>
      <c r="D2910" s="16">
        <v>5240.6000000000004</v>
      </c>
      <c r="E2910" s="16">
        <v>5175.2</v>
      </c>
      <c r="F2910" s="16" t="s">
        <v>2986</v>
      </c>
      <c r="G2910" s="61">
        <f t="shared" si="46"/>
        <v>-7.8712210983072906E-3</v>
      </c>
    </row>
    <row r="2911" spans="1:7" x14ac:dyDescent="0.35">
      <c r="A2911" s="60">
        <v>41668</v>
      </c>
      <c r="B2911" s="16">
        <v>5240.6099999999997</v>
      </c>
      <c r="C2911" s="16">
        <v>5188</v>
      </c>
      <c r="D2911" s="16">
        <v>5240.6000000000004</v>
      </c>
      <c r="E2911" s="16">
        <v>5188</v>
      </c>
      <c r="F2911" s="16" t="s">
        <v>2985</v>
      </c>
      <c r="G2911" s="61">
        <f t="shared" si="46"/>
        <v>1.013292110315267E-2</v>
      </c>
    </row>
    <row r="2912" spans="1:7" x14ac:dyDescent="0.35">
      <c r="A2912" s="60">
        <v>41667</v>
      </c>
      <c r="B2912" s="16">
        <v>5188.04</v>
      </c>
      <c r="C2912" s="16">
        <v>5254.3</v>
      </c>
      <c r="D2912" s="16">
        <v>5254.3</v>
      </c>
      <c r="E2912" s="16">
        <v>5174.3999999999996</v>
      </c>
      <c r="F2912" s="16" t="s">
        <v>2984</v>
      </c>
      <c r="G2912" s="61">
        <f t="shared" si="46"/>
        <v>-1.4166377949723641E-3</v>
      </c>
    </row>
    <row r="2913" spans="1:7" x14ac:dyDescent="0.35">
      <c r="A2913" s="60">
        <v>41666</v>
      </c>
      <c r="B2913" s="16">
        <v>5195.3999999999996</v>
      </c>
      <c r="C2913" s="16">
        <v>5254.3</v>
      </c>
      <c r="D2913" s="16">
        <v>5254.3</v>
      </c>
      <c r="E2913" s="16">
        <v>5174.3999999999996</v>
      </c>
      <c r="F2913" s="16" t="s">
        <v>2983</v>
      </c>
      <c r="G2913" s="61">
        <f t="shared" si="46"/>
        <v>-1.1217393621273164E-2</v>
      </c>
    </row>
    <row r="2914" spans="1:7" x14ac:dyDescent="0.35">
      <c r="A2914" s="60">
        <v>41663</v>
      </c>
      <c r="B2914" s="16">
        <v>5254.34</v>
      </c>
      <c r="C2914" s="16">
        <v>5275.5</v>
      </c>
      <c r="D2914" s="16">
        <v>5289.7</v>
      </c>
      <c r="E2914" s="16">
        <v>5254.3</v>
      </c>
      <c r="F2914" s="16" t="s">
        <v>2982</v>
      </c>
      <c r="G2914" s="61">
        <f t="shared" si="46"/>
        <v>-4.0166580419407349E-3</v>
      </c>
    </row>
    <row r="2915" spans="1:7" x14ac:dyDescent="0.35">
      <c r="A2915" s="60">
        <v>41662</v>
      </c>
      <c r="B2915" s="16">
        <v>5275.53</v>
      </c>
      <c r="C2915" s="16">
        <v>5331.3</v>
      </c>
      <c r="D2915" s="16">
        <v>5331.4</v>
      </c>
      <c r="E2915" s="16">
        <v>5266.5</v>
      </c>
      <c r="F2915" s="16" t="s">
        <v>2124</v>
      </c>
      <c r="G2915" s="61">
        <f t="shared" si="46"/>
        <v>-1.0466431453314717E-2</v>
      </c>
    </row>
    <row r="2916" spans="1:7" x14ac:dyDescent="0.35">
      <c r="A2916" s="60">
        <v>41661</v>
      </c>
      <c r="B2916" s="16">
        <v>5331.33</v>
      </c>
      <c r="C2916" s="16">
        <v>5342</v>
      </c>
      <c r="D2916" s="16">
        <v>5342</v>
      </c>
      <c r="E2916" s="16">
        <v>5298.1</v>
      </c>
      <c r="F2916" s="16" t="s">
        <v>2058</v>
      </c>
      <c r="G2916" s="61">
        <f t="shared" si="46"/>
        <v>-1.9936428065997491E-3</v>
      </c>
    </row>
    <row r="2917" spans="1:7" x14ac:dyDescent="0.35">
      <c r="A2917" s="60">
        <v>41660</v>
      </c>
      <c r="B2917" s="16">
        <v>5341.98</v>
      </c>
      <c r="C2917" s="16">
        <v>5307.6</v>
      </c>
      <c r="D2917" s="16">
        <v>5342</v>
      </c>
      <c r="E2917" s="16">
        <v>5289.4</v>
      </c>
      <c r="F2917" s="16" t="s">
        <v>2981</v>
      </c>
      <c r="G2917" s="61">
        <f t="shared" si="46"/>
        <v>6.4850891935275268E-3</v>
      </c>
    </row>
    <row r="2918" spans="1:7" x14ac:dyDescent="0.35">
      <c r="A2918" s="60">
        <v>41659</v>
      </c>
      <c r="B2918" s="16">
        <v>5307.56</v>
      </c>
      <c r="C2918" s="16">
        <v>5316.4</v>
      </c>
      <c r="D2918" s="16">
        <v>5317</v>
      </c>
      <c r="E2918" s="16">
        <v>5273.7</v>
      </c>
      <c r="F2918" s="16" t="s">
        <v>2980</v>
      </c>
      <c r="G2918" s="61">
        <f t="shared" si="46"/>
        <v>2.9400678477209397E-4</v>
      </c>
    </row>
    <row r="2919" spans="1:7" x14ac:dyDescent="0.35">
      <c r="A2919" s="60">
        <v>41658</v>
      </c>
      <c r="B2919" s="16">
        <v>5306</v>
      </c>
      <c r="C2919" s="16">
        <v>5316.4</v>
      </c>
      <c r="D2919" s="16">
        <v>5317</v>
      </c>
      <c r="E2919" s="16">
        <v>5299.3</v>
      </c>
      <c r="F2919" s="16" t="s">
        <v>2979</v>
      </c>
      <c r="G2919" s="61">
        <f t="shared" si="46"/>
        <v>-1.9618428155736556E-3</v>
      </c>
    </row>
    <row r="2920" spans="1:7" x14ac:dyDescent="0.35">
      <c r="A2920" s="60">
        <v>41656</v>
      </c>
      <c r="B2920" s="16">
        <v>5316.43</v>
      </c>
      <c r="C2920" s="16">
        <v>5319.4</v>
      </c>
      <c r="D2920" s="16">
        <v>5328.6</v>
      </c>
      <c r="E2920" s="16">
        <v>5295.6</v>
      </c>
      <c r="F2920" s="16" t="s">
        <v>2978</v>
      </c>
      <c r="G2920" s="61">
        <f t="shared" si="46"/>
        <v>-5.5833364665180962E-4</v>
      </c>
    </row>
    <row r="2921" spans="1:7" x14ac:dyDescent="0.35">
      <c r="A2921" s="60">
        <v>41655</v>
      </c>
      <c r="B2921" s="16">
        <v>5319.4</v>
      </c>
      <c r="C2921" s="16">
        <v>5255.5</v>
      </c>
      <c r="D2921" s="16">
        <v>5319.4</v>
      </c>
      <c r="E2921" s="16">
        <v>5255.5</v>
      </c>
      <c r="F2921" s="16" t="s">
        <v>2977</v>
      </c>
      <c r="G2921" s="61">
        <f t="shared" si="46"/>
        <v>1.2164468639341397E-2</v>
      </c>
    </row>
    <row r="2922" spans="1:7" x14ac:dyDescent="0.35">
      <c r="A2922" s="60">
        <v>41654</v>
      </c>
      <c r="B2922" s="16">
        <v>5255.47</v>
      </c>
      <c r="C2922" s="16">
        <v>5219.8</v>
      </c>
      <c r="D2922" s="16">
        <v>5263.4</v>
      </c>
      <c r="E2922" s="16">
        <v>5219.8</v>
      </c>
      <c r="F2922" s="16" t="s">
        <v>2976</v>
      </c>
      <c r="G2922" s="61">
        <f t="shared" si="46"/>
        <v>6.8374529194719091E-3</v>
      </c>
    </row>
    <row r="2923" spans="1:7" x14ac:dyDescent="0.35">
      <c r="A2923" s="60">
        <v>41653</v>
      </c>
      <c r="B2923" s="16">
        <v>5219.78</v>
      </c>
      <c r="C2923" s="16">
        <v>5296.8</v>
      </c>
      <c r="D2923" s="16">
        <v>5296.8</v>
      </c>
      <c r="E2923" s="16">
        <v>5215.5</v>
      </c>
      <c r="F2923" s="16" t="s">
        <v>2975</v>
      </c>
      <c r="G2923" s="61">
        <f t="shared" si="46"/>
        <v>-1.4542715332436007E-2</v>
      </c>
    </row>
    <row r="2924" spans="1:7" x14ac:dyDescent="0.35">
      <c r="A2924" s="60">
        <v>41652</v>
      </c>
      <c r="B2924" s="16">
        <v>5296.81</v>
      </c>
      <c r="C2924" s="16">
        <v>5316.3</v>
      </c>
      <c r="D2924" s="16">
        <v>5321.6</v>
      </c>
      <c r="E2924" s="16">
        <v>5294.5</v>
      </c>
      <c r="F2924" s="16" t="s">
        <v>2974</v>
      </c>
      <c r="G2924" s="61">
        <f t="shared" si="46"/>
        <v>-2.0893385331297587E-3</v>
      </c>
    </row>
    <row r="2925" spans="1:7" x14ac:dyDescent="0.35">
      <c r="A2925" s="60">
        <v>41651</v>
      </c>
      <c r="B2925" s="16">
        <v>5307.9</v>
      </c>
      <c r="C2925" s="16">
        <v>5316.3</v>
      </c>
      <c r="D2925" s="16">
        <v>5321.6</v>
      </c>
      <c r="E2925" s="16">
        <v>5303.8</v>
      </c>
      <c r="F2925" s="16" t="s">
        <v>2973</v>
      </c>
      <c r="G2925" s="61">
        <f t="shared" si="46"/>
        <v>-1.5744121348240103E-3</v>
      </c>
    </row>
    <row r="2926" spans="1:7" x14ac:dyDescent="0.35">
      <c r="A2926" s="60">
        <v>41649</v>
      </c>
      <c r="B2926" s="16">
        <v>5316.27</v>
      </c>
      <c r="C2926" s="16">
        <v>5327.5</v>
      </c>
      <c r="D2926" s="16">
        <v>5327.5</v>
      </c>
      <c r="E2926" s="16">
        <v>5309.2</v>
      </c>
      <c r="F2926" s="16" t="s">
        <v>2972</v>
      </c>
      <c r="G2926" s="61">
        <f t="shared" si="46"/>
        <v>-2.1004381074657408E-3</v>
      </c>
    </row>
    <row r="2927" spans="1:7" x14ac:dyDescent="0.35">
      <c r="A2927" s="60">
        <v>41648</v>
      </c>
      <c r="B2927" s="16">
        <v>5327.46</v>
      </c>
      <c r="C2927" s="16">
        <v>5318.7</v>
      </c>
      <c r="D2927" s="16">
        <v>5327.5</v>
      </c>
      <c r="E2927" s="16">
        <v>5298.4</v>
      </c>
      <c r="F2927" s="16" t="s">
        <v>2971</v>
      </c>
      <c r="G2927" s="61">
        <f t="shared" si="46"/>
        <v>1.6545520864277297E-3</v>
      </c>
    </row>
    <row r="2928" spans="1:7" x14ac:dyDescent="0.35">
      <c r="A2928" s="60">
        <v>41647</v>
      </c>
      <c r="B2928" s="16">
        <v>5318.66</v>
      </c>
      <c r="C2928" s="16">
        <v>5318.8</v>
      </c>
      <c r="D2928" s="16">
        <v>5353.5</v>
      </c>
      <c r="E2928" s="16">
        <v>5306.4</v>
      </c>
      <c r="F2928" s="16" t="s">
        <v>2970</v>
      </c>
      <c r="G2928" s="61">
        <f t="shared" si="46"/>
        <v>-2.8201797018567731E-5</v>
      </c>
    </row>
    <row r="2929" spans="1:7" x14ac:dyDescent="0.35">
      <c r="A2929" s="60">
        <v>41646</v>
      </c>
      <c r="B2929" s="16">
        <v>5318.81</v>
      </c>
      <c r="C2929" s="16">
        <v>5327.7</v>
      </c>
      <c r="D2929" s="16">
        <v>5346.7</v>
      </c>
      <c r="E2929" s="16">
        <v>5316.4</v>
      </c>
      <c r="F2929" s="16" t="s">
        <v>2969</v>
      </c>
      <c r="G2929" s="61">
        <f t="shared" si="46"/>
        <v>-1.6648897831701426E-3</v>
      </c>
    </row>
    <row r="2930" spans="1:7" x14ac:dyDescent="0.35">
      <c r="A2930" s="60">
        <v>41645</v>
      </c>
      <c r="B2930" s="16">
        <v>5327.68</v>
      </c>
      <c r="C2930" s="16">
        <v>5351.8</v>
      </c>
      <c r="D2930" s="16">
        <v>5364.4</v>
      </c>
      <c r="E2930" s="16">
        <v>5321.8</v>
      </c>
      <c r="F2930" s="16" t="s">
        <v>2968</v>
      </c>
      <c r="G2930" s="61">
        <f t="shared" si="46"/>
        <v>-3.5014215172824992E-3</v>
      </c>
    </row>
    <row r="2931" spans="1:7" x14ac:dyDescent="0.35">
      <c r="A2931" s="60">
        <v>41644</v>
      </c>
      <c r="B2931" s="16">
        <v>5346.4</v>
      </c>
      <c r="C2931" s="16">
        <v>5351.8</v>
      </c>
      <c r="D2931" s="16">
        <v>5364.4</v>
      </c>
      <c r="E2931" s="16">
        <v>5346</v>
      </c>
      <c r="F2931" s="16" t="s">
        <v>2967</v>
      </c>
      <c r="G2931" s="61">
        <f t="shared" si="46"/>
        <v>-1.0071396672889366E-3</v>
      </c>
    </row>
    <row r="2932" spans="1:7" x14ac:dyDescent="0.35">
      <c r="A2932" s="60">
        <v>41642</v>
      </c>
      <c r="B2932" s="16">
        <v>5351.79</v>
      </c>
      <c r="C2932" s="16">
        <v>5369.8</v>
      </c>
      <c r="D2932" s="16">
        <v>5369.8</v>
      </c>
      <c r="E2932" s="16">
        <v>5328.6</v>
      </c>
      <c r="F2932" s="16" t="s">
        <v>2966</v>
      </c>
      <c r="G2932" s="61">
        <f t="shared" si="46"/>
        <v>-3.3576544465176994E-3</v>
      </c>
    </row>
    <row r="2933" spans="1:7" x14ac:dyDescent="0.35">
      <c r="A2933" s="60">
        <v>41641</v>
      </c>
      <c r="B2933" s="16">
        <v>5369.82</v>
      </c>
      <c r="C2933" s="16">
        <v>5353.1</v>
      </c>
      <c r="D2933" s="16">
        <v>5383.4</v>
      </c>
      <c r="E2933" s="16">
        <v>5353.1</v>
      </c>
      <c r="F2933" s="16" t="s">
        <v>2965</v>
      </c>
      <c r="G2933" s="61">
        <f t="shared" si="46"/>
        <v>-3.1276179838035656E-4</v>
      </c>
    </row>
    <row r="2934" spans="1:7" x14ac:dyDescent="0.35">
      <c r="A2934" s="60">
        <v>41640</v>
      </c>
      <c r="B2934" s="16">
        <v>5371.5</v>
      </c>
      <c r="C2934" s="16">
        <v>5353.1</v>
      </c>
      <c r="D2934" s="16">
        <v>5380.7</v>
      </c>
      <c r="E2934" s="16">
        <v>5353.1</v>
      </c>
      <c r="F2934" s="16" t="s">
        <v>2964</v>
      </c>
      <c r="G2934" s="61">
        <f t="shared" si="46"/>
        <v>3.4410096617274455E-3</v>
      </c>
    </row>
    <row r="2935" spans="1:7" x14ac:dyDescent="0.35">
      <c r="A2935" s="60">
        <v>41639</v>
      </c>
      <c r="B2935" s="16">
        <v>5353.08</v>
      </c>
      <c r="C2935" s="16">
        <v>5358</v>
      </c>
      <c r="D2935" s="16">
        <v>5367.8</v>
      </c>
      <c r="E2935" s="16">
        <v>5340.5</v>
      </c>
      <c r="F2935" s="16" t="s">
        <v>2963</v>
      </c>
      <c r="G2935" s="61">
        <f t="shared" si="46"/>
        <v>-9.2571164082388968E-4</v>
      </c>
    </row>
    <row r="2936" spans="1:7" x14ac:dyDescent="0.35">
      <c r="A2936" s="60">
        <v>41638</v>
      </c>
      <c r="B2936" s="16">
        <v>5358.04</v>
      </c>
      <c r="C2936" s="16">
        <v>5323.8</v>
      </c>
      <c r="D2936" s="16">
        <v>5358.04</v>
      </c>
      <c r="E2936" s="16">
        <v>5323.8</v>
      </c>
      <c r="F2936" s="16" t="s">
        <v>2962</v>
      </c>
      <c r="G2936" s="61">
        <f t="shared" si="46"/>
        <v>1.7462187073493673E-3</v>
      </c>
    </row>
    <row r="2937" spans="1:7" x14ac:dyDescent="0.35">
      <c r="A2937" s="60">
        <v>41637</v>
      </c>
      <c r="B2937" s="16">
        <v>5348.7</v>
      </c>
      <c r="C2937" s="16">
        <v>5323.8</v>
      </c>
      <c r="D2937" s="16">
        <v>5350.4</v>
      </c>
      <c r="E2937" s="16">
        <v>5323.8</v>
      </c>
      <c r="F2937" s="16" t="s">
        <v>2961</v>
      </c>
      <c r="G2937" s="61">
        <f t="shared" si="46"/>
        <v>4.6789974811176638E-3</v>
      </c>
    </row>
    <row r="2938" spans="1:7" x14ac:dyDescent="0.35">
      <c r="A2938" s="60">
        <v>41635</v>
      </c>
      <c r="B2938" s="16">
        <v>5323.79</v>
      </c>
      <c r="C2938" s="16">
        <v>5325.4</v>
      </c>
      <c r="D2938" s="16">
        <v>5362.5</v>
      </c>
      <c r="E2938" s="16">
        <v>5320</v>
      </c>
      <c r="F2938" s="16" t="s">
        <v>2960</v>
      </c>
      <c r="G2938" s="61">
        <f t="shared" si="46"/>
        <v>-6.3477546754264758E-3</v>
      </c>
    </row>
    <row r="2939" spans="1:7" x14ac:dyDescent="0.35">
      <c r="A2939" s="60">
        <v>41634</v>
      </c>
      <c r="B2939" s="16">
        <v>5357.8</v>
      </c>
      <c r="C2939" s="16">
        <v>5325.4</v>
      </c>
      <c r="D2939" s="16">
        <v>5362.5</v>
      </c>
      <c r="E2939" s="16">
        <v>5325.4</v>
      </c>
      <c r="F2939" s="16" t="s">
        <v>2959</v>
      </c>
      <c r="G2939" s="61">
        <f t="shared" si="46"/>
        <v>6.0746040240731158E-3</v>
      </c>
    </row>
    <row r="2940" spans="1:7" x14ac:dyDescent="0.35">
      <c r="A2940" s="60">
        <v>41632</v>
      </c>
      <c r="B2940" s="16">
        <v>5325.45</v>
      </c>
      <c r="C2940" s="16">
        <v>5291.5</v>
      </c>
      <c r="D2940" s="16">
        <v>5328.3</v>
      </c>
      <c r="E2940" s="16">
        <v>5291.5</v>
      </c>
      <c r="F2940" s="16" t="s">
        <v>2958</v>
      </c>
      <c r="G2940" s="61">
        <f t="shared" si="46"/>
        <v>6.4102442960731754E-3</v>
      </c>
    </row>
    <row r="2941" spans="1:7" x14ac:dyDescent="0.35">
      <c r="A2941" s="60">
        <v>41631</v>
      </c>
      <c r="B2941" s="16">
        <v>5291.53</v>
      </c>
      <c r="C2941" s="16">
        <v>5261.5</v>
      </c>
      <c r="D2941" s="16">
        <v>5291.5</v>
      </c>
      <c r="E2941" s="16">
        <v>5257.8</v>
      </c>
      <c r="F2941" s="16" t="s">
        <v>2957</v>
      </c>
      <c r="G2941" s="61">
        <f t="shared" si="46"/>
        <v>8.3788844546139885E-4</v>
      </c>
    </row>
    <row r="2942" spans="1:7" x14ac:dyDescent="0.35">
      <c r="A2942" s="60">
        <v>41630</v>
      </c>
      <c r="B2942" s="16">
        <v>5287.1</v>
      </c>
      <c r="C2942" s="16">
        <v>5261.5</v>
      </c>
      <c r="D2942" s="16">
        <v>5290.7</v>
      </c>
      <c r="E2942" s="16">
        <v>5259.4</v>
      </c>
      <c r="F2942" s="16" t="s">
        <v>2956</v>
      </c>
      <c r="G2942" s="61">
        <f t="shared" si="46"/>
        <v>4.8559835029602372E-3</v>
      </c>
    </row>
    <row r="2943" spans="1:7" x14ac:dyDescent="0.35">
      <c r="A2943" s="60">
        <v>41628</v>
      </c>
      <c r="B2943" s="16">
        <v>5261.55</v>
      </c>
      <c r="C2943" s="16">
        <v>5202</v>
      </c>
      <c r="D2943" s="16">
        <v>5261.55</v>
      </c>
      <c r="E2943" s="16">
        <v>5202</v>
      </c>
      <c r="F2943" s="16" t="s">
        <v>489</v>
      </c>
      <c r="G2943" s="61">
        <f t="shared" si="46"/>
        <v>1.1451408886616443E-2</v>
      </c>
    </row>
    <row r="2944" spans="1:7" x14ac:dyDescent="0.35">
      <c r="A2944" s="60">
        <v>41627</v>
      </c>
      <c r="B2944" s="16">
        <v>5201.9799999999996</v>
      </c>
      <c r="C2944" s="16">
        <v>5099.3</v>
      </c>
      <c r="D2944" s="16">
        <v>5202</v>
      </c>
      <c r="E2944" s="16">
        <v>5099.3</v>
      </c>
      <c r="F2944" s="16" t="s">
        <v>2955</v>
      </c>
      <c r="G2944" s="61">
        <f t="shared" si="46"/>
        <v>2.0136097111368212E-2</v>
      </c>
    </row>
    <row r="2945" spans="1:7" x14ac:dyDescent="0.35">
      <c r="A2945" s="60">
        <v>41626</v>
      </c>
      <c r="B2945" s="16">
        <v>5099.3</v>
      </c>
      <c r="C2945" s="16">
        <v>5106.1000000000004</v>
      </c>
      <c r="D2945" s="16">
        <v>5116.8</v>
      </c>
      <c r="E2945" s="16">
        <v>5095.6000000000004</v>
      </c>
      <c r="F2945" s="16" t="s">
        <v>2954</v>
      </c>
      <c r="G2945" s="61">
        <f t="shared" si="46"/>
        <v>-1.3356521194174409E-3</v>
      </c>
    </row>
    <row r="2946" spans="1:7" x14ac:dyDescent="0.35">
      <c r="A2946" s="60">
        <v>41625</v>
      </c>
      <c r="B2946" s="16">
        <v>5106.12</v>
      </c>
      <c r="C2946" s="16">
        <v>5093.2</v>
      </c>
      <c r="D2946" s="16">
        <v>5136.3999999999996</v>
      </c>
      <c r="E2946" s="16">
        <v>5088.7</v>
      </c>
      <c r="F2946" s="16" t="s">
        <v>2953</v>
      </c>
      <c r="G2946" s="61">
        <f t="shared" si="46"/>
        <v>2.5504944896359572E-3</v>
      </c>
    </row>
    <row r="2947" spans="1:7" x14ac:dyDescent="0.35">
      <c r="A2947" s="60">
        <v>41624</v>
      </c>
      <c r="B2947" s="16">
        <v>5093.13</v>
      </c>
      <c r="C2947" s="16">
        <v>5101.5</v>
      </c>
      <c r="D2947" s="16">
        <v>5104.5</v>
      </c>
      <c r="E2947" s="16">
        <v>5065.3999999999996</v>
      </c>
      <c r="F2947" s="16" t="s">
        <v>2952</v>
      </c>
      <c r="G2947" s="61">
        <f t="shared" ref="G2947:G3010" si="47">B2947/B2948-1</f>
        <v>-1.0728435256737168E-3</v>
      </c>
    </row>
    <row r="2948" spans="1:7" x14ac:dyDescent="0.35">
      <c r="A2948" s="60">
        <v>41623</v>
      </c>
      <c r="B2948" s="16">
        <v>5098.6000000000004</v>
      </c>
      <c r="C2948" s="16">
        <v>5101.5</v>
      </c>
      <c r="D2948" s="16">
        <v>5101.5</v>
      </c>
      <c r="E2948" s="16">
        <v>5065.3999999999996</v>
      </c>
      <c r="F2948" s="16" t="s">
        <v>2951</v>
      </c>
      <c r="G2948" s="61">
        <f t="shared" si="47"/>
        <v>-5.6454205446243577E-4</v>
      </c>
    </row>
    <row r="2949" spans="1:7" x14ac:dyDescent="0.35">
      <c r="A2949" s="60">
        <v>41621</v>
      </c>
      <c r="B2949" s="16">
        <v>5101.4799999999996</v>
      </c>
      <c r="C2949" s="16">
        <v>5069.2</v>
      </c>
      <c r="D2949" s="16">
        <v>5101.5</v>
      </c>
      <c r="E2949" s="16">
        <v>5053.1000000000004</v>
      </c>
      <c r="F2949" s="16" t="s">
        <v>2950</v>
      </c>
      <c r="G2949" s="61">
        <f t="shared" si="47"/>
        <v>6.3619129532492824E-3</v>
      </c>
    </row>
    <row r="2950" spans="1:7" x14ac:dyDescent="0.35">
      <c r="A2950" s="60">
        <v>41620</v>
      </c>
      <c r="B2950" s="16">
        <v>5069.2299999999996</v>
      </c>
      <c r="C2950" s="16">
        <v>5109.5</v>
      </c>
      <c r="D2950" s="16">
        <v>5119.3</v>
      </c>
      <c r="E2950" s="16">
        <v>5037.3999999999996</v>
      </c>
      <c r="F2950" s="16" t="s">
        <v>248</v>
      </c>
      <c r="G2950" s="61">
        <f t="shared" si="47"/>
        <v>-7.887222503831115E-3</v>
      </c>
    </row>
    <row r="2951" spans="1:7" x14ac:dyDescent="0.35">
      <c r="A2951" s="60">
        <v>41619</v>
      </c>
      <c r="B2951" s="16">
        <v>5109.53</v>
      </c>
      <c r="C2951" s="16">
        <v>5140.3999999999996</v>
      </c>
      <c r="D2951" s="16">
        <v>5145.3</v>
      </c>
      <c r="E2951" s="16">
        <v>5109.5</v>
      </c>
      <c r="F2951" s="16" t="s">
        <v>2949</v>
      </c>
      <c r="G2951" s="61">
        <f t="shared" si="47"/>
        <v>-7.1237167691048375E-3</v>
      </c>
    </row>
    <row r="2952" spans="1:7" x14ac:dyDescent="0.35">
      <c r="A2952" s="60">
        <v>41618</v>
      </c>
      <c r="B2952" s="16">
        <v>5146.1899999999996</v>
      </c>
      <c r="C2952" s="16">
        <v>5148.3999999999996</v>
      </c>
      <c r="D2952" s="16">
        <v>5186.8</v>
      </c>
      <c r="E2952" s="16">
        <v>5143.7</v>
      </c>
      <c r="F2952" s="16" t="s">
        <v>2948</v>
      </c>
      <c r="G2952" s="61">
        <f t="shared" si="47"/>
        <v>-4.3508409359760414E-4</v>
      </c>
    </row>
    <row r="2953" spans="1:7" x14ac:dyDescent="0.35">
      <c r="A2953" s="60">
        <v>41617</v>
      </c>
      <c r="B2953" s="16">
        <v>5148.43</v>
      </c>
      <c r="C2953" s="16">
        <v>5186.1000000000004</v>
      </c>
      <c r="D2953" s="16">
        <v>5205.8</v>
      </c>
      <c r="E2953" s="16">
        <v>5137.7</v>
      </c>
      <c r="F2953" s="16" t="s">
        <v>2947</v>
      </c>
      <c r="G2953" s="61">
        <f t="shared" si="47"/>
        <v>-4.1721470019341345E-3</v>
      </c>
    </row>
    <row r="2954" spans="1:7" x14ac:dyDescent="0.35">
      <c r="A2954" s="60">
        <v>41616</v>
      </c>
      <c r="B2954" s="16">
        <v>5170</v>
      </c>
      <c r="C2954" s="16">
        <v>5186.1000000000004</v>
      </c>
      <c r="D2954" s="16">
        <v>5205.8</v>
      </c>
      <c r="E2954" s="16">
        <v>5168</v>
      </c>
      <c r="F2954" s="16" t="s">
        <v>2946</v>
      </c>
      <c r="G2954" s="61">
        <f t="shared" si="47"/>
        <v>-3.089074087643362E-3</v>
      </c>
    </row>
    <row r="2955" spans="1:7" x14ac:dyDescent="0.35">
      <c r="A2955" s="60">
        <v>41614</v>
      </c>
      <c r="B2955" s="16">
        <v>5186.0200000000004</v>
      </c>
      <c r="C2955" s="16">
        <v>5196.8999999999996</v>
      </c>
      <c r="D2955" s="16">
        <v>5197.3999999999996</v>
      </c>
      <c r="E2955" s="16">
        <v>5156.8</v>
      </c>
      <c r="F2955" s="16" t="s">
        <v>2945</v>
      </c>
      <c r="G2955" s="61">
        <f t="shared" si="47"/>
        <v>-2.089715367682099E-3</v>
      </c>
    </row>
    <row r="2956" spans="1:7" x14ac:dyDescent="0.35">
      <c r="A2956" s="60">
        <v>41613</v>
      </c>
      <c r="B2956" s="16">
        <v>5196.88</v>
      </c>
      <c r="C2956" s="16">
        <v>5267.5</v>
      </c>
      <c r="D2956" s="16">
        <v>5270.7</v>
      </c>
      <c r="E2956" s="16">
        <v>5196.88</v>
      </c>
      <c r="F2956" s="16" t="s">
        <v>534</v>
      </c>
      <c r="G2956" s="61">
        <f t="shared" si="47"/>
        <v>-1.3397374441143195E-2</v>
      </c>
    </row>
    <row r="2957" spans="1:7" x14ac:dyDescent="0.35">
      <c r="A2957" s="60">
        <v>41612</v>
      </c>
      <c r="B2957" s="16">
        <v>5267.45</v>
      </c>
      <c r="C2957" s="16">
        <v>5249.6</v>
      </c>
      <c r="D2957" s="16">
        <v>5271.7</v>
      </c>
      <c r="E2957" s="16">
        <v>5222.8999999999996</v>
      </c>
      <c r="F2957" s="16" t="s">
        <v>2944</v>
      </c>
      <c r="G2957" s="61">
        <f t="shared" si="47"/>
        <v>3.4059932527807923E-3</v>
      </c>
    </row>
    <row r="2958" spans="1:7" x14ac:dyDescent="0.35">
      <c r="A2958" s="60">
        <v>41611</v>
      </c>
      <c r="B2958" s="16">
        <v>5249.57</v>
      </c>
      <c r="C2958" s="16">
        <v>5273.5</v>
      </c>
      <c r="D2958" s="16">
        <v>5276.5</v>
      </c>
      <c r="E2958" s="16">
        <v>5247.1</v>
      </c>
      <c r="F2958" s="16" t="s">
        <v>2943</v>
      </c>
      <c r="G2958" s="61">
        <f t="shared" si="47"/>
        <v>-4.5340079036992886E-3</v>
      </c>
    </row>
    <row r="2959" spans="1:7" x14ac:dyDescent="0.35">
      <c r="A2959" s="60">
        <v>41610</v>
      </c>
      <c r="B2959" s="16">
        <v>5273.48</v>
      </c>
      <c r="C2959" s="16">
        <v>5314.3</v>
      </c>
      <c r="D2959" s="16">
        <v>5325.7</v>
      </c>
      <c r="E2959" s="16">
        <v>5265.2</v>
      </c>
      <c r="F2959" s="16" t="s">
        <v>2942</v>
      </c>
      <c r="G2959" s="61">
        <f t="shared" si="47"/>
        <v>-7.4196766361120936E-3</v>
      </c>
    </row>
    <row r="2960" spans="1:7" x14ac:dyDescent="0.35">
      <c r="A2960" s="60">
        <v>41609</v>
      </c>
      <c r="B2960" s="16">
        <v>5312.9</v>
      </c>
      <c r="C2960" s="16">
        <v>5314.3</v>
      </c>
      <c r="D2960" s="16">
        <v>5325.7</v>
      </c>
      <c r="E2960" s="16">
        <v>5310.6</v>
      </c>
      <c r="F2960" s="16" t="s">
        <v>2941</v>
      </c>
      <c r="G2960" s="61">
        <f t="shared" si="47"/>
        <v>-2.6720257718770846E-4</v>
      </c>
    </row>
    <row r="2961" spans="1:7" x14ac:dyDescent="0.35">
      <c r="A2961" s="60">
        <v>41607</v>
      </c>
      <c r="B2961" s="16">
        <v>5314.32</v>
      </c>
      <c r="C2961" s="16">
        <v>5326.6</v>
      </c>
      <c r="D2961" s="16">
        <v>5331.4</v>
      </c>
      <c r="E2961" s="16">
        <v>5302</v>
      </c>
      <c r="F2961" s="16" t="s">
        <v>2940</v>
      </c>
      <c r="G2961" s="61">
        <f t="shared" si="47"/>
        <v>-2.3072836194126811E-3</v>
      </c>
    </row>
    <row r="2962" spans="1:7" x14ac:dyDescent="0.35">
      <c r="A2962" s="60">
        <v>41606</v>
      </c>
      <c r="B2962" s="16">
        <v>5326.61</v>
      </c>
      <c r="C2962" s="16">
        <v>5324.9</v>
      </c>
      <c r="D2962" s="16">
        <v>5358.3</v>
      </c>
      <c r="E2962" s="16">
        <v>5324.9</v>
      </c>
      <c r="F2962" s="16" t="s">
        <v>2939</v>
      </c>
      <c r="G2962" s="61">
        <f t="shared" si="47"/>
        <v>3.3052574250902467E-4</v>
      </c>
    </row>
    <row r="2963" spans="1:7" x14ac:dyDescent="0.35">
      <c r="A2963" s="60">
        <v>41605</v>
      </c>
      <c r="B2963" s="16">
        <v>5324.85</v>
      </c>
      <c r="C2963" s="16">
        <v>5350.6</v>
      </c>
      <c r="D2963" s="16">
        <v>5354.8</v>
      </c>
      <c r="E2963" s="16">
        <v>5324.9</v>
      </c>
      <c r="F2963" s="16" t="s">
        <v>2938</v>
      </c>
      <c r="G2963" s="61">
        <f t="shared" si="47"/>
        <v>-4.8069644916334253E-3</v>
      </c>
    </row>
    <row r="2964" spans="1:7" x14ac:dyDescent="0.35">
      <c r="A2964" s="60">
        <v>41604</v>
      </c>
      <c r="B2964" s="16">
        <v>5350.57</v>
      </c>
      <c r="C2964" s="16">
        <v>5346.1</v>
      </c>
      <c r="D2964" s="16">
        <v>5367.9</v>
      </c>
      <c r="E2964" s="16">
        <v>5339.2</v>
      </c>
      <c r="F2964" s="16" t="s">
        <v>366</v>
      </c>
      <c r="G2964" s="61">
        <f t="shared" si="47"/>
        <v>8.3612352930151346E-4</v>
      </c>
    </row>
    <row r="2965" spans="1:7" x14ac:dyDescent="0.35">
      <c r="A2965" s="60">
        <v>41603</v>
      </c>
      <c r="B2965" s="16">
        <v>5346.1</v>
      </c>
      <c r="C2965" s="16">
        <v>5330.3</v>
      </c>
      <c r="D2965" s="16">
        <v>5368.1</v>
      </c>
      <c r="E2965" s="16">
        <v>5330.3</v>
      </c>
      <c r="F2965" s="16" t="s">
        <v>2937</v>
      </c>
      <c r="G2965" s="61">
        <f t="shared" si="47"/>
        <v>-2.4630082286865029E-3</v>
      </c>
    </row>
    <row r="2966" spans="1:7" x14ac:dyDescent="0.35">
      <c r="A2966" s="60">
        <v>41602</v>
      </c>
      <c r="B2966" s="16">
        <v>5359.3</v>
      </c>
      <c r="C2966" s="16">
        <v>5330.3</v>
      </c>
      <c r="D2966" s="16">
        <v>5368.1</v>
      </c>
      <c r="E2966" s="16">
        <v>5330.3</v>
      </c>
      <c r="F2966" s="16" t="s">
        <v>2936</v>
      </c>
      <c r="G2966" s="61">
        <f t="shared" si="47"/>
        <v>5.4368218043194805E-3</v>
      </c>
    </row>
    <row r="2967" spans="1:7" x14ac:dyDescent="0.35">
      <c r="A2967" s="60">
        <v>41600</v>
      </c>
      <c r="B2967" s="16">
        <v>5330.32</v>
      </c>
      <c r="C2967" s="16">
        <v>5284.3</v>
      </c>
      <c r="D2967" s="16">
        <v>5346.8</v>
      </c>
      <c r="E2967" s="16">
        <v>5284.3</v>
      </c>
      <c r="F2967" s="16" t="s">
        <v>2935</v>
      </c>
      <c r="G2967" s="61">
        <f t="shared" si="47"/>
        <v>8.7107255657807858E-3</v>
      </c>
    </row>
    <row r="2968" spans="1:7" x14ac:dyDescent="0.35">
      <c r="A2968" s="60">
        <v>41599</v>
      </c>
      <c r="B2968" s="16">
        <v>5284.29</v>
      </c>
      <c r="C2968" s="16">
        <v>5304.6</v>
      </c>
      <c r="D2968" s="16">
        <v>5304.6</v>
      </c>
      <c r="E2968" s="16">
        <v>5282</v>
      </c>
      <c r="F2968" s="16" t="s">
        <v>2934</v>
      </c>
      <c r="G2968" s="61">
        <f t="shared" si="47"/>
        <v>-3.8343861871610319E-3</v>
      </c>
    </row>
    <row r="2969" spans="1:7" x14ac:dyDescent="0.35">
      <c r="A2969" s="60">
        <v>41598</v>
      </c>
      <c r="B2969" s="16">
        <v>5304.63</v>
      </c>
      <c r="C2969" s="16">
        <v>5347.8</v>
      </c>
      <c r="D2969" s="16">
        <v>5347.8</v>
      </c>
      <c r="E2969" s="16">
        <v>5293.9</v>
      </c>
      <c r="F2969" s="16" t="s">
        <v>2933</v>
      </c>
      <c r="G2969" s="61">
        <f t="shared" si="47"/>
        <v>-8.0706235659964154E-3</v>
      </c>
    </row>
    <row r="2970" spans="1:7" x14ac:dyDescent="0.35">
      <c r="A2970" s="60">
        <v>41597</v>
      </c>
      <c r="B2970" s="16">
        <v>5347.79</v>
      </c>
      <c r="C2970" s="16">
        <v>5378</v>
      </c>
      <c r="D2970" s="16">
        <v>5378</v>
      </c>
      <c r="E2970" s="16">
        <v>5340.9</v>
      </c>
      <c r="F2970" s="16" t="s">
        <v>2932</v>
      </c>
      <c r="G2970" s="61">
        <f t="shared" si="47"/>
        <v>-5.6080848650508219E-3</v>
      </c>
    </row>
    <row r="2971" spans="1:7" x14ac:dyDescent="0.35">
      <c r="A2971" s="60">
        <v>41596</v>
      </c>
      <c r="B2971" s="16">
        <v>5377.95</v>
      </c>
      <c r="C2971" s="16">
        <v>5396.2</v>
      </c>
      <c r="D2971" s="16">
        <v>5398.4</v>
      </c>
      <c r="E2971" s="16">
        <v>5354.1</v>
      </c>
      <c r="F2971" s="16" t="s">
        <v>2931</v>
      </c>
      <c r="G2971" s="61">
        <f t="shared" si="47"/>
        <v>1.5923566878981443E-3</v>
      </c>
    </row>
    <row r="2972" spans="1:7" x14ac:dyDescent="0.35">
      <c r="A2972" s="60">
        <v>41595</v>
      </c>
      <c r="B2972" s="16">
        <v>5369.4</v>
      </c>
      <c r="C2972" s="16">
        <v>5396.2</v>
      </c>
      <c r="D2972" s="16">
        <v>5398.4</v>
      </c>
      <c r="E2972" s="16">
        <v>5354.1</v>
      </c>
      <c r="F2972" s="16" t="s">
        <v>2930</v>
      </c>
      <c r="G2972" s="61">
        <f t="shared" si="47"/>
        <v>-4.9683018266525325E-3</v>
      </c>
    </row>
    <row r="2973" spans="1:7" x14ac:dyDescent="0.35">
      <c r="A2973" s="60">
        <v>41593</v>
      </c>
      <c r="B2973" s="16">
        <v>5396.21</v>
      </c>
      <c r="C2973" s="16">
        <v>5352</v>
      </c>
      <c r="D2973" s="16">
        <v>5400</v>
      </c>
      <c r="E2973" s="16">
        <v>5338.8</v>
      </c>
      <c r="F2973" s="16" t="s">
        <v>2929</v>
      </c>
      <c r="G2973" s="61">
        <f t="shared" si="47"/>
        <v>8.2510439924887713E-3</v>
      </c>
    </row>
    <row r="2974" spans="1:7" x14ac:dyDescent="0.35">
      <c r="A2974" s="60">
        <v>41592</v>
      </c>
      <c r="B2974" s="16">
        <v>5352.05</v>
      </c>
      <c r="C2974" s="16">
        <v>5317.5</v>
      </c>
      <c r="D2974" s="16">
        <v>5372.5</v>
      </c>
      <c r="E2974" s="16">
        <v>5317.5</v>
      </c>
      <c r="F2974" s="16" t="s">
        <v>2928</v>
      </c>
      <c r="G2974" s="61">
        <f t="shared" si="47"/>
        <v>6.4993070038683598E-3</v>
      </c>
    </row>
    <row r="2975" spans="1:7" x14ac:dyDescent="0.35">
      <c r="A2975" s="60">
        <v>41591</v>
      </c>
      <c r="B2975" s="16">
        <v>5317.49</v>
      </c>
      <c r="C2975" s="16">
        <v>5386.8</v>
      </c>
      <c r="D2975" s="16">
        <v>5386.8</v>
      </c>
      <c r="E2975" s="16">
        <v>5307.9</v>
      </c>
      <c r="F2975" s="16" t="s">
        <v>2927</v>
      </c>
      <c r="G2975" s="61">
        <f t="shared" si="47"/>
        <v>-1.2857474358379362E-2</v>
      </c>
    </row>
    <row r="2976" spans="1:7" x14ac:dyDescent="0.35">
      <c r="A2976" s="60">
        <v>41590</v>
      </c>
      <c r="B2976" s="16">
        <v>5386.75</v>
      </c>
      <c r="C2976" s="16">
        <v>5380.8</v>
      </c>
      <c r="D2976" s="16">
        <v>5413.9</v>
      </c>
      <c r="E2976" s="16">
        <v>5380.8</v>
      </c>
      <c r="F2976" s="16" t="s">
        <v>2926</v>
      </c>
      <c r="G2976" s="61">
        <f t="shared" si="47"/>
        <v>1.1095045699693884E-3</v>
      </c>
    </row>
    <row r="2977" spans="1:7" x14ac:dyDescent="0.35">
      <c r="A2977" s="60">
        <v>41589</v>
      </c>
      <c r="B2977" s="16">
        <v>5380.78</v>
      </c>
      <c r="C2977" s="16">
        <v>5394.4</v>
      </c>
      <c r="D2977" s="16">
        <v>5432.4</v>
      </c>
      <c r="E2977" s="16">
        <v>5369.8</v>
      </c>
      <c r="F2977" s="16" t="s">
        <v>2925</v>
      </c>
      <c r="G2977" s="61">
        <f t="shared" si="47"/>
        <v>-6.7046943936793779E-3</v>
      </c>
    </row>
    <row r="2978" spans="1:7" x14ac:dyDescent="0.35">
      <c r="A2978" s="60">
        <v>41588</v>
      </c>
      <c r="B2978" s="16">
        <v>5417.1</v>
      </c>
      <c r="C2978" s="16">
        <v>5394.4</v>
      </c>
      <c r="D2978" s="16">
        <v>5432.4</v>
      </c>
      <c r="E2978" s="16">
        <v>5394.4</v>
      </c>
      <c r="F2978" s="16" t="s">
        <v>2924</v>
      </c>
      <c r="G2978" s="61">
        <f t="shared" si="47"/>
        <v>4.2117907896737083E-3</v>
      </c>
    </row>
    <row r="2979" spans="1:7" x14ac:dyDescent="0.35">
      <c r="A2979" s="60">
        <v>41586</v>
      </c>
      <c r="B2979" s="16">
        <v>5394.38</v>
      </c>
      <c r="C2979" s="16">
        <v>5415.4</v>
      </c>
      <c r="D2979" s="16">
        <v>5415.4</v>
      </c>
      <c r="E2979" s="16">
        <v>5374.2</v>
      </c>
      <c r="F2979" s="16" t="s">
        <v>2923</v>
      </c>
      <c r="G2979" s="61">
        <f t="shared" si="47"/>
        <v>-3.8870412875801064E-3</v>
      </c>
    </row>
    <row r="2980" spans="1:7" x14ac:dyDescent="0.35">
      <c r="A2980" s="60">
        <v>41585</v>
      </c>
      <c r="B2980" s="16">
        <v>5415.43</v>
      </c>
      <c r="C2980" s="16">
        <v>5426.1</v>
      </c>
      <c r="D2980" s="16">
        <v>5426.1</v>
      </c>
      <c r="E2980" s="16">
        <v>5403.9</v>
      </c>
      <c r="F2980" s="16" t="s">
        <v>2922</v>
      </c>
      <c r="G2980" s="61">
        <f t="shared" si="47"/>
        <v>-1.9553855113488838E-3</v>
      </c>
    </row>
    <row r="2981" spans="1:7" x14ac:dyDescent="0.35">
      <c r="A2981" s="60">
        <v>41584</v>
      </c>
      <c r="B2981" s="16">
        <v>5426.04</v>
      </c>
      <c r="C2981" s="16">
        <v>5425.7</v>
      </c>
      <c r="D2981" s="16">
        <v>5427.1</v>
      </c>
      <c r="E2981" s="16">
        <v>5401.7</v>
      </c>
      <c r="F2981" s="16" t="s">
        <v>2921</v>
      </c>
      <c r="G2981" s="61">
        <f t="shared" si="47"/>
        <v>7.1880788476974544E-5</v>
      </c>
    </row>
    <row r="2982" spans="1:7" x14ac:dyDescent="0.35">
      <c r="A2982" s="60">
        <v>41583</v>
      </c>
      <c r="B2982" s="16">
        <v>5425.65</v>
      </c>
      <c r="C2982" s="16">
        <v>5384.2</v>
      </c>
      <c r="D2982" s="16">
        <v>5432.1</v>
      </c>
      <c r="E2982" s="16">
        <v>5384.2</v>
      </c>
      <c r="F2982" s="16" t="s">
        <v>2920</v>
      </c>
      <c r="G2982" s="61">
        <f t="shared" si="47"/>
        <v>7.6947078685491999E-3</v>
      </c>
    </row>
    <row r="2983" spans="1:7" x14ac:dyDescent="0.35">
      <c r="A2983" s="60">
        <v>41582</v>
      </c>
      <c r="B2983" s="16">
        <v>5384.22</v>
      </c>
      <c r="C2983" s="16">
        <v>5406.5</v>
      </c>
      <c r="D2983" s="16">
        <v>5424.8</v>
      </c>
      <c r="E2983" s="16">
        <v>5382.6</v>
      </c>
      <c r="F2983" s="16" t="s">
        <v>2919</v>
      </c>
      <c r="G2983" s="61">
        <f t="shared" si="47"/>
        <v>-6.6381314342642828E-3</v>
      </c>
    </row>
    <row r="2984" spans="1:7" x14ac:dyDescent="0.35">
      <c r="A2984" s="60">
        <v>41581</v>
      </c>
      <c r="B2984" s="16">
        <v>5420.2</v>
      </c>
      <c r="C2984" s="16">
        <v>5406.5</v>
      </c>
      <c r="D2984" s="16">
        <v>5424.8</v>
      </c>
      <c r="E2984" s="16">
        <v>5406.5</v>
      </c>
      <c r="F2984" s="16" t="s">
        <v>2918</v>
      </c>
      <c r="G2984" s="61">
        <f t="shared" si="47"/>
        <v>2.5265696730256693E-3</v>
      </c>
    </row>
    <row r="2985" spans="1:7" x14ac:dyDescent="0.35">
      <c r="A2985" s="60">
        <v>41579</v>
      </c>
      <c r="B2985" s="16">
        <v>5406.54</v>
      </c>
      <c r="C2985" s="16">
        <v>5420.3</v>
      </c>
      <c r="D2985" s="16">
        <v>5420.3</v>
      </c>
      <c r="E2985" s="16">
        <v>5400</v>
      </c>
      <c r="F2985" s="16" t="s">
        <v>2917</v>
      </c>
      <c r="G2985" s="61">
        <f t="shared" si="47"/>
        <v>-2.5349243950496536E-3</v>
      </c>
    </row>
    <row r="2986" spans="1:7" x14ac:dyDescent="0.35">
      <c r="A2986" s="60">
        <v>41578</v>
      </c>
      <c r="B2986" s="16">
        <v>5420.28</v>
      </c>
      <c r="C2986" s="16">
        <v>5425.4</v>
      </c>
      <c r="D2986" s="16">
        <v>5439.6</v>
      </c>
      <c r="E2986" s="16">
        <v>5396.3</v>
      </c>
      <c r="F2986" s="16" t="s">
        <v>2916</v>
      </c>
      <c r="G2986" s="61">
        <f t="shared" si="47"/>
        <v>-9.3818486112473565E-4</v>
      </c>
    </row>
    <row r="2987" spans="1:7" x14ac:dyDescent="0.35">
      <c r="A2987" s="60">
        <v>41577</v>
      </c>
      <c r="B2987" s="16">
        <v>5425.37</v>
      </c>
      <c r="C2987" s="16">
        <v>5410.7</v>
      </c>
      <c r="D2987" s="16">
        <v>5438.5</v>
      </c>
      <c r="E2987" s="16">
        <v>5410.7</v>
      </c>
      <c r="F2987" s="16" t="s">
        <v>2915</v>
      </c>
      <c r="G2987" s="61">
        <f t="shared" si="47"/>
        <v>2.7038815393087834E-3</v>
      </c>
    </row>
    <row r="2988" spans="1:7" x14ac:dyDescent="0.35">
      <c r="A2988" s="60">
        <v>41576</v>
      </c>
      <c r="B2988" s="16">
        <v>5410.74</v>
      </c>
      <c r="C2988" s="16">
        <v>5437.3</v>
      </c>
      <c r="D2988" s="16">
        <v>5439.8</v>
      </c>
      <c r="E2988" s="16">
        <v>5404.6</v>
      </c>
      <c r="F2988" s="16" t="s">
        <v>2914</v>
      </c>
      <c r="G2988" s="61">
        <f t="shared" si="47"/>
        <v>-4.8902678336610883E-3</v>
      </c>
    </row>
    <row r="2989" spans="1:7" x14ac:dyDescent="0.35">
      <c r="A2989" s="60">
        <v>41575</v>
      </c>
      <c r="B2989" s="16">
        <v>5437.33</v>
      </c>
      <c r="C2989" s="16">
        <v>5385.7</v>
      </c>
      <c r="D2989" s="16">
        <v>5453.1</v>
      </c>
      <c r="E2989" s="16">
        <v>5385.7</v>
      </c>
      <c r="F2989" s="16" t="s">
        <v>165</v>
      </c>
      <c r="G2989" s="61">
        <f t="shared" si="47"/>
        <v>-2.1783014020406721E-3</v>
      </c>
    </row>
    <row r="2990" spans="1:7" x14ac:dyDescent="0.35">
      <c r="A2990" s="60">
        <v>41574</v>
      </c>
      <c r="B2990" s="16">
        <v>5449.2</v>
      </c>
      <c r="C2990" s="16">
        <v>5385.7</v>
      </c>
      <c r="D2990" s="16">
        <v>5449.6</v>
      </c>
      <c r="E2990" s="16">
        <v>5385.7</v>
      </c>
      <c r="F2990" s="16" t="s">
        <v>2913</v>
      </c>
      <c r="G2990" s="61">
        <f t="shared" si="47"/>
        <v>1.1788603545307863E-2</v>
      </c>
    </row>
    <row r="2991" spans="1:7" x14ac:dyDescent="0.35">
      <c r="A2991" s="60">
        <v>41572</v>
      </c>
      <c r="B2991" s="16">
        <v>5385.71</v>
      </c>
      <c r="C2991" s="16">
        <v>5373.7</v>
      </c>
      <c r="D2991" s="16">
        <v>5396.3</v>
      </c>
      <c r="E2991" s="16">
        <v>5373.7</v>
      </c>
      <c r="F2991" s="16" t="s">
        <v>2912</v>
      </c>
      <c r="G2991" s="61">
        <f t="shared" si="47"/>
        <v>2.2405544069508121E-3</v>
      </c>
    </row>
    <row r="2992" spans="1:7" x14ac:dyDescent="0.35">
      <c r="A2992" s="60">
        <v>41571</v>
      </c>
      <c r="B2992" s="16">
        <v>5373.67</v>
      </c>
      <c r="C2992" s="16">
        <v>5356.8</v>
      </c>
      <c r="D2992" s="16">
        <v>5384.4</v>
      </c>
      <c r="E2992" s="16">
        <v>5355.1</v>
      </c>
      <c r="F2992" s="16" t="s">
        <v>1480</v>
      </c>
      <c r="G2992" s="61">
        <f t="shared" si="47"/>
        <v>3.1455229035137755E-3</v>
      </c>
    </row>
    <row r="2993" spans="1:7" x14ac:dyDescent="0.35">
      <c r="A2993" s="60">
        <v>41570</v>
      </c>
      <c r="B2993" s="16">
        <v>5356.82</v>
      </c>
      <c r="C2993" s="16">
        <v>5371.2</v>
      </c>
      <c r="D2993" s="16">
        <v>5400.4</v>
      </c>
      <c r="E2993" s="16">
        <v>5356.2</v>
      </c>
      <c r="F2993" s="16" t="s">
        <v>298</v>
      </c>
      <c r="G2993" s="61">
        <f t="shared" si="47"/>
        <v>-2.6772415847483577E-3</v>
      </c>
    </row>
    <row r="2994" spans="1:7" x14ac:dyDescent="0.35">
      <c r="A2994" s="60">
        <v>41569</v>
      </c>
      <c r="B2994" s="16">
        <v>5371.2</v>
      </c>
      <c r="C2994" s="16">
        <v>5351.5</v>
      </c>
      <c r="D2994" s="16">
        <v>5378.7</v>
      </c>
      <c r="E2994" s="16">
        <v>5351.5</v>
      </c>
      <c r="F2994" s="16" t="s">
        <v>2911</v>
      </c>
      <c r="G2994" s="61">
        <f t="shared" si="47"/>
        <v>3.6830863927617141E-3</v>
      </c>
    </row>
    <row r="2995" spans="1:7" x14ac:dyDescent="0.35">
      <c r="A2995" s="60">
        <v>41568</v>
      </c>
      <c r="B2995" s="16">
        <v>5351.49</v>
      </c>
      <c r="C2995" s="16">
        <v>5321</v>
      </c>
      <c r="D2995" s="16">
        <v>5365.1</v>
      </c>
      <c r="E2995" s="16">
        <v>5321</v>
      </c>
      <c r="F2995" s="16" t="s">
        <v>2910</v>
      </c>
      <c r="G2995" s="61">
        <f t="shared" si="47"/>
        <v>-2.1647927504615527E-3</v>
      </c>
    </row>
    <row r="2996" spans="1:7" x14ac:dyDescent="0.35">
      <c r="A2996" s="60">
        <v>41567</v>
      </c>
      <c r="B2996" s="16">
        <v>5363.1</v>
      </c>
      <c r="C2996" s="16">
        <v>5321</v>
      </c>
      <c r="D2996" s="16">
        <v>5365.1</v>
      </c>
      <c r="E2996" s="16">
        <v>5321</v>
      </c>
      <c r="F2996" s="16" t="s">
        <v>2909</v>
      </c>
      <c r="G2996" s="61">
        <f t="shared" si="47"/>
        <v>7.910152395879777E-3</v>
      </c>
    </row>
    <row r="2997" spans="1:7" x14ac:dyDescent="0.35">
      <c r="A2997" s="60">
        <v>41565</v>
      </c>
      <c r="B2997" s="16">
        <v>5321.01</v>
      </c>
      <c r="C2997" s="16">
        <v>5281.9</v>
      </c>
      <c r="D2997" s="16">
        <v>5324.8</v>
      </c>
      <c r="E2997" s="16">
        <v>5281.9</v>
      </c>
      <c r="F2997" s="16" t="s">
        <v>2908</v>
      </c>
      <c r="G2997" s="61">
        <f t="shared" si="47"/>
        <v>7.4083470279522334E-3</v>
      </c>
    </row>
    <row r="2998" spans="1:7" x14ac:dyDescent="0.35">
      <c r="A2998" s="60">
        <v>41564</v>
      </c>
      <c r="B2998" s="16">
        <v>5281.88</v>
      </c>
      <c r="C2998" s="16">
        <v>5264.4</v>
      </c>
      <c r="D2998" s="16">
        <v>5295.2</v>
      </c>
      <c r="E2998" s="16">
        <v>5264.4</v>
      </c>
      <c r="F2998" s="16" t="s">
        <v>2907</v>
      </c>
      <c r="G2998" s="61">
        <f t="shared" si="47"/>
        <v>3.3223222443625744E-3</v>
      </c>
    </row>
    <row r="2999" spans="1:7" x14ac:dyDescent="0.35">
      <c r="A2999" s="60">
        <v>41563</v>
      </c>
      <c r="B2999" s="16">
        <v>5264.39</v>
      </c>
      <c r="C2999" s="16">
        <v>5259.2</v>
      </c>
      <c r="D2999" s="16">
        <v>5269.5</v>
      </c>
      <c r="E2999" s="16">
        <v>5231.8</v>
      </c>
      <c r="F2999" s="16" t="s">
        <v>2906</v>
      </c>
      <c r="G2999" s="61">
        <f t="shared" si="47"/>
        <v>9.9445538831299807E-4</v>
      </c>
    </row>
    <row r="3000" spans="1:7" x14ac:dyDescent="0.35">
      <c r="A3000" s="60">
        <v>41562</v>
      </c>
      <c r="B3000" s="16">
        <v>5259.16</v>
      </c>
      <c r="C3000" s="16">
        <v>5206.5</v>
      </c>
      <c r="D3000" s="16">
        <v>5264.5</v>
      </c>
      <c r="E3000" s="16">
        <v>5206.5</v>
      </c>
      <c r="F3000" s="16" t="s">
        <v>2905</v>
      </c>
      <c r="G3000" s="61">
        <f t="shared" si="47"/>
        <v>1.0120100567178936E-2</v>
      </c>
    </row>
    <row r="3001" spans="1:7" x14ac:dyDescent="0.35">
      <c r="A3001" s="60">
        <v>41561</v>
      </c>
      <c r="B3001" s="16">
        <v>5206.47</v>
      </c>
      <c r="C3001" s="16">
        <v>5228.8</v>
      </c>
      <c r="D3001" s="16">
        <v>5228.8</v>
      </c>
      <c r="E3001" s="16">
        <v>5187.2</v>
      </c>
      <c r="F3001" s="16" t="s">
        <v>2904</v>
      </c>
      <c r="G3001" s="61">
        <f t="shared" si="47"/>
        <v>2.0555576900926908E-4</v>
      </c>
    </row>
    <row r="3002" spans="1:7" x14ac:dyDescent="0.35">
      <c r="A3002" s="60">
        <v>41560</v>
      </c>
      <c r="B3002" s="16">
        <v>5205.3999999999996</v>
      </c>
      <c r="C3002" s="16">
        <v>5228.8</v>
      </c>
      <c r="D3002" s="16">
        <v>5228.8</v>
      </c>
      <c r="E3002" s="16">
        <v>5200.7</v>
      </c>
      <c r="F3002" s="16" t="s">
        <v>2903</v>
      </c>
      <c r="G3002" s="61">
        <f t="shared" si="47"/>
        <v>-4.4828298437130654E-3</v>
      </c>
    </row>
    <row r="3003" spans="1:7" x14ac:dyDescent="0.35">
      <c r="A3003" s="60">
        <v>41558</v>
      </c>
      <c r="B3003" s="16">
        <v>5228.84</v>
      </c>
      <c r="C3003" s="16">
        <v>5146.2</v>
      </c>
      <c r="D3003" s="16">
        <v>5236.6000000000004</v>
      </c>
      <c r="E3003" s="16">
        <v>5146.2</v>
      </c>
      <c r="F3003" s="16" t="s">
        <v>2902</v>
      </c>
      <c r="G3003" s="61">
        <f t="shared" si="47"/>
        <v>1.6058450895806597E-2</v>
      </c>
    </row>
    <row r="3004" spans="1:7" x14ac:dyDescent="0.35">
      <c r="A3004" s="60">
        <v>41557</v>
      </c>
      <c r="B3004" s="16">
        <v>5146.2</v>
      </c>
      <c r="C3004" s="16">
        <v>5151.6000000000004</v>
      </c>
      <c r="D3004" s="16">
        <v>5151.6000000000004</v>
      </c>
      <c r="E3004" s="16">
        <v>5126.8999999999996</v>
      </c>
      <c r="F3004" s="16" t="s">
        <v>2901</v>
      </c>
      <c r="G3004" s="61">
        <f t="shared" si="47"/>
        <v>-1.0385223864662896E-3</v>
      </c>
    </row>
    <row r="3005" spans="1:7" x14ac:dyDescent="0.35">
      <c r="A3005" s="60">
        <v>41556</v>
      </c>
      <c r="B3005" s="16">
        <v>5151.55</v>
      </c>
      <c r="C3005" s="16">
        <v>5144</v>
      </c>
      <c r="D3005" s="16">
        <v>5155.3999999999996</v>
      </c>
      <c r="E3005" s="16">
        <v>5118</v>
      </c>
      <c r="F3005" s="16" t="s">
        <v>2900</v>
      </c>
      <c r="G3005" s="61">
        <f t="shared" si="47"/>
        <v>6.7015015248350629E-4</v>
      </c>
    </row>
    <row r="3006" spans="1:7" x14ac:dyDescent="0.35">
      <c r="A3006" s="60">
        <v>41555</v>
      </c>
      <c r="B3006" s="16">
        <v>5148.1000000000004</v>
      </c>
      <c r="C3006" s="16">
        <v>5160.6000000000004</v>
      </c>
      <c r="D3006" s="16">
        <v>5164.7</v>
      </c>
      <c r="E3006" s="16">
        <v>5124.7</v>
      </c>
      <c r="F3006" s="16" t="s">
        <v>2899</v>
      </c>
      <c r="G3006" s="61">
        <f t="shared" si="47"/>
        <v>-2.4241320309031922E-3</v>
      </c>
    </row>
    <row r="3007" spans="1:7" x14ac:dyDescent="0.35">
      <c r="A3007" s="60">
        <v>41554</v>
      </c>
      <c r="B3007" s="16">
        <v>5160.6099999999997</v>
      </c>
      <c r="C3007" s="16">
        <v>5205.8999999999996</v>
      </c>
      <c r="D3007" s="16">
        <v>5212.8</v>
      </c>
      <c r="E3007" s="16">
        <v>5147.5</v>
      </c>
      <c r="F3007" s="16"/>
      <c r="G3007" s="61">
        <f t="shared" si="47"/>
        <v>-9.2516510520658235E-3</v>
      </c>
    </row>
    <row r="3008" spans="1:7" x14ac:dyDescent="0.35">
      <c r="A3008" s="60">
        <v>41553</v>
      </c>
      <c r="B3008" s="16">
        <v>5208.8</v>
      </c>
      <c r="C3008" s="16">
        <v>5205.8999999999996</v>
      </c>
      <c r="D3008" s="16">
        <v>5212.8</v>
      </c>
      <c r="E3008" s="16">
        <v>5203.7</v>
      </c>
      <c r="F3008" s="16"/>
      <c r="G3008" s="61">
        <f t="shared" si="47"/>
        <v>5.6090420831833576E-4</v>
      </c>
    </row>
    <row r="3009" spans="1:7" x14ac:dyDescent="0.35">
      <c r="A3009" s="60">
        <v>41551</v>
      </c>
      <c r="B3009" s="16">
        <v>5205.88</v>
      </c>
      <c r="C3009" s="16">
        <v>5232</v>
      </c>
      <c r="D3009" s="16">
        <v>5232</v>
      </c>
      <c r="E3009" s="16">
        <v>5196.2</v>
      </c>
      <c r="F3009" s="16" t="s">
        <v>2898</v>
      </c>
      <c r="G3009" s="61">
        <f t="shared" si="47"/>
        <v>-4.9923547400611001E-3</v>
      </c>
    </row>
    <row r="3010" spans="1:7" x14ac:dyDescent="0.35">
      <c r="A3010" s="60">
        <v>41550</v>
      </c>
      <c r="B3010" s="16">
        <v>5232</v>
      </c>
      <c r="C3010" s="16">
        <v>5214.8999999999996</v>
      </c>
      <c r="D3010" s="16">
        <v>5256</v>
      </c>
      <c r="E3010" s="16">
        <v>5212.2</v>
      </c>
      <c r="F3010" s="16" t="s">
        <v>2897</v>
      </c>
      <c r="G3010" s="61">
        <f t="shared" si="47"/>
        <v>3.280989627777231E-3</v>
      </c>
    </row>
    <row r="3011" spans="1:7" x14ac:dyDescent="0.35">
      <c r="A3011" s="60">
        <v>41549</v>
      </c>
      <c r="B3011" s="16">
        <v>5214.8900000000003</v>
      </c>
      <c r="C3011" s="16">
        <v>5206.3</v>
      </c>
      <c r="D3011" s="16">
        <v>5229.3</v>
      </c>
      <c r="E3011" s="16">
        <v>5206.3</v>
      </c>
      <c r="F3011" s="16" t="s">
        <v>2896</v>
      </c>
      <c r="G3011" s="61">
        <f t="shared" ref="G3011:G3074" si="48">B3011/B3012-1</f>
        <v>1.6556959204958588E-3</v>
      </c>
    </row>
    <row r="3012" spans="1:7" x14ac:dyDescent="0.35">
      <c r="A3012" s="60">
        <v>41548</v>
      </c>
      <c r="B3012" s="16">
        <v>5206.2700000000004</v>
      </c>
      <c r="C3012" s="16">
        <v>5217.7</v>
      </c>
      <c r="D3012" s="16">
        <v>5239.6000000000004</v>
      </c>
      <c r="E3012" s="16">
        <v>5201.1000000000004</v>
      </c>
      <c r="F3012" s="16" t="s">
        <v>2895</v>
      </c>
      <c r="G3012" s="61">
        <f t="shared" si="48"/>
        <v>-2.1982697489716374E-3</v>
      </c>
    </row>
    <row r="3013" spans="1:7" x14ac:dyDescent="0.35">
      <c r="A3013" s="60">
        <v>41547</v>
      </c>
      <c r="B3013" s="16">
        <v>5217.74</v>
      </c>
      <c r="C3013" s="16">
        <v>5302.3</v>
      </c>
      <c r="D3013" s="16">
        <v>5302.3</v>
      </c>
      <c r="E3013" s="16">
        <v>5217.7</v>
      </c>
      <c r="F3013" s="16" t="s">
        <v>2894</v>
      </c>
      <c r="G3013" s="61">
        <f t="shared" si="48"/>
        <v>-1.5940372595836583E-2</v>
      </c>
    </row>
    <row r="3014" spans="1:7" x14ac:dyDescent="0.35">
      <c r="A3014" s="60">
        <v>41544</v>
      </c>
      <c r="B3014" s="16">
        <v>5302.26</v>
      </c>
      <c r="C3014" s="16">
        <v>5288.2</v>
      </c>
      <c r="D3014" s="16">
        <v>5307.7</v>
      </c>
      <c r="E3014" s="16">
        <v>5288.2</v>
      </c>
      <c r="F3014" s="16" t="s">
        <v>2893</v>
      </c>
      <c r="G3014" s="61">
        <f t="shared" si="48"/>
        <v>2.6663338476899945E-3</v>
      </c>
    </row>
    <row r="3015" spans="1:7" x14ac:dyDescent="0.35">
      <c r="A3015" s="60">
        <v>41543</v>
      </c>
      <c r="B3015" s="16">
        <v>5288.16</v>
      </c>
      <c r="C3015" s="16">
        <v>5270.1</v>
      </c>
      <c r="D3015" s="16">
        <v>5288.2</v>
      </c>
      <c r="E3015" s="16">
        <v>5245.3</v>
      </c>
      <c r="F3015" s="16" t="s">
        <v>2892</v>
      </c>
      <c r="G3015" s="61">
        <f t="shared" si="48"/>
        <v>3.4173600371907309E-3</v>
      </c>
    </row>
    <row r="3016" spans="1:7" x14ac:dyDescent="0.35">
      <c r="A3016" s="60">
        <v>41542</v>
      </c>
      <c r="B3016" s="16">
        <v>5270.15</v>
      </c>
      <c r="C3016" s="16">
        <v>5229.5</v>
      </c>
      <c r="D3016" s="16">
        <v>5277.7</v>
      </c>
      <c r="E3016" s="16">
        <v>5226.6000000000004</v>
      </c>
      <c r="F3016" s="16" t="s">
        <v>2891</v>
      </c>
      <c r="G3016" s="61">
        <f t="shared" si="48"/>
        <v>7.7635743037163252E-3</v>
      </c>
    </row>
    <row r="3017" spans="1:7" x14ac:dyDescent="0.35">
      <c r="A3017" s="60">
        <v>41541</v>
      </c>
      <c r="B3017" s="16">
        <v>5229.55</v>
      </c>
      <c r="C3017" s="16">
        <v>5245.8</v>
      </c>
      <c r="D3017" s="16">
        <v>5245.8</v>
      </c>
      <c r="E3017" s="16">
        <v>5213.2</v>
      </c>
      <c r="F3017" s="16" t="s">
        <v>2890</v>
      </c>
      <c r="G3017" s="61">
        <f t="shared" si="48"/>
        <v>-3.1015170173585016E-3</v>
      </c>
    </row>
    <row r="3018" spans="1:7" x14ac:dyDescent="0.35">
      <c r="A3018" s="60">
        <v>41540</v>
      </c>
      <c r="B3018" s="16">
        <v>5245.82</v>
      </c>
      <c r="C3018" s="16">
        <v>5270.8</v>
      </c>
      <c r="D3018" s="16">
        <v>5270.8</v>
      </c>
      <c r="E3018" s="16">
        <v>5221.3</v>
      </c>
      <c r="F3018" s="16" t="s">
        <v>2889</v>
      </c>
      <c r="G3018" s="61">
        <f t="shared" si="48"/>
        <v>-4.7393185095242485E-3</v>
      </c>
    </row>
    <row r="3019" spans="1:7" x14ac:dyDescent="0.35">
      <c r="A3019" s="60">
        <v>41537</v>
      </c>
      <c r="B3019" s="16">
        <v>5270.8</v>
      </c>
      <c r="C3019" s="16">
        <v>5288.6</v>
      </c>
      <c r="D3019" s="16">
        <v>5288.6</v>
      </c>
      <c r="E3019" s="16">
        <v>5262.7</v>
      </c>
      <c r="F3019" s="16" t="s">
        <v>2541</v>
      </c>
      <c r="G3019" s="61">
        <f t="shared" si="48"/>
        <v>-3.3638455618605345E-3</v>
      </c>
    </row>
    <row r="3020" spans="1:7" x14ac:dyDescent="0.35">
      <c r="A3020" s="60">
        <v>41536</v>
      </c>
      <c r="B3020" s="16">
        <v>5288.59</v>
      </c>
      <c r="C3020" s="16">
        <v>5230.3999999999996</v>
      </c>
      <c r="D3020" s="16">
        <v>5292.2</v>
      </c>
      <c r="E3020" s="16">
        <v>5230.3999999999996</v>
      </c>
      <c r="F3020" s="16" t="s">
        <v>162</v>
      </c>
      <c r="G3020" s="61">
        <f t="shared" si="48"/>
        <v>1.1133076881897352E-2</v>
      </c>
    </row>
    <row r="3021" spans="1:7" x14ac:dyDescent="0.35">
      <c r="A3021" s="60">
        <v>41535</v>
      </c>
      <c r="B3021" s="16">
        <v>5230.3599999999997</v>
      </c>
      <c r="C3021" s="16">
        <v>5245.2</v>
      </c>
      <c r="D3021" s="16">
        <v>5247.4</v>
      </c>
      <c r="E3021" s="16">
        <v>5220.6000000000004</v>
      </c>
      <c r="F3021" s="16" t="s">
        <v>2888</v>
      </c>
      <c r="G3021" s="61">
        <f t="shared" si="48"/>
        <v>-2.8292534126439506E-3</v>
      </c>
    </row>
    <row r="3022" spans="1:7" x14ac:dyDescent="0.35">
      <c r="A3022" s="60">
        <v>41534</v>
      </c>
      <c r="B3022" s="16">
        <v>5245.2</v>
      </c>
      <c r="C3022" s="16">
        <v>5241.7</v>
      </c>
      <c r="D3022" s="16">
        <v>5256.4</v>
      </c>
      <c r="E3022" s="16">
        <v>5223.1000000000004</v>
      </c>
      <c r="F3022" s="16" t="s">
        <v>2887</v>
      </c>
      <c r="G3022" s="61">
        <f t="shared" si="48"/>
        <v>6.6390421464701532E-4</v>
      </c>
    </row>
    <row r="3023" spans="1:7" x14ac:dyDescent="0.35">
      <c r="A3023" s="60">
        <v>41533</v>
      </c>
      <c r="B3023" s="16">
        <v>5241.72</v>
      </c>
      <c r="C3023" s="16">
        <v>5214.7</v>
      </c>
      <c r="D3023" s="16">
        <v>5259.6</v>
      </c>
      <c r="E3023" s="16">
        <v>5214.7</v>
      </c>
      <c r="F3023" s="16" t="s">
        <v>2886</v>
      </c>
      <c r="G3023" s="61">
        <f t="shared" si="48"/>
        <v>5.1757233835694194E-3</v>
      </c>
    </row>
    <row r="3024" spans="1:7" x14ac:dyDescent="0.35">
      <c r="A3024" s="60">
        <v>41530</v>
      </c>
      <c r="B3024" s="16">
        <v>5214.7299999999996</v>
      </c>
      <c r="C3024" s="16">
        <v>5238.2</v>
      </c>
      <c r="D3024" s="16">
        <v>5238.2</v>
      </c>
      <c r="E3024" s="16">
        <v>5205.5</v>
      </c>
      <c r="F3024" s="16" t="s">
        <v>2885</v>
      </c>
      <c r="G3024" s="61">
        <f t="shared" si="48"/>
        <v>-4.4729446981383036E-3</v>
      </c>
    </row>
    <row r="3025" spans="1:7" x14ac:dyDescent="0.35">
      <c r="A3025" s="60">
        <v>41529</v>
      </c>
      <c r="B3025" s="16">
        <v>5238.16</v>
      </c>
      <c r="C3025" s="16">
        <v>5230.6000000000004</v>
      </c>
      <c r="D3025" s="16">
        <v>5247.7</v>
      </c>
      <c r="E3025" s="16">
        <v>5225.7</v>
      </c>
      <c r="F3025" s="16" t="s">
        <v>305</v>
      </c>
      <c r="G3025" s="61">
        <f t="shared" si="48"/>
        <v>1.4395971422180853E-3</v>
      </c>
    </row>
    <row r="3026" spans="1:7" x14ac:dyDescent="0.35">
      <c r="A3026" s="60">
        <v>41528</v>
      </c>
      <c r="B3026" s="16">
        <v>5230.63</v>
      </c>
      <c r="C3026" s="16">
        <v>5198.8999999999996</v>
      </c>
      <c r="D3026" s="16">
        <v>5230.63</v>
      </c>
      <c r="E3026" s="16">
        <v>5198.8999999999996</v>
      </c>
      <c r="F3026" s="16" t="s">
        <v>2884</v>
      </c>
      <c r="G3026" s="61">
        <f t="shared" si="48"/>
        <v>6.0954733080205159E-3</v>
      </c>
    </row>
    <row r="3027" spans="1:7" x14ac:dyDescent="0.35">
      <c r="A3027" s="60">
        <v>41527</v>
      </c>
      <c r="B3027" s="16">
        <v>5198.9399999999996</v>
      </c>
      <c r="C3027" s="16">
        <v>5179.3999999999996</v>
      </c>
      <c r="D3027" s="16">
        <v>5209.8999999999996</v>
      </c>
      <c r="E3027" s="16">
        <v>5179.3999999999996</v>
      </c>
      <c r="F3027" s="16" t="s">
        <v>2883</v>
      </c>
      <c r="G3027" s="61">
        <f t="shared" si="48"/>
        <v>3.7726377572691039E-3</v>
      </c>
    </row>
    <row r="3028" spans="1:7" x14ac:dyDescent="0.35">
      <c r="A3028" s="60">
        <v>41526</v>
      </c>
      <c r="B3028" s="16">
        <v>5179.3999999999996</v>
      </c>
      <c r="C3028" s="16">
        <v>5144</v>
      </c>
      <c r="D3028" s="16">
        <v>5179.6000000000004</v>
      </c>
      <c r="E3028" s="16">
        <v>5144</v>
      </c>
      <c r="F3028" s="16" t="s">
        <v>2882</v>
      </c>
      <c r="G3028" s="61">
        <f t="shared" si="48"/>
        <v>6.8759319055293755E-3</v>
      </c>
    </row>
    <row r="3029" spans="1:7" x14ac:dyDescent="0.35">
      <c r="A3029" s="60">
        <v>41523</v>
      </c>
      <c r="B3029" s="16">
        <v>5144.03</v>
      </c>
      <c r="C3029" s="16">
        <v>5138.3999999999996</v>
      </c>
      <c r="D3029" s="16">
        <v>5153.5</v>
      </c>
      <c r="E3029" s="16">
        <v>5113.8</v>
      </c>
      <c r="F3029" s="16" t="s">
        <v>2881</v>
      </c>
      <c r="G3029" s="61">
        <f t="shared" si="48"/>
        <v>1.0859305821795395E-3</v>
      </c>
    </row>
    <row r="3030" spans="1:7" x14ac:dyDescent="0.35">
      <c r="A3030" s="60">
        <v>41522</v>
      </c>
      <c r="B3030" s="16">
        <v>5138.45</v>
      </c>
      <c r="C3030" s="16">
        <v>5156.5</v>
      </c>
      <c r="D3030" s="16">
        <v>5166.8999999999996</v>
      </c>
      <c r="E3030" s="16">
        <v>5114.5</v>
      </c>
      <c r="F3030" s="16" t="s">
        <v>2880</v>
      </c>
      <c r="G3030" s="61">
        <f t="shared" si="48"/>
        <v>-3.4946387742003093E-3</v>
      </c>
    </row>
    <row r="3031" spans="1:7" x14ac:dyDescent="0.35">
      <c r="A3031" s="60">
        <v>41521</v>
      </c>
      <c r="B3031" s="16">
        <v>5156.47</v>
      </c>
      <c r="C3031" s="16">
        <v>5188.8999999999996</v>
      </c>
      <c r="D3031" s="16">
        <v>5188.8999999999996</v>
      </c>
      <c r="E3031" s="16">
        <v>5147.3</v>
      </c>
      <c r="F3031" s="16" t="s">
        <v>2879</v>
      </c>
      <c r="G3031" s="61">
        <f t="shared" si="48"/>
        <v>-6.2517946929122603E-3</v>
      </c>
    </row>
    <row r="3032" spans="1:7" x14ac:dyDescent="0.35">
      <c r="A3032" s="60">
        <v>41520</v>
      </c>
      <c r="B3032" s="16">
        <v>5188.91</v>
      </c>
      <c r="C3032" s="16">
        <v>5178</v>
      </c>
      <c r="D3032" s="16">
        <v>5198</v>
      </c>
      <c r="E3032" s="16">
        <v>5178</v>
      </c>
      <c r="F3032" s="16" t="s">
        <v>2878</v>
      </c>
      <c r="G3032" s="61">
        <f t="shared" si="48"/>
        <v>2.1147324428925085E-3</v>
      </c>
    </row>
    <row r="3033" spans="1:7" x14ac:dyDescent="0.35">
      <c r="A3033" s="60">
        <v>41519</v>
      </c>
      <c r="B3033" s="16">
        <v>5177.96</v>
      </c>
      <c r="C3033" s="16">
        <v>5125.3</v>
      </c>
      <c r="D3033" s="16">
        <v>5180.8999999999996</v>
      </c>
      <c r="E3033" s="16">
        <v>5117.8999999999996</v>
      </c>
      <c r="F3033" s="16" t="s">
        <v>2877</v>
      </c>
      <c r="G3033" s="61">
        <f t="shared" si="48"/>
        <v>1.0274520515872299E-2</v>
      </c>
    </row>
    <row r="3034" spans="1:7" x14ac:dyDescent="0.35">
      <c r="A3034" s="60">
        <v>41516</v>
      </c>
      <c r="B3034" s="16">
        <v>5125.3</v>
      </c>
      <c r="C3034" s="16">
        <v>5083.1000000000004</v>
      </c>
      <c r="D3034" s="16">
        <v>5125.3</v>
      </c>
      <c r="E3034" s="16">
        <v>5067.3999999999996</v>
      </c>
      <c r="F3034" s="16" t="s">
        <v>166</v>
      </c>
      <c r="G3034" s="61">
        <f t="shared" si="48"/>
        <v>8.3020204206094572E-3</v>
      </c>
    </row>
    <row r="3035" spans="1:7" x14ac:dyDescent="0.35">
      <c r="A3035" s="60">
        <v>41515</v>
      </c>
      <c r="B3035" s="16">
        <v>5083.1000000000004</v>
      </c>
      <c r="C3035" s="16">
        <v>5078</v>
      </c>
      <c r="D3035" s="16">
        <v>5088.8</v>
      </c>
      <c r="E3035" s="16">
        <v>5055.6000000000004</v>
      </c>
      <c r="F3035" s="16" t="s">
        <v>2876</v>
      </c>
      <c r="G3035" s="61">
        <f t="shared" si="48"/>
        <v>1.0141887966601537E-3</v>
      </c>
    </row>
    <row r="3036" spans="1:7" x14ac:dyDescent="0.35">
      <c r="A3036" s="60">
        <v>41514</v>
      </c>
      <c r="B3036" s="16">
        <v>5077.95</v>
      </c>
      <c r="C3036" s="16">
        <v>5130.8</v>
      </c>
      <c r="D3036" s="16">
        <v>5130.8</v>
      </c>
      <c r="E3036" s="16">
        <v>5067.3</v>
      </c>
      <c r="F3036" s="16" t="s">
        <v>2875</v>
      </c>
      <c r="G3036" s="61">
        <f t="shared" si="48"/>
        <v>-1.0294751080247355E-2</v>
      </c>
    </row>
    <row r="3037" spans="1:7" x14ac:dyDescent="0.35">
      <c r="A3037" s="60">
        <v>41513</v>
      </c>
      <c r="B3037" s="16">
        <v>5130.7700000000004</v>
      </c>
      <c r="C3037" s="16">
        <v>5126.7</v>
      </c>
      <c r="D3037" s="16">
        <v>5131.8</v>
      </c>
      <c r="E3037" s="16">
        <v>5101.5</v>
      </c>
      <c r="F3037" s="16" t="s">
        <v>2874</v>
      </c>
      <c r="G3037" s="61">
        <f t="shared" si="48"/>
        <v>7.2165973938354E-4</v>
      </c>
    </row>
    <row r="3038" spans="1:7" x14ac:dyDescent="0.35">
      <c r="A3038" s="60">
        <v>41512</v>
      </c>
      <c r="B3038" s="16">
        <v>5127.07</v>
      </c>
      <c r="C3038" s="16">
        <v>5115.2</v>
      </c>
      <c r="D3038" s="16">
        <v>5148.5</v>
      </c>
      <c r="E3038" s="16">
        <v>5115.2</v>
      </c>
      <c r="F3038" s="16" t="s">
        <v>2873</v>
      </c>
      <c r="G3038" s="61">
        <f t="shared" si="48"/>
        <v>2.3264133938851739E-3</v>
      </c>
    </row>
    <row r="3039" spans="1:7" x14ac:dyDescent="0.35">
      <c r="A3039" s="60">
        <v>41509</v>
      </c>
      <c r="B3039" s="16">
        <v>5115.17</v>
      </c>
      <c r="C3039" s="16">
        <v>5068.7</v>
      </c>
      <c r="D3039" s="16">
        <v>5132.7</v>
      </c>
      <c r="E3039" s="16">
        <v>5068.7</v>
      </c>
      <c r="F3039" s="16" t="s">
        <v>528</v>
      </c>
      <c r="G3039" s="61">
        <f t="shared" si="48"/>
        <v>9.57435470309842E-3</v>
      </c>
    </row>
    <row r="3040" spans="1:7" x14ac:dyDescent="0.35">
      <c r="A3040" s="60">
        <v>41508</v>
      </c>
      <c r="B3040" s="16">
        <v>5066.66</v>
      </c>
      <c r="C3040" s="16">
        <v>5090.3</v>
      </c>
      <c r="D3040" s="16">
        <v>5090.3</v>
      </c>
      <c r="E3040" s="16">
        <v>5020.6000000000004</v>
      </c>
      <c r="F3040" s="16" t="s">
        <v>165</v>
      </c>
      <c r="G3040" s="61">
        <f t="shared" si="48"/>
        <v>-4.6382608388161328E-3</v>
      </c>
    </row>
    <row r="3041" spans="1:7" x14ac:dyDescent="0.35">
      <c r="A3041" s="60">
        <v>41507</v>
      </c>
      <c r="B3041" s="16">
        <v>5090.2700000000004</v>
      </c>
      <c r="C3041" s="16">
        <v>5068.8</v>
      </c>
      <c r="D3041" s="16">
        <v>5096.3999999999996</v>
      </c>
      <c r="E3041" s="16">
        <v>5061.8</v>
      </c>
      <c r="F3041" s="16" t="s">
        <v>2872</v>
      </c>
      <c r="G3041" s="61">
        <f t="shared" si="48"/>
        <v>4.2396789760061893E-3</v>
      </c>
    </row>
    <row r="3042" spans="1:7" x14ac:dyDescent="0.35">
      <c r="A3042" s="60">
        <v>41506</v>
      </c>
      <c r="B3042" s="16">
        <v>5068.78</v>
      </c>
      <c r="C3042" s="16">
        <v>5102.3</v>
      </c>
      <c r="D3042" s="16">
        <v>5102.3</v>
      </c>
      <c r="E3042" s="16">
        <v>5050.1000000000004</v>
      </c>
      <c r="F3042" s="16" t="s">
        <v>2871</v>
      </c>
      <c r="G3042" s="61">
        <f t="shared" si="48"/>
        <v>-6.5695862650178016E-3</v>
      </c>
    </row>
    <row r="3043" spans="1:7" x14ac:dyDescent="0.35">
      <c r="A3043" s="60">
        <v>41505</v>
      </c>
      <c r="B3043" s="16">
        <v>5102.3</v>
      </c>
      <c r="C3043" s="16">
        <v>5100.3999999999996</v>
      </c>
      <c r="D3043" s="16">
        <v>5115.6000000000004</v>
      </c>
      <c r="E3043" s="16">
        <v>5086.8999999999996</v>
      </c>
      <c r="F3043" s="16" t="s">
        <v>2870</v>
      </c>
      <c r="G3043" s="61">
        <f t="shared" si="48"/>
        <v>4.2744092295876612E-4</v>
      </c>
    </row>
    <row r="3044" spans="1:7" x14ac:dyDescent="0.35">
      <c r="A3044" s="60">
        <v>41502</v>
      </c>
      <c r="B3044" s="16">
        <v>5100.12</v>
      </c>
      <c r="C3044" s="16">
        <v>5136.7</v>
      </c>
      <c r="D3044" s="16">
        <v>5136.7</v>
      </c>
      <c r="E3044" s="16">
        <v>5087.8</v>
      </c>
      <c r="F3044" s="16" t="s">
        <v>2869</v>
      </c>
      <c r="G3044" s="61">
        <f t="shared" si="48"/>
        <v>-7.1193706452987726E-3</v>
      </c>
    </row>
    <row r="3045" spans="1:7" x14ac:dyDescent="0.35">
      <c r="A3045" s="60">
        <v>41501</v>
      </c>
      <c r="B3045" s="16">
        <v>5136.6899999999996</v>
      </c>
      <c r="C3045" s="16">
        <v>5141</v>
      </c>
      <c r="D3045" s="16">
        <v>5148.3999999999996</v>
      </c>
      <c r="E3045" s="16">
        <v>5125.7</v>
      </c>
      <c r="F3045" s="16" t="s">
        <v>122</v>
      </c>
      <c r="G3045" s="61">
        <f t="shared" si="48"/>
        <v>-8.3641477614238013E-4</v>
      </c>
    </row>
    <row r="3046" spans="1:7" x14ac:dyDescent="0.35">
      <c r="A3046" s="60">
        <v>41500</v>
      </c>
      <c r="B3046" s="16">
        <v>5140.99</v>
      </c>
      <c r="C3046" s="16">
        <v>5141.6000000000004</v>
      </c>
      <c r="D3046" s="16">
        <v>5151.6000000000004</v>
      </c>
      <c r="E3046" s="16">
        <v>5126.7</v>
      </c>
      <c r="F3046" s="16" t="s">
        <v>963</v>
      </c>
      <c r="G3046" s="61">
        <f t="shared" si="48"/>
        <v>-1.1475071865074682E-4</v>
      </c>
    </row>
    <row r="3047" spans="1:7" x14ac:dyDescent="0.35">
      <c r="A3047" s="60">
        <v>41499</v>
      </c>
      <c r="B3047" s="16">
        <v>5141.58</v>
      </c>
      <c r="C3047" s="16">
        <v>5094.1000000000004</v>
      </c>
      <c r="D3047" s="16">
        <v>5144.7</v>
      </c>
      <c r="E3047" s="16">
        <v>5094.1000000000004</v>
      </c>
      <c r="F3047" s="16" t="s">
        <v>168</v>
      </c>
      <c r="G3047" s="61">
        <f t="shared" si="48"/>
        <v>9.3285120316604075E-3</v>
      </c>
    </row>
    <row r="3048" spans="1:7" x14ac:dyDescent="0.35">
      <c r="A3048" s="60">
        <v>41498</v>
      </c>
      <c r="B3048" s="16">
        <v>5094.0600000000004</v>
      </c>
      <c r="C3048" s="16">
        <v>5038.8</v>
      </c>
      <c r="D3048" s="16">
        <v>5094.3</v>
      </c>
      <c r="E3048" s="16">
        <v>5033.5</v>
      </c>
      <c r="F3048" s="16" t="s">
        <v>2868</v>
      </c>
      <c r="G3048" s="61">
        <f t="shared" si="48"/>
        <v>1.09729160092642E-2</v>
      </c>
    </row>
    <row r="3049" spans="1:7" x14ac:dyDescent="0.35">
      <c r="A3049" s="60">
        <v>41495</v>
      </c>
      <c r="B3049" s="16">
        <v>5038.7700000000004</v>
      </c>
      <c r="C3049" s="16">
        <v>5047.1000000000004</v>
      </c>
      <c r="D3049" s="16">
        <v>5057.6000000000004</v>
      </c>
      <c r="E3049" s="16">
        <v>5008.3</v>
      </c>
      <c r="F3049" s="16" t="s">
        <v>2867</v>
      </c>
      <c r="G3049" s="61">
        <f t="shared" si="48"/>
        <v>-1.6464965881261007E-3</v>
      </c>
    </row>
    <row r="3050" spans="1:7" x14ac:dyDescent="0.35">
      <c r="A3050" s="60">
        <v>41494</v>
      </c>
      <c r="B3050" s="16">
        <v>5047.08</v>
      </c>
      <c r="C3050" s="16">
        <v>4996.6000000000004</v>
      </c>
      <c r="D3050" s="16">
        <v>5064.8999999999996</v>
      </c>
      <c r="E3050" s="16">
        <v>4996.6000000000004</v>
      </c>
      <c r="F3050" s="16" t="s">
        <v>2866</v>
      </c>
      <c r="G3050" s="61">
        <f t="shared" si="48"/>
        <v>1.010893472922425E-2</v>
      </c>
    </row>
    <row r="3051" spans="1:7" x14ac:dyDescent="0.35">
      <c r="A3051" s="60">
        <v>41493</v>
      </c>
      <c r="B3051" s="16">
        <v>4996.57</v>
      </c>
      <c r="C3051" s="16">
        <v>5088</v>
      </c>
      <c r="D3051" s="16">
        <v>5088</v>
      </c>
      <c r="E3051" s="16">
        <v>4993.2</v>
      </c>
      <c r="F3051" s="16" t="s">
        <v>2865</v>
      </c>
      <c r="G3051" s="61">
        <f t="shared" si="48"/>
        <v>-1.796780260967501E-2</v>
      </c>
    </row>
    <row r="3052" spans="1:7" x14ac:dyDescent="0.35">
      <c r="A3052" s="60">
        <v>41492</v>
      </c>
      <c r="B3052" s="16">
        <v>5087.99</v>
      </c>
      <c r="C3052" s="16">
        <v>5093.8</v>
      </c>
      <c r="D3052" s="16">
        <v>5099.8</v>
      </c>
      <c r="E3052" s="16">
        <v>5071.3</v>
      </c>
      <c r="F3052" s="16" t="s">
        <v>2864</v>
      </c>
      <c r="G3052" s="61">
        <f t="shared" si="48"/>
        <v>-1.1347194710402686E-3</v>
      </c>
    </row>
    <row r="3053" spans="1:7" x14ac:dyDescent="0.35">
      <c r="A3053" s="60">
        <v>41491</v>
      </c>
      <c r="B3053" s="16">
        <v>5093.7700000000004</v>
      </c>
      <c r="C3053" s="16">
        <v>5098.7</v>
      </c>
      <c r="D3053" s="16">
        <v>5098.7</v>
      </c>
      <c r="E3053" s="16">
        <v>5083.2</v>
      </c>
      <c r="F3053" s="16" t="s">
        <v>2863</v>
      </c>
      <c r="G3053" s="61">
        <f t="shared" si="48"/>
        <v>-9.5907552180363176E-4</v>
      </c>
    </row>
    <row r="3054" spans="1:7" x14ac:dyDescent="0.35">
      <c r="A3054" s="60">
        <v>41488</v>
      </c>
      <c r="B3054" s="16">
        <v>5098.66</v>
      </c>
      <c r="C3054" s="16">
        <v>5047.1000000000004</v>
      </c>
      <c r="D3054" s="16">
        <v>5099.5</v>
      </c>
      <c r="E3054" s="16">
        <v>5047.1000000000004</v>
      </c>
      <c r="F3054" s="16" t="s">
        <v>2862</v>
      </c>
      <c r="G3054" s="61">
        <f t="shared" si="48"/>
        <v>1.0219770639656955E-2</v>
      </c>
    </row>
    <row r="3055" spans="1:7" x14ac:dyDescent="0.35">
      <c r="A3055" s="60">
        <v>41487</v>
      </c>
      <c r="B3055" s="16">
        <v>5047.08</v>
      </c>
      <c r="C3055" s="16">
        <v>5035.7</v>
      </c>
      <c r="D3055" s="16">
        <v>5075.7</v>
      </c>
      <c r="E3055" s="16">
        <v>5018.1000000000004</v>
      </c>
      <c r="F3055" s="16" t="s">
        <v>2861</v>
      </c>
      <c r="G3055" s="61">
        <f t="shared" si="48"/>
        <v>2.2678258659243333E-3</v>
      </c>
    </row>
    <row r="3056" spans="1:7" x14ac:dyDescent="0.35">
      <c r="A3056" s="60">
        <v>41486</v>
      </c>
      <c r="B3056" s="16">
        <v>5035.66</v>
      </c>
      <c r="C3056" s="16">
        <v>5026.3</v>
      </c>
      <c r="D3056" s="16">
        <v>5077.3</v>
      </c>
      <c r="E3056" s="16">
        <v>5026.3</v>
      </c>
      <c r="F3056" s="16" t="s">
        <v>2860</v>
      </c>
      <c r="G3056" s="61">
        <f t="shared" si="48"/>
        <v>1.8582183386652851E-3</v>
      </c>
    </row>
    <row r="3057" spans="1:7" x14ac:dyDescent="0.35">
      <c r="A3057" s="60">
        <v>41485</v>
      </c>
      <c r="B3057" s="16">
        <v>5026.32</v>
      </c>
      <c r="C3057" s="16">
        <v>5027.8999999999996</v>
      </c>
      <c r="D3057" s="16">
        <v>5035.3</v>
      </c>
      <c r="E3057" s="16">
        <v>5007.3999999999996</v>
      </c>
      <c r="F3057" s="16" t="s">
        <v>2859</v>
      </c>
      <c r="G3057" s="61">
        <f t="shared" si="48"/>
        <v>-3.1623477747222406E-4</v>
      </c>
    </row>
    <row r="3058" spans="1:7" x14ac:dyDescent="0.35">
      <c r="A3058" s="60">
        <v>41484</v>
      </c>
      <c r="B3058" s="16">
        <v>5027.91</v>
      </c>
      <c r="C3058" s="16">
        <v>5023.8</v>
      </c>
      <c r="D3058" s="16">
        <v>5040.5</v>
      </c>
      <c r="E3058" s="16">
        <v>5017.8999999999996</v>
      </c>
      <c r="F3058" s="16" t="s">
        <v>2858</v>
      </c>
      <c r="G3058" s="61">
        <f t="shared" si="48"/>
        <v>8.081451476456003E-4</v>
      </c>
    </row>
    <row r="3059" spans="1:7" x14ac:dyDescent="0.35">
      <c r="A3059" s="60">
        <v>41481</v>
      </c>
      <c r="B3059" s="16">
        <v>5023.8500000000004</v>
      </c>
      <c r="C3059" s="16">
        <v>5018.3</v>
      </c>
      <c r="D3059" s="16">
        <v>5043.3999999999996</v>
      </c>
      <c r="E3059" s="16">
        <v>5010.3999999999996</v>
      </c>
      <c r="F3059" s="16" t="s">
        <v>165</v>
      </c>
      <c r="G3059" s="61">
        <f t="shared" si="48"/>
        <v>1.105952214893513E-3</v>
      </c>
    </row>
    <row r="3060" spans="1:7" x14ac:dyDescent="0.35">
      <c r="A3060" s="60">
        <v>41480</v>
      </c>
      <c r="B3060" s="16">
        <v>5018.3</v>
      </c>
      <c r="C3060" s="16">
        <v>5021.8</v>
      </c>
      <c r="D3060" s="16">
        <v>5021.8</v>
      </c>
      <c r="E3060" s="16">
        <v>4993.5</v>
      </c>
      <c r="F3060" s="16" t="s">
        <v>2807</v>
      </c>
      <c r="G3060" s="61">
        <f t="shared" si="48"/>
        <v>-6.8900146562167475E-4</v>
      </c>
    </row>
    <row r="3061" spans="1:7" x14ac:dyDescent="0.35">
      <c r="A3061" s="60">
        <v>41479</v>
      </c>
      <c r="B3061" s="16">
        <v>5021.76</v>
      </c>
      <c r="C3061" s="16">
        <v>5004.6000000000004</v>
      </c>
      <c r="D3061" s="16">
        <v>5040.2</v>
      </c>
      <c r="E3061" s="16">
        <v>5004.6000000000004</v>
      </c>
      <c r="F3061" s="16" t="s">
        <v>2857</v>
      </c>
      <c r="G3061" s="61">
        <f t="shared" si="48"/>
        <v>3.4308504792599503E-3</v>
      </c>
    </row>
    <row r="3062" spans="1:7" x14ac:dyDescent="0.35">
      <c r="A3062" s="60">
        <v>41478</v>
      </c>
      <c r="B3062" s="16">
        <v>5004.59</v>
      </c>
      <c r="C3062" s="16">
        <v>4988.8999999999996</v>
      </c>
      <c r="D3062" s="16">
        <v>5015.3</v>
      </c>
      <c r="E3062" s="16">
        <v>4988.8999999999996</v>
      </c>
      <c r="F3062" s="16" t="s">
        <v>2856</v>
      </c>
      <c r="G3062" s="61">
        <f t="shared" si="48"/>
        <v>3.1530249395654852E-3</v>
      </c>
    </row>
    <row r="3063" spans="1:7" x14ac:dyDescent="0.35">
      <c r="A3063" s="60">
        <v>41477</v>
      </c>
      <c r="B3063" s="16">
        <v>4988.8599999999997</v>
      </c>
      <c r="C3063" s="16">
        <v>4959.7</v>
      </c>
      <c r="D3063" s="16">
        <v>5011.5</v>
      </c>
      <c r="E3063" s="16">
        <v>4959.7</v>
      </c>
      <c r="F3063" s="16" t="s">
        <v>2855</v>
      </c>
      <c r="G3063" s="61">
        <f t="shared" si="48"/>
        <v>5.9422630605778792E-3</v>
      </c>
    </row>
    <row r="3064" spans="1:7" x14ac:dyDescent="0.35">
      <c r="A3064" s="60">
        <v>41474</v>
      </c>
      <c r="B3064" s="16">
        <v>4959.3900000000003</v>
      </c>
      <c r="C3064" s="16">
        <v>4976.8999999999996</v>
      </c>
      <c r="D3064" s="16">
        <v>4993.3</v>
      </c>
      <c r="E3064" s="16">
        <v>4948.5</v>
      </c>
      <c r="F3064" s="16" t="s">
        <v>2854</v>
      </c>
      <c r="G3064" s="61">
        <f t="shared" si="48"/>
        <v>-3.5122476576642248E-3</v>
      </c>
    </row>
    <row r="3065" spans="1:7" x14ac:dyDescent="0.35">
      <c r="A3065" s="60">
        <v>41473</v>
      </c>
      <c r="B3065" s="16">
        <v>4976.87</v>
      </c>
      <c r="C3065" s="16">
        <v>4966.5</v>
      </c>
      <c r="D3065" s="16">
        <v>4992.7</v>
      </c>
      <c r="E3065" s="16">
        <v>4966.5</v>
      </c>
      <c r="F3065" s="16" t="s">
        <v>2853</v>
      </c>
      <c r="G3065" s="61">
        <f t="shared" si="48"/>
        <v>2.090007228445101E-3</v>
      </c>
    </row>
    <row r="3066" spans="1:7" x14ac:dyDescent="0.35">
      <c r="A3066" s="60">
        <v>41472</v>
      </c>
      <c r="B3066" s="16">
        <v>4966.49</v>
      </c>
      <c r="C3066" s="16">
        <v>4968.6000000000004</v>
      </c>
      <c r="D3066" s="16">
        <v>4977.7</v>
      </c>
      <c r="E3066" s="16">
        <v>4960.5</v>
      </c>
      <c r="F3066" s="16" t="s">
        <v>2852</v>
      </c>
      <c r="G3066" s="61">
        <f t="shared" si="48"/>
        <v>-4.3070222576446771E-4</v>
      </c>
    </row>
    <row r="3067" spans="1:7" x14ac:dyDescent="0.35">
      <c r="A3067" s="60">
        <v>41471</v>
      </c>
      <c r="B3067" s="16">
        <v>4968.63</v>
      </c>
      <c r="C3067" s="16">
        <v>4965.6000000000004</v>
      </c>
      <c r="D3067" s="16">
        <v>4984.3</v>
      </c>
      <c r="E3067" s="16">
        <v>4958.2</v>
      </c>
      <c r="F3067" s="16" t="s">
        <v>2851</v>
      </c>
      <c r="G3067" s="61">
        <f t="shared" si="48"/>
        <v>6.1019816336393973E-4</v>
      </c>
    </row>
    <row r="3068" spans="1:7" x14ac:dyDescent="0.35">
      <c r="A3068" s="60">
        <v>41470</v>
      </c>
      <c r="B3068" s="16">
        <v>4965.6000000000004</v>
      </c>
      <c r="C3068" s="16">
        <v>4957.5</v>
      </c>
      <c r="D3068" s="16">
        <v>4979.3999999999996</v>
      </c>
      <c r="E3068" s="16">
        <v>4945.2</v>
      </c>
      <c r="F3068" s="16" t="s">
        <v>2850</v>
      </c>
      <c r="G3068" s="61">
        <f t="shared" si="48"/>
        <v>1.6338880484114693E-3</v>
      </c>
    </row>
    <row r="3069" spans="1:7" x14ac:dyDescent="0.35">
      <c r="A3069" s="60">
        <v>41467</v>
      </c>
      <c r="B3069" s="16">
        <v>4957.5</v>
      </c>
      <c r="C3069" s="16">
        <v>4946.8999999999996</v>
      </c>
      <c r="D3069" s="16">
        <v>4993.5</v>
      </c>
      <c r="E3069" s="16">
        <v>4946.8999999999996</v>
      </c>
      <c r="F3069" s="16" t="s">
        <v>2849</v>
      </c>
      <c r="G3069" s="61">
        <f t="shared" si="48"/>
        <v>2.138704486832177E-3</v>
      </c>
    </row>
    <row r="3070" spans="1:7" x14ac:dyDescent="0.35">
      <c r="A3070" s="60">
        <v>41466</v>
      </c>
      <c r="B3070" s="16">
        <v>4946.92</v>
      </c>
      <c r="C3070" s="16">
        <v>4885.5</v>
      </c>
      <c r="D3070" s="16">
        <v>4946.8999999999996</v>
      </c>
      <c r="E3070" s="16">
        <v>4885.5</v>
      </c>
      <c r="F3070" s="16" t="s">
        <v>2848</v>
      </c>
      <c r="G3070" s="61">
        <f t="shared" si="48"/>
        <v>1.2586404881453683E-2</v>
      </c>
    </row>
    <row r="3071" spans="1:7" x14ac:dyDescent="0.35">
      <c r="A3071" s="60">
        <v>41465</v>
      </c>
      <c r="B3071" s="16">
        <v>4885.43</v>
      </c>
      <c r="C3071" s="16">
        <v>4866.5</v>
      </c>
      <c r="D3071" s="16">
        <v>4932.5</v>
      </c>
      <c r="E3071" s="16">
        <v>4866.5</v>
      </c>
      <c r="F3071" s="16" t="s">
        <v>2847</v>
      </c>
      <c r="G3071" s="61">
        <f t="shared" si="48"/>
        <v>3.8919221040216723E-3</v>
      </c>
    </row>
    <row r="3072" spans="1:7" x14ac:dyDescent="0.35">
      <c r="A3072" s="60">
        <v>41464</v>
      </c>
      <c r="B3072" s="16">
        <v>4866.49</v>
      </c>
      <c r="C3072" s="16">
        <v>4797.6000000000004</v>
      </c>
      <c r="D3072" s="16">
        <v>4878.3</v>
      </c>
      <c r="E3072" s="16">
        <v>4797.6000000000004</v>
      </c>
      <c r="F3072" s="16" t="s">
        <v>2846</v>
      </c>
      <c r="G3072" s="61">
        <f t="shared" si="48"/>
        <v>1.4355034371209108E-2</v>
      </c>
    </row>
    <row r="3073" spans="1:7" x14ac:dyDescent="0.35">
      <c r="A3073" s="60">
        <v>41463</v>
      </c>
      <c r="B3073" s="16">
        <v>4797.62</v>
      </c>
      <c r="C3073" s="16">
        <v>4826.3999999999996</v>
      </c>
      <c r="D3073" s="16">
        <v>4838.5</v>
      </c>
      <c r="E3073" s="16">
        <v>4774.1000000000004</v>
      </c>
      <c r="F3073" s="16" t="s">
        <v>2845</v>
      </c>
      <c r="G3073" s="61">
        <f t="shared" si="48"/>
        <v>-5.9671557800605735E-3</v>
      </c>
    </row>
    <row r="3074" spans="1:7" x14ac:dyDescent="0.35">
      <c r="A3074" s="60">
        <v>41460</v>
      </c>
      <c r="B3074" s="16">
        <v>4826.42</v>
      </c>
      <c r="C3074" s="16">
        <v>4781</v>
      </c>
      <c r="D3074" s="16">
        <v>4837.3999999999996</v>
      </c>
      <c r="E3074" s="16">
        <v>4781</v>
      </c>
      <c r="F3074" s="16" t="s">
        <v>2844</v>
      </c>
      <c r="G3074" s="61">
        <f t="shared" si="48"/>
        <v>9.4958816319530293E-3</v>
      </c>
    </row>
    <row r="3075" spans="1:7" x14ac:dyDescent="0.35">
      <c r="A3075" s="60">
        <v>41459</v>
      </c>
      <c r="B3075" s="16">
        <v>4781.0200000000004</v>
      </c>
      <c r="C3075" s="16">
        <v>4727.8</v>
      </c>
      <c r="D3075" s="16">
        <v>4783.1000000000004</v>
      </c>
      <c r="E3075" s="16">
        <v>4727.8</v>
      </c>
      <c r="F3075" s="16" t="s">
        <v>2843</v>
      </c>
      <c r="G3075" s="61">
        <f t="shared" ref="G3075:G3138" si="49">B3075/B3076-1</f>
        <v>1.1254682400519522E-2</v>
      </c>
    </row>
    <row r="3076" spans="1:7" x14ac:dyDescent="0.35">
      <c r="A3076" s="60">
        <v>41458</v>
      </c>
      <c r="B3076" s="16">
        <v>4727.8100000000004</v>
      </c>
      <c r="C3076" s="16">
        <v>4810.3</v>
      </c>
      <c r="D3076" s="16">
        <v>4810.3</v>
      </c>
      <c r="E3076" s="16">
        <v>4704.2</v>
      </c>
      <c r="F3076" s="16" t="s">
        <v>2842</v>
      </c>
      <c r="G3076" s="61">
        <f t="shared" si="49"/>
        <v>-1.7138402369939132E-2</v>
      </c>
    </row>
    <row r="3077" spans="1:7" x14ac:dyDescent="0.35">
      <c r="A3077" s="60">
        <v>41457</v>
      </c>
      <c r="B3077" s="16">
        <v>4810.25</v>
      </c>
      <c r="C3077" s="16">
        <v>4689.7</v>
      </c>
      <c r="D3077" s="16">
        <v>4810.3</v>
      </c>
      <c r="E3077" s="16">
        <v>4689.7</v>
      </c>
      <c r="F3077" s="16" t="s">
        <v>2841</v>
      </c>
      <c r="G3077" s="61">
        <f t="shared" si="49"/>
        <v>2.5714017647334719E-2</v>
      </c>
    </row>
    <row r="3078" spans="1:7" x14ac:dyDescent="0.35">
      <c r="A3078" s="60">
        <v>41456</v>
      </c>
      <c r="B3078" s="16">
        <v>4689.66</v>
      </c>
      <c r="C3078" s="16">
        <v>4775.3999999999996</v>
      </c>
      <c r="D3078" s="16">
        <v>4775.3999999999996</v>
      </c>
      <c r="E3078" s="16">
        <v>4682.3999999999996</v>
      </c>
      <c r="F3078" s="16" t="s">
        <v>2840</v>
      </c>
      <c r="G3078" s="61">
        <f t="shared" si="49"/>
        <v>-1.7956573362287176E-2</v>
      </c>
    </row>
    <row r="3079" spans="1:7" x14ac:dyDescent="0.35">
      <c r="A3079" s="60">
        <v>41453</v>
      </c>
      <c r="B3079" s="16">
        <v>4775.41</v>
      </c>
      <c r="C3079" s="16">
        <v>4784.8</v>
      </c>
      <c r="D3079" s="16">
        <v>4803.5</v>
      </c>
      <c r="E3079" s="16">
        <v>4768.2</v>
      </c>
      <c r="F3079" s="16" t="s">
        <v>297</v>
      </c>
      <c r="G3079" s="61">
        <f t="shared" si="49"/>
        <v>-1.9687219817632329E-3</v>
      </c>
    </row>
    <row r="3080" spans="1:7" x14ac:dyDescent="0.35">
      <c r="A3080" s="60">
        <v>41452</v>
      </c>
      <c r="B3080" s="16">
        <v>4784.83</v>
      </c>
      <c r="C3080" s="16">
        <v>4707.8</v>
      </c>
      <c r="D3080" s="16">
        <v>4803.1000000000004</v>
      </c>
      <c r="E3080" s="16">
        <v>4707.8</v>
      </c>
      <c r="F3080" s="16" t="s">
        <v>295</v>
      </c>
      <c r="G3080" s="61">
        <f t="shared" si="49"/>
        <v>1.6355730771926869E-2</v>
      </c>
    </row>
    <row r="3081" spans="1:7" x14ac:dyDescent="0.35">
      <c r="A3081" s="60">
        <v>41451</v>
      </c>
      <c r="B3081" s="16">
        <v>4707.83</v>
      </c>
      <c r="C3081" s="16">
        <v>4633.5</v>
      </c>
      <c r="D3081" s="16">
        <v>4724.3999999999996</v>
      </c>
      <c r="E3081" s="16">
        <v>4633.5</v>
      </c>
      <c r="F3081" s="16" t="s">
        <v>365</v>
      </c>
      <c r="G3081" s="61">
        <f t="shared" si="49"/>
        <v>1.6039676185008789E-2</v>
      </c>
    </row>
    <row r="3082" spans="1:7" x14ac:dyDescent="0.35">
      <c r="A3082" s="60">
        <v>41450</v>
      </c>
      <c r="B3082" s="16">
        <v>4633.51</v>
      </c>
      <c r="C3082" s="16">
        <v>4651.1000000000004</v>
      </c>
      <c r="D3082" s="16">
        <v>4664.5</v>
      </c>
      <c r="E3082" s="16">
        <v>4610.6000000000004</v>
      </c>
      <c r="F3082" s="16" t="s">
        <v>186</v>
      </c>
      <c r="G3082" s="61">
        <f t="shared" si="49"/>
        <v>-3.7797591532306996E-3</v>
      </c>
    </row>
    <row r="3083" spans="1:7" x14ac:dyDescent="0.35">
      <c r="A3083" s="60">
        <v>41449</v>
      </c>
      <c r="B3083" s="16">
        <v>4651.09</v>
      </c>
      <c r="C3083" s="16">
        <v>4723.8</v>
      </c>
      <c r="D3083" s="16">
        <v>4723.8</v>
      </c>
      <c r="E3083" s="16">
        <v>4646.3</v>
      </c>
      <c r="F3083" s="16" t="s">
        <v>2839</v>
      </c>
      <c r="G3083" s="61">
        <f t="shared" si="49"/>
        <v>-1.5386015830576083E-2</v>
      </c>
    </row>
    <row r="3084" spans="1:7" x14ac:dyDescent="0.35">
      <c r="A3084" s="60">
        <v>41446</v>
      </c>
      <c r="B3084" s="16">
        <v>4723.7700000000004</v>
      </c>
      <c r="C3084" s="16">
        <v>4743.6000000000004</v>
      </c>
      <c r="D3084" s="16">
        <v>4743.6000000000004</v>
      </c>
      <c r="E3084" s="16">
        <v>4668</v>
      </c>
      <c r="F3084" s="16" t="s">
        <v>2541</v>
      </c>
      <c r="G3084" s="61">
        <f t="shared" si="49"/>
        <v>-4.2391460154977967E-3</v>
      </c>
    </row>
    <row r="3085" spans="1:7" x14ac:dyDescent="0.35">
      <c r="A3085" s="60">
        <v>41445</v>
      </c>
      <c r="B3085" s="16">
        <v>4743.88</v>
      </c>
      <c r="C3085" s="16">
        <v>4841.8</v>
      </c>
      <c r="D3085" s="16">
        <v>4841.8</v>
      </c>
      <c r="E3085" s="16">
        <v>4715.3</v>
      </c>
      <c r="F3085" s="16" t="s">
        <v>174</v>
      </c>
      <c r="G3085" s="61">
        <f t="shared" si="49"/>
        <v>-2.0234001466381657E-2</v>
      </c>
    </row>
    <row r="3086" spans="1:7" x14ac:dyDescent="0.35">
      <c r="A3086" s="60">
        <v>41444</v>
      </c>
      <c r="B3086" s="16">
        <v>4841.8500000000004</v>
      </c>
      <c r="C3086" s="16">
        <v>4794.6000000000004</v>
      </c>
      <c r="D3086" s="16">
        <v>4841.8500000000004</v>
      </c>
      <c r="E3086" s="16">
        <v>4794.6000000000004</v>
      </c>
      <c r="F3086" s="16" t="s">
        <v>2838</v>
      </c>
      <c r="G3086" s="61">
        <f t="shared" si="49"/>
        <v>9.8527304619147049E-3</v>
      </c>
    </row>
    <row r="3087" spans="1:7" x14ac:dyDescent="0.35">
      <c r="A3087" s="60">
        <v>41443</v>
      </c>
      <c r="B3087" s="16">
        <v>4794.6099999999997</v>
      </c>
      <c r="C3087" s="16">
        <v>4805</v>
      </c>
      <c r="D3087" s="16">
        <v>4805</v>
      </c>
      <c r="E3087" s="16">
        <v>4750.1000000000004</v>
      </c>
      <c r="F3087" s="16" t="s">
        <v>2524</v>
      </c>
      <c r="G3087" s="61">
        <f t="shared" si="49"/>
        <v>-2.1623309053070416E-3</v>
      </c>
    </row>
    <row r="3088" spans="1:7" x14ac:dyDescent="0.35">
      <c r="A3088" s="60">
        <v>41442</v>
      </c>
      <c r="B3088" s="16">
        <v>4805</v>
      </c>
      <c r="C3088" s="16">
        <v>4758.2</v>
      </c>
      <c r="D3088" s="16">
        <v>4805</v>
      </c>
      <c r="E3088" s="16">
        <v>4726.3999999999996</v>
      </c>
      <c r="F3088" s="16" t="s">
        <v>2837</v>
      </c>
      <c r="G3088" s="61">
        <f t="shared" si="49"/>
        <v>6.1710427952499369E-3</v>
      </c>
    </row>
    <row r="3089" spans="1:7" x14ac:dyDescent="0.35">
      <c r="A3089" s="60">
        <v>41439</v>
      </c>
      <c r="B3089" s="16">
        <v>4775.53</v>
      </c>
      <c r="C3089" s="16">
        <v>4684.8999999999996</v>
      </c>
      <c r="D3089" s="16">
        <v>4776.6000000000004</v>
      </c>
      <c r="E3089" s="16">
        <v>4684.8999999999996</v>
      </c>
      <c r="F3089" s="16" t="s">
        <v>2836</v>
      </c>
      <c r="G3089" s="61">
        <f t="shared" si="49"/>
        <v>1.9334251165967542E-2</v>
      </c>
    </row>
    <row r="3090" spans="1:7" x14ac:dyDescent="0.35">
      <c r="A3090" s="60">
        <v>41438</v>
      </c>
      <c r="B3090" s="16">
        <v>4684.95</v>
      </c>
      <c r="C3090" s="16">
        <v>4716.1000000000004</v>
      </c>
      <c r="D3090" s="16">
        <v>4716.1000000000004</v>
      </c>
      <c r="E3090" s="16">
        <v>4650</v>
      </c>
      <c r="F3090" s="16" t="s">
        <v>165</v>
      </c>
      <c r="G3090" s="61">
        <f t="shared" si="49"/>
        <v>-6.5966081856466685E-3</v>
      </c>
    </row>
    <row r="3091" spans="1:7" x14ac:dyDescent="0.35">
      <c r="A3091" s="60">
        <v>41437</v>
      </c>
      <c r="B3091" s="16">
        <v>4716.0600000000004</v>
      </c>
      <c r="C3091" s="16">
        <v>4748.8999999999996</v>
      </c>
      <c r="D3091" s="16">
        <v>4748.8999999999996</v>
      </c>
      <c r="E3091" s="16">
        <v>4703</v>
      </c>
      <c r="F3091" s="16" t="s">
        <v>168</v>
      </c>
      <c r="G3091" s="61">
        <f t="shared" si="49"/>
        <v>-6.9173768296302285E-3</v>
      </c>
    </row>
    <row r="3092" spans="1:7" x14ac:dyDescent="0.35">
      <c r="A3092" s="60">
        <v>41436</v>
      </c>
      <c r="B3092" s="16">
        <v>4748.91</v>
      </c>
      <c r="C3092" s="16">
        <v>4729.3</v>
      </c>
      <c r="D3092" s="16">
        <v>4750.3</v>
      </c>
      <c r="E3092" s="16">
        <v>4729.3</v>
      </c>
      <c r="F3092" s="16" t="s">
        <v>2835</v>
      </c>
      <c r="G3092" s="61">
        <f t="shared" si="49"/>
        <v>4.1358749088140634E-3</v>
      </c>
    </row>
    <row r="3093" spans="1:7" x14ac:dyDescent="0.35">
      <c r="A3093" s="60">
        <v>41432</v>
      </c>
      <c r="B3093" s="16">
        <v>4729.3500000000004</v>
      </c>
      <c r="C3093" s="16">
        <v>4771.8</v>
      </c>
      <c r="D3093" s="16">
        <v>4773.6000000000004</v>
      </c>
      <c r="E3093" s="16">
        <v>4724.1000000000004</v>
      </c>
      <c r="F3093" s="16" t="s">
        <v>1594</v>
      </c>
      <c r="G3093" s="61">
        <f t="shared" si="49"/>
        <v>-8.9063989857183223E-3</v>
      </c>
    </row>
    <row r="3094" spans="1:7" x14ac:dyDescent="0.35">
      <c r="A3094" s="60">
        <v>41431</v>
      </c>
      <c r="B3094" s="16">
        <v>4771.8500000000004</v>
      </c>
      <c r="C3094" s="16">
        <v>4822.3999999999996</v>
      </c>
      <c r="D3094" s="16">
        <v>4822.3999999999996</v>
      </c>
      <c r="E3094" s="16">
        <v>4767.8999999999996</v>
      </c>
      <c r="F3094" s="16" t="s">
        <v>2834</v>
      </c>
      <c r="G3094" s="61">
        <f t="shared" si="49"/>
        <v>-1.1046288716412778E-2</v>
      </c>
    </row>
    <row r="3095" spans="1:7" x14ac:dyDescent="0.35">
      <c r="A3095" s="60">
        <v>41430</v>
      </c>
      <c r="B3095" s="16">
        <v>4825.1499999999996</v>
      </c>
      <c r="C3095" s="16">
        <v>4886.7</v>
      </c>
      <c r="D3095" s="16">
        <v>4886.7</v>
      </c>
      <c r="E3095" s="16">
        <v>4820.6000000000004</v>
      </c>
      <c r="F3095" s="16" t="s">
        <v>248</v>
      </c>
      <c r="G3095" s="61">
        <f t="shared" si="49"/>
        <v>-1.2587329587079976E-2</v>
      </c>
    </row>
    <row r="3096" spans="1:7" x14ac:dyDescent="0.35">
      <c r="A3096" s="60">
        <v>41429</v>
      </c>
      <c r="B3096" s="16">
        <v>4886.66</v>
      </c>
      <c r="C3096" s="16">
        <v>4873.7</v>
      </c>
      <c r="D3096" s="16">
        <v>4891.8999999999996</v>
      </c>
      <c r="E3096" s="16">
        <v>4852.3</v>
      </c>
      <c r="F3096" s="16" t="s">
        <v>2833</v>
      </c>
      <c r="G3096" s="61">
        <f t="shared" si="49"/>
        <v>2.6550560967801839E-3</v>
      </c>
    </row>
    <row r="3097" spans="1:7" x14ac:dyDescent="0.35">
      <c r="A3097" s="60">
        <v>41428</v>
      </c>
      <c r="B3097" s="16">
        <v>4873.72</v>
      </c>
      <c r="C3097" s="16">
        <v>4914</v>
      </c>
      <c r="D3097" s="16">
        <v>4915</v>
      </c>
      <c r="E3097" s="16">
        <v>4873.7</v>
      </c>
      <c r="F3097" s="16" t="s">
        <v>2832</v>
      </c>
      <c r="G3097" s="61">
        <f t="shared" si="49"/>
        <v>-8.2030431234647594E-3</v>
      </c>
    </row>
    <row r="3098" spans="1:7" x14ac:dyDescent="0.35">
      <c r="A3098" s="60">
        <v>41425</v>
      </c>
      <c r="B3098" s="16">
        <v>4914.03</v>
      </c>
      <c r="C3098" s="16">
        <v>4927.2</v>
      </c>
      <c r="D3098" s="16">
        <v>4946</v>
      </c>
      <c r="E3098" s="16">
        <v>4909.6000000000004</v>
      </c>
      <c r="F3098" s="16" t="s">
        <v>1241</v>
      </c>
      <c r="G3098" s="61">
        <f t="shared" si="49"/>
        <v>-6.1622188868970529E-4</v>
      </c>
    </row>
    <row r="3099" spans="1:7" x14ac:dyDescent="0.35">
      <c r="A3099" s="60">
        <v>41424</v>
      </c>
      <c r="B3099" s="16">
        <v>4917.0600000000004</v>
      </c>
      <c r="C3099" s="16">
        <v>4959.2</v>
      </c>
      <c r="D3099" s="16">
        <v>4959.2</v>
      </c>
      <c r="E3099" s="16">
        <v>4885.3999999999996</v>
      </c>
      <c r="F3099" s="16" t="s">
        <v>2831</v>
      </c>
      <c r="G3099" s="61">
        <f t="shared" si="49"/>
        <v>-8.4913402847652808E-3</v>
      </c>
    </row>
    <row r="3100" spans="1:7" x14ac:dyDescent="0.35">
      <c r="A3100" s="60">
        <v>41423</v>
      </c>
      <c r="B3100" s="16">
        <v>4959.17</v>
      </c>
      <c r="C3100" s="16">
        <v>4950.6000000000004</v>
      </c>
      <c r="D3100" s="16">
        <v>4975.3999999999996</v>
      </c>
      <c r="E3100" s="16">
        <v>4942.6000000000004</v>
      </c>
      <c r="F3100" s="16" t="s">
        <v>2830</v>
      </c>
      <c r="G3100" s="61">
        <f t="shared" si="49"/>
        <v>1.731103300609993E-3</v>
      </c>
    </row>
    <row r="3101" spans="1:7" x14ac:dyDescent="0.35">
      <c r="A3101" s="60">
        <v>41422</v>
      </c>
      <c r="B3101" s="16">
        <v>4950.6000000000004</v>
      </c>
      <c r="C3101" s="16">
        <v>4937.6000000000004</v>
      </c>
      <c r="D3101" s="16">
        <v>4959.3999999999996</v>
      </c>
      <c r="E3101" s="16">
        <v>4930.1000000000004</v>
      </c>
      <c r="F3101" s="16" t="s">
        <v>2829</v>
      </c>
      <c r="G3101" s="61">
        <f t="shared" si="49"/>
        <v>2.4338980030698121E-3</v>
      </c>
    </row>
    <row r="3102" spans="1:7" x14ac:dyDescent="0.35">
      <c r="A3102" s="60">
        <v>41421</v>
      </c>
      <c r="B3102" s="16">
        <v>4938.58</v>
      </c>
      <c r="C3102" s="16">
        <v>4964.3</v>
      </c>
      <c r="D3102" s="16">
        <v>4964.3999999999996</v>
      </c>
      <c r="E3102" s="16">
        <v>4910.3999999999996</v>
      </c>
      <c r="F3102" s="16" t="s">
        <v>2828</v>
      </c>
      <c r="G3102" s="61">
        <f t="shared" si="49"/>
        <v>-5.1749804100100771E-3</v>
      </c>
    </row>
    <row r="3103" spans="1:7" x14ac:dyDescent="0.35">
      <c r="A3103" s="60">
        <v>41418</v>
      </c>
      <c r="B3103" s="16">
        <v>4964.2700000000004</v>
      </c>
      <c r="C3103" s="16">
        <v>5040.8</v>
      </c>
      <c r="D3103" s="16">
        <v>5059.8999999999996</v>
      </c>
      <c r="E3103" s="16">
        <v>4936</v>
      </c>
      <c r="F3103" s="16" t="s">
        <v>249</v>
      </c>
      <c r="G3103" s="61">
        <f t="shared" si="49"/>
        <v>-1.5182113950166554E-2</v>
      </c>
    </row>
    <row r="3104" spans="1:7" x14ac:dyDescent="0.35">
      <c r="A3104" s="60">
        <v>41417</v>
      </c>
      <c r="B3104" s="16">
        <v>5040.8</v>
      </c>
      <c r="C3104" s="16">
        <v>5137.2</v>
      </c>
      <c r="D3104" s="16">
        <v>5137.2</v>
      </c>
      <c r="E3104" s="16">
        <v>5036.7</v>
      </c>
      <c r="F3104" s="16" t="s">
        <v>1198</v>
      </c>
      <c r="G3104" s="61">
        <f t="shared" si="49"/>
        <v>-1.9702028933647808E-2</v>
      </c>
    </row>
    <row r="3105" spans="1:7" x14ac:dyDescent="0.35">
      <c r="A3105" s="60">
        <v>41416</v>
      </c>
      <c r="B3105" s="16">
        <v>5142.1099999999997</v>
      </c>
      <c r="C3105" s="16">
        <v>5163</v>
      </c>
      <c r="D3105" s="16">
        <v>5178.8999999999996</v>
      </c>
      <c r="E3105" s="16">
        <v>5131.8</v>
      </c>
      <c r="F3105" s="16" t="s">
        <v>297</v>
      </c>
      <c r="G3105" s="61">
        <f t="shared" si="49"/>
        <v>-2.7306984420667479E-3</v>
      </c>
    </row>
    <row r="3106" spans="1:7" x14ac:dyDescent="0.35">
      <c r="A3106" s="60">
        <v>41415</v>
      </c>
      <c r="B3106" s="16">
        <v>5156.1899999999996</v>
      </c>
      <c r="C3106" s="16">
        <v>5184.3999999999996</v>
      </c>
      <c r="D3106" s="16">
        <v>5184.3999999999996</v>
      </c>
      <c r="E3106" s="16">
        <v>5138.5</v>
      </c>
      <c r="F3106" s="16" t="s">
        <v>2827</v>
      </c>
      <c r="G3106" s="61">
        <f t="shared" si="49"/>
        <v>-5.6407942238266839E-3</v>
      </c>
    </row>
    <row r="3107" spans="1:7" x14ac:dyDescent="0.35">
      <c r="A3107" s="60">
        <v>41414</v>
      </c>
      <c r="B3107" s="16">
        <v>5185.4399999999996</v>
      </c>
      <c r="C3107" s="16">
        <v>5165.3999999999996</v>
      </c>
      <c r="D3107" s="16">
        <v>5221.8</v>
      </c>
      <c r="E3107" s="16">
        <v>5165.3999999999996</v>
      </c>
      <c r="F3107" s="16" t="s">
        <v>2826</v>
      </c>
      <c r="G3107" s="61">
        <f t="shared" si="49"/>
        <v>4.9730802476073421E-3</v>
      </c>
    </row>
    <row r="3108" spans="1:7" x14ac:dyDescent="0.35">
      <c r="A3108" s="60">
        <v>41411</v>
      </c>
      <c r="B3108" s="16">
        <v>5159.78</v>
      </c>
      <c r="C3108" s="16">
        <v>5153.1000000000004</v>
      </c>
      <c r="D3108" s="16">
        <v>5172.8</v>
      </c>
      <c r="E3108" s="16">
        <v>5147</v>
      </c>
      <c r="F3108" s="16" t="s">
        <v>2825</v>
      </c>
      <c r="G3108" s="61">
        <f t="shared" si="49"/>
        <v>3.0384028459511381E-3</v>
      </c>
    </row>
    <row r="3109" spans="1:7" x14ac:dyDescent="0.35">
      <c r="A3109" s="60">
        <v>41410</v>
      </c>
      <c r="B3109" s="16">
        <v>5144.1499999999996</v>
      </c>
      <c r="C3109" s="16">
        <v>5173.3</v>
      </c>
      <c r="D3109" s="16">
        <v>5191.8</v>
      </c>
      <c r="E3109" s="16">
        <v>5136.6000000000004</v>
      </c>
      <c r="F3109" s="16" t="s">
        <v>528</v>
      </c>
      <c r="G3109" s="61">
        <f t="shared" si="49"/>
        <v>-5.640467551847661E-3</v>
      </c>
    </row>
    <row r="3110" spans="1:7" x14ac:dyDescent="0.35">
      <c r="A3110" s="60">
        <v>41409</v>
      </c>
      <c r="B3110" s="16">
        <v>5173.33</v>
      </c>
      <c r="C3110" s="16">
        <v>5204.2</v>
      </c>
      <c r="D3110" s="16">
        <v>5229.8</v>
      </c>
      <c r="E3110" s="16">
        <v>5151.3999999999996</v>
      </c>
      <c r="F3110" s="16" t="s">
        <v>2824</v>
      </c>
      <c r="G3110" s="61">
        <f t="shared" si="49"/>
        <v>-5.6069197501201762E-3</v>
      </c>
    </row>
    <row r="3111" spans="1:7" x14ac:dyDescent="0.35">
      <c r="A3111" s="60">
        <v>41408</v>
      </c>
      <c r="B3111" s="16">
        <v>5202.5</v>
      </c>
      <c r="C3111" s="16">
        <v>5194.8</v>
      </c>
      <c r="D3111" s="16">
        <v>5209.3</v>
      </c>
      <c r="E3111" s="16">
        <v>5192</v>
      </c>
      <c r="F3111" s="16" t="s">
        <v>2823</v>
      </c>
      <c r="G3111" s="61">
        <f t="shared" si="49"/>
        <v>1.4841793412245785E-3</v>
      </c>
    </row>
    <row r="3112" spans="1:7" x14ac:dyDescent="0.35">
      <c r="A3112" s="60">
        <v>41407</v>
      </c>
      <c r="B3112" s="16">
        <v>5194.79</v>
      </c>
      <c r="C3112" s="16">
        <v>5188.8999999999996</v>
      </c>
      <c r="D3112" s="16">
        <v>5204.2</v>
      </c>
      <c r="E3112" s="16">
        <v>5177</v>
      </c>
      <c r="F3112" s="16" t="s">
        <v>2822</v>
      </c>
      <c r="G3112" s="61">
        <f t="shared" si="49"/>
        <v>7.12759747952596E-4</v>
      </c>
    </row>
    <row r="3113" spans="1:7" x14ac:dyDescent="0.35">
      <c r="A3113" s="60">
        <v>41404</v>
      </c>
      <c r="B3113" s="16">
        <v>5191.09</v>
      </c>
      <c r="C3113" s="16">
        <v>5182.2</v>
      </c>
      <c r="D3113" s="16">
        <v>5223.8999999999996</v>
      </c>
      <c r="E3113" s="16">
        <v>5182.2</v>
      </c>
      <c r="F3113" s="16" t="s">
        <v>2821</v>
      </c>
      <c r="G3113" s="61">
        <f t="shared" si="49"/>
        <v>2.0267961757252095E-3</v>
      </c>
    </row>
    <row r="3114" spans="1:7" x14ac:dyDescent="0.35">
      <c r="A3114" s="60">
        <v>41403</v>
      </c>
      <c r="B3114" s="16">
        <v>5180.59</v>
      </c>
      <c r="C3114" s="16">
        <v>5173.3</v>
      </c>
      <c r="D3114" s="16">
        <v>5192.2</v>
      </c>
      <c r="E3114" s="16">
        <v>5164.7</v>
      </c>
      <c r="F3114" s="16" t="s">
        <v>2820</v>
      </c>
      <c r="G3114" s="61">
        <f t="shared" si="49"/>
        <v>5.1951563375118859E-4</v>
      </c>
    </row>
    <row r="3115" spans="1:7" x14ac:dyDescent="0.35">
      <c r="A3115" s="60">
        <v>41402</v>
      </c>
      <c r="B3115" s="16">
        <v>5177.8999999999996</v>
      </c>
      <c r="C3115" s="16">
        <v>5130.7</v>
      </c>
      <c r="D3115" s="16">
        <v>5180.2</v>
      </c>
      <c r="E3115" s="16">
        <v>5129.8</v>
      </c>
      <c r="F3115" s="16" t="s">
        <v>287</v>
      </c>
      <c r="G3115" s="61">
        <f t="shared" si="49"/>
        <v>1.0777540706152333E-2</v>
      </c>
    </row>
    <row r="3116" spans="1:7" x14ac:dyDescent="0.35">
      <c r="A3116" s="60">
        <v>41401</v>
      </c>
      <c r="B3116" s="16">
        <v>5122.6899999999996</v>
      </c>
      <c r="C3116" s="16">
        <v>5139.7</v>
      </c>
      <c r="D3116" s="16">
        <v>5142.7</v>
      </c>
      <c r="E3116" s="16">
        <v>5098</v>
      </c>
      <c r="F3116" s="16" t="s">
        <v>2819</v>
      </c>
      <c r="G3116" s="61">
        <f t="shared" si="49"/>
        <v>-2.1543705868031227E-3</v>
      </c>
    </row>
    <row r="3117" spans="1:7" x14ac:dyDescent="0.35">
      <c r="A3117" s="60">
        <v>41400</v>
      </c>
      <c r="B3117" s="16">
        <v>5133.75</v>
      </c>
      <c r="C3117" s="16">
        <v>5121</v>
      </c>
      <c r="D3117" s="16">
        <v>5175.3</v>
      </c>
      <c r="E3117" s="16">
        <v>5120</v>
      </c>
      <c r="F3117" s="16" t="s">
        <v>2818</v>
      </c>
      <c r="G3117" s="61">
        <f t="shared" si="49"/>
        <v>5.5549135325605459E-3</v>
      </c>
    </row>
    <row r="3118" spans="1:7" x14ac:dyDescent="0.35">
      <c r="A3118" s="60">
        <v>41397</v>
      </c>
      <c r="B3118" s="16">
        <v>5105.3900000000003</v>
      </c>
      <c r="C3118" s="16">
        <v>5104.1000000000004</v>
      </c>
      <c r="D3118" s="16">
        <v>5154</v>
      </c>
      <c r="E3118" s="16">
        <v>5102.1000000000004</v>
      </c>
      <c r="F3118" s="16" t="s">
        <v>2817</v>
      </c>
      <c r="G3118" s="61">
        <f t="shared" si="49"/>
        <v>2.5665741916269802E-4</v>
      </c>
    </row>
    <row r="3119" spans="1:7" x14ac:dyDescent="0.35">
      <c r="A3119" s="60">
        <v>41396</v>
      </c>
      <c r="B3119" s="16">
        <v>5104.08</v>
      </c>
      <c r="C3119" s="16">
        <v>5143.8999999999996</v>
      </c>
      <c r="D3119" s="16">
        <v>5143.8999999999996</v>
      </c>
      <c r="E3119" s="16">
        <v>5094.3</v>
      </c>
      <c r="F3119" s="16" t="s">
        <v>2816</v>
      </c>
      <c r="G3119" s="61">
        <f t="shared" si="49"/>
        <v>-7.7508529437494422E-3</v>
      </c>
    </row>
    <row r="3120" spans="1:7" x14ac:dyDescent="0.35">
      <c r="A3120" s="60">
        <v>41395</v>
      </c>
      <c r="B3120" s="16">
        <v>5143.95</v>
      </c>
      <c r="C3120" s="16">
        <v>5165.3</v>
      </c>
      <c r="D3120" s="16">
        <v>5166.6000000000004</v>
      </c>
      <c r="E3120" s="16">
        <v>5139.8</v>
      </c>
      <c r="F3120" s="16" t="s">
        <v>2815</v>
      </c>
      <c r="G3120" s="61">
        <f t="shared" si="49"/>
        <v>-4.7691831443719135E-3</v>
      </c>
    </row>
    <row r="3121" spans="1:7" x14ac:dyDescent="0.35">
      <c r="A3121" s="60">
        <v>41394</v>
      </c>
      <c r="B3121" s="16">
        <v>5168.6000000000004</v>
      </c>
      <c r="C3121" s="16">
        <v>5108.3</v>
      </c>
      <c r="D3121" s="16">
        <v>5171.2</v>
      </c>
      <c r="E3121" s="16">
        <v>5108.3</v>
      </c>
      <c r="F3121" s="16" t="s">
        <v>2814</v>
      </c>
      <c r="G3121" s="61">
        <f t="shared" si="49"/>
        <v>1.1808279890687334E-2</v>
      </c>
    </row>
    <row r="3122" spans="1:7" x14ac:dyDescent="0.35">
      <c r="A3122" s="60">
        <v>41393</v>
      </c>
      <c r="B3122" s="16">
        <v>5108.28</v>
      </c>
      <c r="C3122" s="16">
        <v>5082.7</v>
      </c>
      <c r="D3122" s="16">
        <v>5111.8</v>
      </c>
      <c r="E3122" s="16">
        <v>5082.7</v>
      </c>
      <c r="F3122" s="16" t="s">
        <v>2813</v>
      </c>
      <c r="G3122" s="61">
        <f t="shared" si="49"/>
        <v>5.0426450768792375E-3</v>
      </c>
    </row>
    <row r="3123" spans="1:7" x14ac:dyDescent="0.35">
      <c r="A3123" s="60">
        <v>41390</v>
      </c>
      <c r="B3123" s="16">
        <v>5082.6499999999996</v>
      </c>
      <c r="C3123" s="16">
        <v>5094.6000000000004</v>
      </c>
      <c r="D3123" s="16">
        <v>5116.8999999999996</v>
      </c>
      <c r="E3123" s="16">
        <v>5082.5</v>
      </c>
      <c r="F3123" s="16" t="s">
        <v>2812</v>
      </c>
      <c r="G3123" s="61">
        <f t="shared" si="49"/>
        <v>-2.9896718638444675E-4</v>
      </c>
    </row>
    <row r="3124" spans="1:7" x14ac:dyDescent="0.35">
      <c r="A3124" s="60">
        <v>41388</v>
      </c>
      <c r="B3124" s="16">
        <v>5084.17</v>
      </c>
      <c r="C3124" s="16">
        <v>5009</v>
      </c>
      <c r="D3124" s="16">
        <v>5085.2</v>
      </c>
      <c r="E3124" s="16">
        <v>5009</v>
      </c>
      <c r="F3124" s="16" t="s">
        <v>1201</v>
      </c>
      <c r="G3124" s="61">
        <f t="shared" si="49"/>
        <v>1.6301458035989258E-2</v>
      </c>
    </row>
    <row r="3125" spans="1:7" x14ac:dyDescent="0.35">
      <c r="A3125" s="60">
        <v>41387</v>
      </c>
      <c r="B3125" s="16">
        <v>5002.62</v>
      </c>
      <c r="C3125" s="16">
        <v>4955.3999999999996</v>
      </c>
      <c r="D3125" s="16">
        <v>5023.8</v>
      </c>
      <c r="E3125" s="16">
        <v>4955.3999999999996</v>
      </c>
      <c r="F3125" s="16" t="s">
        <v>2811</v>
      </c>
      <c r="G3125" s="61">
        <f t="shared" si="49"/>
        <v>9.5228870148502676E-3</v>
      </c>
    </row>
    <row r="3126" spans="1:7" x14ac:dyDescent="0.35">
      <c r="A3126" s="60">
        <v>41386</v>
      </c>
      <c r="B3126" s="16">
        <v>4955.43</v>
      </c>
      <c r="C3126" s="16">
        <v>4923</v>
      </c>
      <c r="D3126" s="16">
        <v>4955.3999999999996</v>
      </c>
      <c r="E3126" s="16">
        <v>4923</v>
      </c>
      <c r="F3126" s="16" t="s">
        <v>2810</v>
      </c>
      <c r="G3126" s="61">
        <f t="shared" si="49"/>
        <v>6.5976700961822843E-3</v>
      </c>
    </row>
    <row r="3127" spans="1:7" x14ac:dyDescent="0.35">
      <c r="A3127" s="60">
        <v>41383</v>
      </c>
      <c r="B3127" s="16">
        <v>4922.95</v>
      </c>
      <c r="C3127" s="16">
        <v>4911.3</v>
      </c>
      <c r="D3127" s="16">
        <v>4946.1000000000004</v>
      </c>
      <c r="E3127" s="16">
        <v>4908.7</v>
      </c>
      <c r="F3127" s="16" t="s">
        <v>2809</v>
      </c>
      <c r="G3127" s="61">
        <f t="shared" si="49"/>
        <v>2.3720807118277065E-3</v>
      </c>
    </row>
    <row r="3128" spans="1:7" x14ac:dyDescent="0.35">
      <c r="A3128" s="60">
        <v>41382</v>
      </c>
      <c r="B3128" s="16">
        <v>4911.3</v>
      </c>
      <c r="C3128" s="16">
        <v>4979</v>
      </c>
      <c r="D3128" s="16">
        <v>4979.7</v>
      </c>
      <c r="E3128" s="16">
        <v>4911.3</v>
      </c>
      <c r="F3128" s="16" t="s">
        <v>186</v>
      </c>
      <c r="G3128" s="61">
        <f t="shared" si="49"/>
        <v>-1.6488973974896126E-2</v>
      </c>
    </row>
    <row r="3129" spans="1:7" x14ac:dyDescent="0.35">
      <c r="A3129" s="60">
        <v>41381</v>
      </c>
      <c r="B3129" s="16">
        <v>4993.6400000000003</v>
      </c>
      <c r="C3129" s="16">
        <v>4944.1000000000004</v>
      </c>
      <c r="D3129" s="16">
        <v>4997.2</v>
      </c>
      <c r="E3129" s="16">
        <v>4944.1000000000004</v>
      </c>
      <c r="F3129" s="16" t="s">
        <v>2808</v>
      </c>
      <c r="G3129" s="61">
        <f t="shared" si="49"/>
        <v>1.0013895265698958E-2</v>
      </c>
    </row>
    <row r="3130" spans="1:7" x14ac:dyDescent="0.35">
      <c r="A3130" s="60">
        <v>41380</v>
      </c>
      <c r="B3130" s="16">
        <v>4944.13</v>
      </c>
      <c r="C3130" s="16">
        <v>4966.8</v>
      </c>
      <c r="D3130" s="16">
        <v>4966.8</v>
      </c>
      <c r="E3130" s="16">
        <v>4909.1000000000004</v>
      </c>
      <c r="F3130" s="16" t="s">
        <v>2807</v>
      </c>
      <c r="G3130" s="61">
        <f t="shared" si="49"/>
        <v>-4.5562902173650333E-3</v>
      </c>
    </row>
    <row r="3131" spans="1:7" x14ac:dyDescent="0.35">
      <c r="A3131" s="60">
        <v>41379</v>
      </c>
      <c r="B3131" s="16">
        <v>4966.76</v>
      </c>
      <c r="C3131" s="16">
        <v>5008.6000000000004</v>
      </c>
      <c r="D3131" s="16">
        <v>5008.6000000000004</v>
      </c>
      <c r="E3131" s="16">
        <v>4933.1000000000004</v>
      </c>
      <c r="F3131" s="16" t="s">
        <v>2806</v>
      </c>
      <c r="G3131" s="61">
        <f t="shared" si="49"/>
        <v>-9.8205350058413465E-3</v>
      </c>
    </row>
    <row r="3132" spans="1:7" x14ac:dyDescent="0.35">
      <c r="A3132" s="60">
        <v>41376</v>
      </c>
      <c r="B3132" s="16">
        <v>5016.0200000000004</v>
      </c>
      <c r="C3132" s="16">
        <v>5009.7</v>
      </c>
      <c r="D3132" s="16">
        <v>5024.3999999999996</v>
      </c>
      <c r="E3132" s="16">
        <v>5009.2</v>
      </c>
      <c r="F3132" s="16" t="s">
        <v>2805</v>
      </c>
      <c r="G3132" s="61">
        <f t="shared" si="49"/>
        <v>1.1496409367977023E-3</v>
      </c>
    </row>
    <row r="3133" spans="1:7" x14ac:dyDescent="0.35">
      <c r="A3133" s="60">
        <v>41375</v>
      </c>
      <c r="B3133" s="16">
        <v>5010.26</v>
      </c>
      <c r="C3133" s="16">
        <v>4973.7</v>
      </c>
      <c r="D3133" s="16">
        <v>5017.6000000000004</v>
      </c>
      <c r="E3133" s="16">
        <v>4973.7</v>
      </c>
      <c r="F3133" s="16" t="s">
        <v>2804</v>
      </c>
      <c r="G3133" s="61">
        <f t="shared" si="49"/>
        <v>7.3526898540119401E-3</v>
      </c>
    </row>
    <row r="3134" spans="1:7" x14ac:dyDescent="0.35">
      <c r="A3134" s="60">
        <v>41374</v>
      </c>
      <c r="B3134" s="16">
        <v>4973.6899999999996</v>
      </c>
      <c r="C3134" s="16">
        <v>4989.7</v>
      </c>
      <c r="D3134" s="16">
        <v>4995.3</v>
      </c>
      <c r="E3134" s="16">
        <v>4963</v>
      </c>
      <c r="F3134" s="16" t="s">
        <v>2803</v>
      </c>
      <c r="G3134" s="61">
        <f t="shared" si="49"/>
        <v>-1.3111870559936456E-3</v>
      </c>
    </row>
    <row r="3135" spans="1:7" x14ac:dyDescent="0.35">
      <c r="A3135" s="60">
        <v>41373</v>
      </c>
      <c r="B3135" s="16">
        <v>4980.22</v>
      </c>
      <c r="C3135" s="16">
        <v>4912.7</v>
      </c>
      <c r="D3135" s="16">
        <v>4980.3</v>
      </c>
      <c r="E3135" s="16">
        <v>4912.7</v>
      </c>
      <c r="F3135" s="16" t="s">
        <v>1201</v>
      </c>
      <c r="G3135" s="61">
        <f t="shared" si="49"/>
        <v>1.3741906198411868E-2</v>
      </c>
    </row>
    <row r="3136" spans="1:7" x14ac:dyDescent="0.35">
      <c r="A3136" s="60">
        <v>41372</v>
      </c>
      <c r="B3136" s="16">
        <v>4912.71</v>
      </c>
      <c r="C3136" s="16">
        <v>4899.2</v>
      </c>
      <c r="D3136" s="16">
        <v>4920.8999999999996</v>
      </c>
      <c r="E3136" s="16">
        <v>4897</v>
      </c>
      <c r="F3136" s="16" t="s">
        <v>2802</v>
      </c>
      <c r="G3136" s="61">
        <f t="shared" si="49"/>
        <v>2.7494060303230317E-3</v>
      </c>
    </row>
    <row r="3137" spans="1:7" x14ac:dyDescent="0.35">
      <c r="A3137" s="60">
        <v>41369</v>
      </c>
      <c r="B3137" s="16">
        <v>4899.24</v>
      </c>
      <c r="C3137" s="16">
        <v>4924.7</v>
      </c>
      <c r="D3137" s="16">
        <v>4929.7</v>
      </c>
      <c r="E3137" s="16">
        <v>4891.6000000000004</v>
      </c>
      <c r="F3137" s="16" t="s">
        <v>2782</v>
      </c>
      <c r="G3137" s="61">
        <f t="shared" si="49"/>
        <v>-4.077815949423802E-3</v>
      </c>
    </row>
    <row r="3138" spans="1:7" x14ac:dyDescent="0.35">
      <c r="A3138" s="60">
        <v>41368</v>
      </c>
      <c r="B3138" s="16">
        <v>4919.3</v>
      </c>
      <c r="C3138" s="16">
        <v>4959</v>
      </c>
      <c r="D3138" s="16">
        <v>4959</v>
      </c>
      <c r="E3138" s="16">
        <v>4908.3999999999996</v>
      </c>
      <c r="F3138" s="16" t="s">
        <v>2801</v>
      </c>
      <c r="G3138" s="61">
        <f t="shared" si="49"/>
        <v>-9.4917083464211016E-3</v>
      </c>
    </row>
    <row r="3139" spans="1:7" x14ac:dyDescent="0.35">
      <c r="A3139" s="60">
        <v>41367</v>
      </c>
      <c r="B3139" s="16">
        <v>4966.4399999999996</v>
      </c>
      <c r="C3139" s="16">
        <v>4999.3</v>
      </c>
      <c r="D3139" s="16">
        <v>5019.7</v>
      </c>
      <c r="E3139" s="16">
        <v>4945.8999999999996</v>
      </c>
      <c r="F3139" s="16" t="s">
        <v>122</v>
      </c>
      <c r="G3139" s="61">
        <f t="shared" ref="G3139:G3202" si="50">B3139/B3140-1</f>
        <v>-5.8212158093653432E-3</v>
      </c>
    </row>
    <row r="3140" spans="1:7" x14ac:dyDescent="0.35">
      <c r="A3140" s="60">
        <v>41366</v>
      </c>
      <c r="B3140" s="16">
        <v>4995.5200000000004</v>
      </c>
      <c r="C3140" s="16">
        <v>4979.8999999999996</v>
      </c>
      <c r="D3140" s="16">
        <v>5017.3</v>
      </c>
      <c r="E3140" s="16">
        <v>4978.7</v>
      </c>
      <c r="F3140" s="16" t="s">
        <v>2800</v>
      </c>
      <c r="G3140" s="61">
        <f t="shared" si="50"/>
        <v>-2.153286858558201E-3</v>
      </c>
    </row>
    <row r="3141" spans="1:7" x14ac:dyDescent="0.35">
      <c r="A3141" s="60">
        <v>41365</v>
      </c>
      <c r="B3141" s="16">
        <v>5006.3</v>
      </c>
      <c r="C3141" s="16">
        <v>4979.8999999999996</v>
      </c>
      <c r="D3141" s="16">
        <v>5017.3</v>
      </c>
      <c r="E3141" s="16">
        <v>4978.7</v>
      </c>
      <c r="F3141" s="16"/>
      <c r="G3141" s="61">
        <f t="shared" si="50"/>
        <v>5.3073674613997035E-3</v>
      </c>
    </row>
    <row r="3142" spans="1:7" x14ac:dyDescent="0.35">
      <c r="A3142" s="60">
        <v>41361</v>
      </c>
      <c r="B3142" s="16">
        <v>4979.87</v>
      </c>
      <c r="C3142" s="16">
        <v>5007</v>
      </c>
      <c r="D3142" s="16">
        <v>5007</v>
      </c>
      <c r="E3142" s="16">
        <v>4979.8999999999996</v>
      </c>
      <c r="F3142" s="16" t="s">
        <v>534</v>
      </c>
      <c r="G3142" s="61">
        <f t="shared" si="50"/>
        <v>-5.4283460320948551E-3</v>
      </c>
    </row>
    <row r="3143" spans="1:7" x14ac:dyDescent="0.35">
      <c r="A3143" s="60">
        <v>41360</v>
      </c>
      <c r="B3143" s="16">
        <v>5007.05</v>
      </c>
      <c r="C3143" s="16">
        <v>4972.8999999999996</v>
      </c>
      <c r="D3143" s="16">
        <v>5007</v>
      </c>
      <c r="E3143" s="16">
        <v>4971.3999999999996</v>
      </c>
      <c r="F3143" s="16" t="s">
        <v>2799</v>
      </c>
      <c r="G3143" s="61">
        <f t="shared" si="50"/>
        <v>8.5342861977004691E-3</v>
      </c>
    </row>
    <row r="3144" spans="1:7" x14ac:dyDescent="0.35">
      <c r="A3144" s="60">
        <v>41359</v>
      </c>
      <c r="B3144" s="16">
        <v>4964.68</v>
      </c>
      <c r="C3144" s="16">
        <v>4993.2</v>
      </c>
      <c r="D3144" s="16">
        <v>4993.2</v>
      </c>
      <c r="E3144" s="16">
        <v>4957.2</v>
      </c>
      <c r="F3144" s="16" t="s">
        <v>2798</v>
      </c>
      <c r="G3144" s="61">
        <f t="shared" si="50"/>
        <v>-7.3637761396058155E-3</v>
      </c>
    </row>
    <row r="3145" spans="1:7" x14ac:dyDescent="0.35">
      <c r="A3145" s="60">
        <v>41358</v>
      </c>
      <c r="B3145" s="16">
        <v>5001.51</v>
      </c>
      <c r="C3145" s="16">
        <v>4981.8999999999996</v>
      </c>
      <c r="D3145" s="16">
        <v>5033.1000000000004</v>
      </c>
      <c r="E3145" s="16">
        <v>4981.8999999999996</v>
      </c>
      <c r="F3145" s="16" t="s">
        <v>2797</v>
      </c>
      <c r="G3145" s="61">
        <f t="shared" si="50"/>
        <v>-5.2091413568827738E-3</v>
      </c>
    </row>
    <row r="3146" spans="1:7" x14ac:dyDescent="0.35">
      <c r="A3146" s="60">
        <v>41357</v>
      </c>
      <c r="B3146" s="16">
        <v>5027.7</v>
      </c>
      <c r="C3146" s="16">
        <v>4981.8999999999996</v>
      </c>
      <c r="D3146" s="16">
        <v>5033.1000000000004</v>
      </c>
      <c r="E3146" s="16">
        <v>4981.8999999999996</v>
      </c>
      <c r="F3146" s="16"/>
      <c r="G3146" s="61">
        <f t="shared" si="50"/>
        <v>9.42021129220727E-3</v>
      </c>
    </row>
    <row r="3147" spans="1:7" x14ac:dyDescent="0.35">
      <c r="A3147" s="60">
        <v>41355</v>
      </c>
      <c r="B3147" s="16">
        <v>4980.78</v>
      </c>
      <c r="C3147" s="16">
        <v>4973.7</v>
      </c>
      <c r="D3147" s="16">
        <v>4995.3</v>
      </c>
      <c r="E3147" s="16">
        <v>4944.5</v>
      </c>
      <c r="F3147" s="16" t="s">
        <v>2796</v>
      </c>
      <c r="G3147" s="61">
        <f t="shared" si="50"/>
        <v>8.0976540915256301E-4</v>
      </c>
    </row>
    <row r="3148" spans="1:7" x14ac:dyDescent="0.35">
      <c r="A3148" s="60">
        <v>41354</v>
      </c>
      <c r="B3148" s="16">
        <v>4976.75</v>
      </c>
      <c r="C3148" s="16">
        <v>4982.6000000000004</v>
      </c>
      <c r="D3148" s="16">
        <v>5012.3</v>
      </c>
      <c r="E3148" s="16">
        <v>4964.5</v>
      </c>
      <c r="F3148" s="16" t="s">
        <v>166</v>
      </c>
      <c r="G3148" s="61">
        <f t="shared" si="50"/>
        <v>-1.1660672425420904E-3</v>
      </c>
    </row>
    <row r="3149" spans="1:7" x14ac:dyDescent="0.35">
      <c r="A3149" s="60">
        <v>41353</v>
      </c>
      <c r="B3149" s="16">
        <v>4982.5600000000004</v>
      </c>
      <c r="C3149" s="16">
        <v>5004.3999999999996</v>
      </c>
      <c r="D3149" s="16">
        <v>5004.3999999999996</v>
      </c>
      <c r="E3149" s="16">
        <v>4956.3999999999996</v>
      </c>
      <c r="F3149" s="16" t="s">
        <v>2795</v>
      </c>
      <c r="G3149" s="61">
        <f t="shared" si="50"/>
        <v>-4.3562013923856835E-3</v>
      </c>
    </row>
    <row r="3150" spans="1:7" x14ac:dyDescent="0.35">
      <c r="A3150" s="60">
        <v>41352</v>
      </c>
      <c r="B3150" s="16">
        <v>5004.3599999999997</v>
      </c>
      <c r="C3150" s="16">
        <v>5034.8999999999996</v>
      </c>
      <c r="D3150" s="16">
        <v>5069.8</v>
      </c>
      <c r="E3150" s="16">
        <v>5004</v>
      </c>
      <c r="F3150" s="16" t="s">
        <v>2794</v>
      </c>
      <c r="G3150" s="61">
        <f t="shared" si="50"/>
        <v>-4.5868457379730776E-3</v>
      </c>
    </row>
    <row r="3151" spans="1:7" x14ac:dyDescent="0.35">
      <c r="A3151" s="60">
        <v>41351</v>
      </c>
      <c r="B3151" s="16">
        <v>5027.42</v>
      </c>
      <c r="C3151" s="16">
        <v>5112.8</v>
      </c>
      <c r="D3151" s="16">
        <v>5112.8</v>
      </c>
      <c r="E3151" s="16">
        <v>5027.3</v>
      </c>
      <c r="F3151" s="16" t="s">
        <v>2793</v>
      </c>
      <c r="G3151" s="61">
        <f t="shared" si="50"/>
        <v>-3.6228868145152804E-3</v>
      </c>
    </row>
    <row r="3152" spans="1:7" x14ac:dyDescent="0.35">
      <c r="A3152" s="60">
        <v>41350</v>
      </c>
      <c r="B3152" s="16">
        <v>5045.7</v>
      </c>
      <c r="C3152" s="16">
        <v>5112.8</v>
      </c>
      <c r="D3152" s="16">
        <v>5112.8</v>
      </c>
      <c r="E3152" s="16">
        <v>5042.2</v>
      </c>
      <c r="F3152" s="16"/>
      <c r="G3152" s="61">
        <f t="shared" si="50"/>
        <v>-1.6304273657573254E-2</v>
      </c>
    </row>
    <row r="3153" spans="1:7" x14ac:dyDescent="0.35">
      <c r="A3153" s="60">
        <v>41348</v>
      </c>
      <c r="B3153" s="16">
        <v>5129.33</v>
      </c>
      <c r="C3153" s="16">
        <v>5043.8</v>
      </c>
      <c r="D3153" s="16">
        <v>5129.3</v>
      </c>
      <c r="E3153" s="16">
        <v>5043.8</v>
      </c>
      <c r="F3153" s="16" t="s">
        <v>2792</v>
      </c>
      <c r="G3153" s="61">
        <f t="shared" si="50"/>
        <v>1.6963501507800682E-2</v>
      </c>
    </row>
    <row r="3154" spans="1:7" x14ac:dyDescent="0.35">
      <c r="A3154" s="60">
        <v>41347</v>
      </c>
      <c r="B3154" s="16">
        <v>5043.7700000000004</v>
      </c>
      <c r="C3154" s="16">
        <v>5102</v>
      </c>
      <c r="D3154" s="16">
        <v>5113.8999999999996</v>
      </c>
      <c r="E3154" s="16">
        <v>5043.8</v>
      </c>
      <c r="F3154" s="16" t="s">
        <v>365</v>
      </c>
      <c r="G3154" s="61">
        <f t="shared" si="50"/>
        <v>-1.1877987618524988E-2</v>
      </c>
    </row>
    <row r="3155" spans="1:7" x14ac:dyDescent="0.35">
      <c r="A3155" s="60">
        <v>41346</v>
      </c>
      <c r="B3155" s="16">
        <v>5104.3999999999996</v>
      </c>
      <c r="C3155" s="16">
        <v>5131.3999999999996</v>
      </c>
      <c r="D3155" s="16">
        <v>5133.3999999999996</v>
      </c>
      <c r="E3155" s="16">
        <v>5093</v>
      </c>
      <c r="F3155" s="16" t="s">
        <v>2791</v>
      </c>
      <c r="G3155" s="61">
        <f t="shared" si="50"/>
        <v>-4.7089333242340548E-3</v>
      </c>
    </row>
    <row r="3156" spans="1:7" x14ac:dyDescent="0.35">
      <c r="A3156" s="60">
        <v>41345</v>
      </c>
      <c r="B3156" s="16">
        <v>5128.55</v>
      </c>
      <c r="C3156" s="16">
        <v>5163.3</v>
      </c>
      <c r="D3156" s="16">
        <v>5174.3999999999996</v>
      </c>
      <c r="E3156" s="16">
        <v>5128.55</v>
      </c>
      <c r="F3156" s="16" t="s">
        <v>2790</v>
      </c>
      <c r="G3156" s="61">
        <f t="shared" si="50"/>
        <v>-6.1045920097673179E-3</v>
      </c>
    </row>
    <row r="3157" spans="1:7" x14ac:dyDescent="0.35">
      <c r="A3157" s="60">
        <v>41344</v>
      </c>
      <c r="B3157" s="16">
        <v>5160.05</v>
      </c>
      <c r="C3157" s="16">
        <v>5135.3</v>
      </c>
      <c r="D3157" s="16">
        <v>5162.3</v>
      </c>
      <c r="E3157" s="16">
        <v>5130.2</v>
      </c>
      <c r="F3157" s="16" t="s">
        <v>2789</v>
      </c>
      <c r="G3157" s="61">
        <f t="shared" si="50"/>
        <v>4.017978752383744E-3</v>
      </c>
    </row>
    <row r="3158" spans="1:7" x14ac:dyDescent="0.35">
      <c r="A3158" s="60">
        <v>41343</v>
      </c>
      <c r="B3158" s="16">
        <v>5139.3999999999996</v>
      </c>
      <c r="C3158" s="16">
        <v>5135.3</v>
      </c>
      <c r="D3158" s="16">
        <v>5145.3</v>
      </c>
      <c r="E3158" s="16">
        <v>5135</v>
      </c>
      <c r="F3158" s="16"/>
      <c r="G3158" s="61">
        <f t="shared" si="50"/>
        <v>3.7956573786601666E-4</v>
      </c>
    </row>
    <row r="3159" spans="1:7" x14ac:dyDescent="0.35">
      <c r="A3159" s="60">
        <v>41341</v>
      </c>
      <c r="B3159" s="16">
        <v>5137.45</v>
      </c>
      <c r="C3159" s="16">
        <v>5123.1000000000004</v>
      </c>
      <c r="D3159" s="16">
        <v>5144.5</v>
      </c>
      <c r="E3159" s="16">
        <v>5116.7</v>
      </c>
      <c r="F3159" s="16" t="s">
        <v>1055</v>
      </c>
      <c r="G3159" s="61">
        <f t="shared" si="50"/>
        <v>2.7951662362657448E-3</v>
      </c>
    </row>
    <row r="3160" spans="1:7" x14ac:dyDescent="0.35">
      <c r="A3160" s="60">
        <v>41340</v>
      </c>
      <c r="B3160" s="16">
        <v>5123.13</v>
      </c>
      <c r="C3160" s="16">
        <v>5134</v>
      </c>
      <c r="D3160" s="16">
        <v>5148.3</v>
      </c>
      <c r="E3160" s="16">
        <v>5102.3</v>
      </c>
      <c r="F3160" s="16" t="s">
        <v>2788</v>
      </c>
      <c r="G3160" s="61">
        <f t="shared" si="50"/>
        <v>-1.5124081786981325E-3</v>
      </c>
    </row>
    <row r="3161" spans="1:7" x14ac:dyDescent="0.35">
      <c r="A3161" s="60">
        <v>41339</v>
      </c>
      <c r="B3161" s="16">
        <v>5130.8900000000003</v>
      </c>
      <c r="C3161" s="16">
        <v>5088.1000000000004</v>
      </c>
      <c r="D3161" s="16">
        <v>5143.3999999999996</v>
      </c>
      <c r="E3161" s="16">
        <v>5088.1000000000004</v>
      </c>
      <c r="F3161" s="16" t="s">
        <v>1458</v>
      </c>
      <c r="G3161" s="61">
        <f t="shared" si="50"/>
        <v>8.3999095938602775E-3</v>
      </c>
    </row>
    <row r="3162" spans="1:7" x14ac:dyDescent="0.35">
      <c r="A3162" s="60">
        <v>41338</v>
      </c>
      <c r="B3162" s="16">
        <v>5088.1499999999996</v>
      </c>
      <c r="C3162" s="16">
        <v>5028.5</v>
      </c>
      <c r="D3162" s="16">
        <v>5107.8999999999996</v>
      </c>
      <c r="E3162" s="16">
        <v>5028.5</v>
      </c>
      <c r="F3162" s="16" t="s">
        <v>2787</v>
      </c>
      <c r="G3162" s="61">
        <f t="shared" si="50"/>
        <v>1.1856347680137214E-2</v>
      </c>
    </row>
    <row r="3163" spans="1:7" x14ac:dyDescent="0.35">
      <c r="A3163" s="60">
        <v>41337</v>
      </c>
      <c r="B3163" s="16">
        <v>5028.53</v>
      </c>
      <c r="C3163" s="16">
        <v>5100.8999999999996</v>
      </c>
      <c r="D3163" s="16">
        <v>5100.8999999999996</v>
      </c>
      <c r="E3163" s="16">
        <v>5027.8999999999996</v>
      </c>
      <c r="F3163" s="16" t="s">
        <v>2786</v>
      </c>
      <c r="G3163" s="61">
        <f t="shared" si="50"/>
        <v>-1.0540918124397503E-2</v>
      </c>
    </row>
    <row r="3164" spans="1:7" x14ac:dyDescent="0.35">
      <c r="A3164" s="60">
        <v>41336</v>
      </c>
      <c r="B3164" s="16">
        <v>5082.1000000000004</v>
      </c>
      <c r="C3164" s="16">
        <v>5100.8999999999996</v>
      </c>
      <c r="D3164" s="16">
        <v>5100.8999999999996</v>
      </c>
      <c r="E3164" s="16">
        <v>5080.3</v>
      </c>
      <c r="F3164" s="16"/>
      <c r="G3164" s="61">
        <f t="shared" si="50"/>
        <v>-3.6817176644029503E-3</v>
      </c>
    </row>
    <row r="3165" spans="1:7" x14ac:dyDescent="0.35">
      <c r="A3165" s="60">
        <v>41334</v>
      </c>
      <c r="B3165" s="16">
        <v>5100.88</v>
      </c>
      <c r="C3165" s="16">
        <v>5120.3999999999996</v>
      </c>
      <c r="D3165" s="16">
        <v>5120.3999999999996</v>
      </c>
      <c r="E3165" s="16">
        <v>5079.8999999999996</v>
      </c>
      <c r="F3165" s="16" t="s">
        <v>166</v>
      </c>
      <c r="G3165" s="61">
        <f t="shared" si="50"/>
        <v>-3.8083111019103777E-3</v>
      </c>
    </row>
    <row r="3166" spans="1:7" x14ac:dyDescent="0.35">
      <c r="A3166" s="60">
        <v>41333</v>
      </c>
      <c r="B3166" s="16">
        <v>5120.38</v>
      </c>
      <c r="C3166" s="16">
        <v>5053.1000000000004</v>
      </c>
      <c r="D3166" s="16">
        <v>5127.8</v>
      </c>
      <c r="E3166" s="16">
        <v>5053.1000000000004</v>
      </c>
      <c r="F3166" s="16" t="s">
        <v>872</v>
      </c>
      <c r="G3166" s="61">
        <f t="shared" si="50"/>
        <v>1.3314598959054846E-2</v>
      </c>
    </row>
    <row r="3167" spans="1:7" x14ac:dyDescent="0.35">
      <c r="A3167" s="60">
        <v>41332</v>
      </c>
      <c r="B3167" s="16">
        <v>5053.1000000000004</v>
      </c>
      <c r="C3167" s="16">
        <v>5029.1000000000004</v>
      </c>
      <c r="D3167" s="16">
        <v>5059.5</v>
      </c>
      <c r="E3167" s="16">
        <v>5029.1000000000004</v>
      </c>
      <c r="F3167" s="16" t="s">
        <v>730</v>
      </c>
      <c r="G3167" s="61">
        <f t="shared" si="50"/>
        <v>6.2328248835079592E-3</v>
      </c>
    </row>
    <row r="3168" spans="1:7" x14ac:dyDescent="0.35">
      <c r="A3168" s="60">
        <v>41331</v>
      </c>
      <c r="B3168" s="16">
        <v>5021.8</v>
      </c>
      <c r="C3168" s="16">
        <v>5055.5</v>
      </c>
      <c r="D3168" s="16">
        <v>5057.1000000000004</v>
      </c>
      <c r="E3168" s="16">
        <v>4997.5</v>
      </c>
      <c r="F3168" s="16" t="s">
        <v>2785</v>
      </c>
      <c r="G3168" s="61">
        <f t="shared" si="50"/>
        <v>-1.0043861810654975E-2</v>
      </c>
    </row>
    <row r="3169" spans="1:7" x14ac:dyDescent="0.35">
      <c r="A3169" s="60">
        <v>41330</v>
      </c>
      <c r="B3169" s="16">
        <v>5072.75</v>
      </c>
      <c r="C3169" s="16">
        <v>5035.6000000000004</v>
      </c>
      <c r="D3169" s="16">
        <v>5081.8999999999996</v>
      </c>
      <c r="E3169" s="16">
        <v>5035.6000000000004</v>
      </c>
      <c r="F3169" s="16" t="s">
        <v>2784</v>
      </c>
      <c r="G3169" s="61">
        <f t="shared" si="50"/>
        <v>1.6487639207014571E-3</v>
      </c>
    </row>
    <row r="3170" spans="1:7" x14ac:dyDescent="0.35">
      <c r="A3170" s="60">
        <v>41329</v>
      </c>
      <c r="B3170" s="16">
        <v>5064.3999999999996</v>
      </c>
      <c r="C3170" s="16">
        <v>5035.6000000000004</v>
      </c>
      <c r="D3170" s="16">
        <v>5070.1000000000004</v>
      </c>
      <c r="E3170" s="16">
        <v>5035.6000000000004</v>
      </c>
      <c r="F3170" s="16"/>
      <c r="G3170" s="61">
        <f t="shared" si="50"/>
        <v>5.4976363538896678E-3</v>
      </c>
    </row>
    <row r="3171" spans="1:7" x14ac:dyDescent="0.35">
      <c r="A3171" s="60">
        <v>41327</v>
      </c>
      <c r="B3171" s="16">
        <v>5036.71</v>
      </c>
      <c r="C3171" s="16">
        <v>4998.6000000000004</v>
      </c>
      <c r="D3171" s="16">
        <v>5070.2</v>
      </c>
      <c r="E3171" s="16">
        <v>4994.8</v>
      </c>
      <c r="F3171" s="16" t="s">
        <v>168</v>
      </c>
      <c r="G3171" s="61">
        <f t="shared" si="50"/>
        <v>7.6321980730449379E-3</v>
      </c>
    </row>
    <row r="3172" spans="1:7" x14ac:dyDescent="0.35">
      <c r="A3172" s="60">
        <v>41326</v>
      </c>
      <c r="B3172" s="16">
        <v>4998.5600000000004</v>
      </c>
      <c r="C3172" s="16">
        <v>5083.8</v>
      </c>
      <c r="D3172" s="16">
        <v>5093.7</v>
      </c>
      <c r="E3172" s="16">
        <v>4998.6000000000004</v>
      </c>
      <c r="F3172" s="16" t="s">
        <v>295</v>
      </c>
      <c r="G3172" s="61">
        <f t="shared" si="50"/>
        <v>-2.2649773189425737E-2</v>
      </c>
    </row>
    <row r="3173" spans="1:7" x14ac:dyDescent="0.35">
      <c r="A3173" s="60">
        <v>41325</v>
      </c>
      <c r="B3173" s="16">
        <v>5114.3999999999996</v>
      </c>
      <c r="C3173" s="16">
        <v>5101</v>
      </c>
      <c r="D3173" s="16">
        <v>5123</v>
      </c>
      <c r="E3173" s="16">
        <v>5101</v>
      </c>
      <c r="F3173" s="16" t="s">
        <v>365</v>
      </c>
      <c r="G3173" s="61">
        <f t="shared" si="50"/>
        <v>2.6347981556411604E-3</v>
      </c>
    </row>
    <row r="3174" spans="1:7" x14ac:dyDescent="0.35">
      <c r="A3174" s="60">
        <v>41324</v>
      </c>
      <c r="B3174" s="16">
        <v>5100.96</v>
      </c>
      <c r="C3174" s="16">
        <v>5082.8999999999996</v>
      </c>
      <c r="D3174" s="16">
        <v>5101</v>
      </c>
      <c r="E3174" s="16">
        <v>5066.3</v>
      </c>
      <c r="F3174" s="16" t="s">
        <v>2783</v>
      </c>
      <c r="G3174" s="61">
        <f t="shared" si="50"/>
        <v>3.5451923493097226E-3</v>
      </c>
    </row>
    <row r="3175" spans="1:7" x14ac:dyDescent="0.35">
      <c r="A3175" s="60">
        <v>41323</v>
      </c>
      <c r="B3175" s="16">
        <v>5082.9399999999996</v>
      </c>
      <c r="C3175" s="16">
        <v>5061.3</v>
      </c>
      <c r="D3175" s="16">
        <v>5090.7</v>
      </c>
      <c r="E3175" s="16">
        <v>5052.5</v>
      </c>
      <c r="F3175" s="16" t="s">
        <v>166</v>
      </c>
      <c r="G3175" s="61">
        <f t="shared" si="50"/>
        <v>2.2162194136088331E-3</v>
      </c>
    </row>
    <row r="3176" spans="1:7" x14ac:dyDescent="0.35">
      <c r="A3176" s="60">
        <v>41322</v>
      </c>
      <c r="B3176" s="16">
        <v>5071.7</v>
      </c>
      <c r="C3176" s="16">
        <v>5061.3</v>
      </c>
      <c r="D3176" s="16">
        <v>5077.5</v>
      </c>
      <c r="E3176" s="16">
        <v>5052.5</v>
      </c>
      <c r="F3176" s="16"/>
      <c r="G3176" s="61">
        <f t="shared" si="50"/>
        <v>3.389012319544582E-3</v>
      </c>
    </row>
    <row r="3177" spans="1:7" x14ac:dyDescent="0.35">
      <c r="A3177" s="60">
        <v>41320</v>
      </c>
      <c r="B3177" s="16">
        <v>5054.57</v>
      </c>
      <c r="C3177" s="16">
        <v>5052.7</v>
      </c>
      <c r="D3177" s="16">
        <v>5063.3</v>
      </c>
      <c r="E3177" s="16">
        <v>5043.2</v>
      </c>
      <c r="F3177" s="16" t="s">
        <v>2782</v>
      </c>
      <c r="G3177" s="61">
        <f t="shared" si="50"/>
        <v>-5.2400330616431123E-4</v>
      </c>
    </row>
    <row r="3178" spans="1:7" x14ac:dyDescent="0.35">
      <c r="A3178" s="60">
        <v>41319</v>
      </c>
      <c r="B3178" s="16">
        <v>5057.22</v>
      </c>
      <c r="C3178" s="16">
        <v>5024.5</v>
      </c>
      <c r="D3178" s="16">
        <v>5065.3</v>
      </c>
      <c r="E3178" s="16">
        <v>5021.2</v>
      </c>
      <c r="F3178" s="16" t="s">
        <v>173</v>
      </c>
      <c r="G3178" s="61">
        <f t="shared" si="50"/>
        <v>6.5060811658006479E-3</v>
      </c>
    </row>
    <row r="3179" spans="1:7" x14ac:dyDescent="0.35">
      <c r="A3179" s="60">
        <v>41318</v>
      </c>
      <c r="B3179" s="16">
        <v>5024.53</v>
      </c>
      <c r="C3179" s="16">
        <v>4981.5</v>
      </c>
      <c r="D3179" s="16">
        <v>5032.8999999999996</v>
      </c>
      <c r="E3179" s="16">
        <v>4981.5</v>
      </c>
      <c r="F3179" s="16" t="s">
        <v>2781</v>
      </c>
      <c r="G3179" s="61">
        <f t="shared" si="50"/>
        <v>8.6318861875769315E-3</v>
      </c>
    </row>
    <row r="3180" spans="1:7" x14ac:dyDescent="0.35">
      <c r="A3180" s="60">
        <v>41317</v>
      </c>
      <c r="B3180" s="16">
        <v>4981.53</v>
      </c>
      <c r="C3180" s="16">
        <v>4980.3</v>
      </c>
      <c r="D3180" s="16">
        <v>5002.2</v>
      </c>
      <c r="E3180" s="16">
        <v>4980.3</v>
      </c>
      <c r="F3180" s="16" t="s">
        <v>2780</v>
      </c>
      <c r="G3180" s="61">
        <f t="shared" si="50"/>
        <v>2.429562759018733E-4</v>
      </c>
    </row>
    <row r="3181" spans="1:7" x14ac:dyDescent="0.35">
      <c r="A3181" s="60">
        <v>41316</v>
      </c>
      <c r="B3181" s="16">
        <v>4980.32</v>
      </c>
      <c r="C3181" s="16">
        <v>4989.3999999999996</v>
      </c>
      <c r="D3181" s="16">
        <v>4997</v>
      </c>
      <c r="E3181" s="16">
        <v>4980.3</v>
      </c>
      <c r="F3181" s="16" t="s">
        <v>2779</v>
      </c>
      <c r="G3181" s="61">
        <f t="shared" si="50"/>
        <v>-2.2198180871098039E-3</v>
      </c>
    </row>
    <row r="3182" spans="1:7" x14ac:dyDescent="0.35">
      <c r="A3182" s="60">
        <v>41315</v>
      </c>
      <c r="B3182" s="16">
        <v>4991.3999999999996</v>
      </c>
      <c r="C3182" s="16">
        <v>4989.3999999999996</v>
      </c>
      <c r="D3182" s="16">
        <v>4994.1000000000004</v>
      </c>
      <c r="E3182" s="16">
        <v>4982.7</v>
      </c>
      <c r="F3182" s="16"/>
      <c r="G3182" s="61">
        <f t="shared" si="50"/>
        <v>4.0084980157928385E-4</v>
      </c>
    </row>
    <row r="3183" spans="1:7" x14ac:dyDescent="0.35">
      <c r="A3183" s="60">
        <v>41313</v>
      </c>
      <c r="B3183" s="16">
        <v>4989.3999999999996</v>
      </c>
      <c r="C3183" s="16">
        <v>4953.3</v>
      </c>
      <c r="D3183" s="16">
        <v>4989.3999999999996</v>
      </c>
      <c r="E3183" s="16">
        <v>4948.7</v>
      </c>
      <c r="F3183" s="16" t="s">
        <v>2778</v>
      </c>
      <c r="G3183" s="61">
        <f t="shared" si="50"/>
        <v>6.7860292144306111E-3</v>
      </c>
    </row>
    <row r="3184" spans="1:7" x14ac:dyDescent="0.35">
      <c r="A3184" s="60">
        <v>41312</v>
      </c>
      <c r="B3184" s="16">
        <v>4955.7700000000004</v>
      </c>
      <c r="C3184" s="16">
        <v>4935</v>
      </c>
      <c r="D3184" s="16">
        <v>4957.6000000000004</v>
      </c>
      <c r="E3184" s="16">
        <v>4928.3</v>
      </c>
      <c r="F3184" s="16" t="s">
        <v>2777</v>
      </c>
      <c r="G3184" s="61">
        <f t="shared" si="50"/>
        <v>3.0867196165584865E-3</v>
      </c>
    </row>
    <row r="3185" spans="1:7" x14ac:dyDescent="0.35">
      <c r="A3185" s="60">
        <v>41311</v>
      </c>
      <c r="B3185" s="16">
        <v>4940.5200000000004</v>
      </c>
      <c r="C3185" s="16">
        <v>4902.6000000000004</v>
      </c>
      <c r="D3185" s="16">
        <v>4949.6000000000004</v>
      </c>
      <c r="E3185" s="16">
        <v>4902.6000000000004</v>
      </c>
      <c r="F3185" s="16" t="s">
        <v>2776</v>
      </c>
      <c r="G3185" s="61">
        <f t="shared" si="50"/>
        <v>7.7367269137333938E-3</v>
      </c>
    </row>
    <row r="3186" spans="1:7" x14ac:dyDescent="0.35">
      <c r="A3186" s="60">
        <v>41310</v>
      </c>
      <c r="B3186" s="16">
        <v>4902.59</v>
      </c>
      <c r="C3186" s="16">
        <v>4918.7</v>
      </c>
      <c r="D3186" s="16">
        <v>4918.7</v>
      </c>
      <c r="E3186" s="16">
        <v>4892</v>
      </c>
      <c r="F3186" s="16" t="s">
        <v>2775</v>
      </c>
      <c r="G3186" s="61">
        <f t="shared" si="50"/>
        <v>-5.3863351416272298E-3</v>
      </c>
    </row>
    <row r="3187" spans="1:7" x14ac:dyDescent="0.35">
      <c r="A3187" s="60">
        <v>41309</v>
      </c>
      <c r="B3187" s="16">
        <v>4929.1400000000003</v>
      </c>
      <c r="C3187" s="16">
        <v>4941.8999999999996</v>
      </c>
      <c r="D3187" s="16">
        <v>4971.3999999999996</v>
      </c>
      <c r="E3187" s="16">
        <v>4929.1000000000004</v>
      </c>
      <c r="F3187" s="16" t="s">
        <v>2774</v>
      </c>
      <c r="G3187" s="61">
        <f t="shared" si="50"/>
        <v>-4.294602456367036E-3</v>
      </c>
    </row>
    <row r="3188" spans="1:7" x14ac:dyDescent="0.35">
      <c r="A3188" s="60">
        <v>41308</v>
      </c>
      <c r="B3188" s="16">
        <v>4950.3999999999996</v>
      </c>
      <c r="C3188" s="16">
        <v>4941.8999999999996</v>
      </c>
      <c r="D3188" s="16">
        <v>4971.3999999999996</v>
      </c>
      <c r="E3188" s="16">
        <v>4941.8999999999996</v>
      </c>
      <c r="F3188" s="16"/>
      <c r="G3188" s="61">
        <f t="shared" si="50"/>
        <v>1.7139052961088197E-3</v>
      </c>
    </row>
    <row r="3189" spans="1:7" x14ac:dyDescent="0.35">
      <c r="A3189" s="60">
        <v>41306</v>
      </c>
      <c r="B3189" s="16">
        <v>4941.93</v>
      </c>
      <c r="C3189" s="16">
        <v>4901</v>
      </c>
      <c r="D3189" s="16">
        <v>4943.5</v>
      </c>
      <c r="E3189" s="16">
        <v>4901</v>
      </c>
      <c r="F3189" s="16" t="s">
        <v>2773</v>
      </c>
      <c r="G3189" s="61">
        <f t="shared" si="50"/>
        <v>8.3492994301175294E-3</v>
      </c>
    </row>
    <row r="3190" spans="1:7" x14ac:dyDescent="0.35">
      <c r="A3190" s="60">
        <v>41305</v>
      </c>
      <c r="B3190" s="16">
        <v>4901.01</v>
      </c>
      <c r="C3190" s="16">
        <v>4919.1000000000004</v>
      </c>
      <c r="D3190" s="16">
        <v>4927.6000000000004</v>
      </c>
      <c r="E3190" s="16">
        <v>4888.3999999999996</v>
      </c>
      <c r="F3190" s="16" t="s">
        <v>914</v>
      </c>
      <c r="G3190" s="61">
        <f t="shared" si="50"/>
        <v>-3.6673747979792948E-3</v>
      </c>
    </row>
    <row r="3191" spans="1:7" x14ac:dyDescent="0.35">
      <c r="A3191" s="60">
        <v>41304</v>
      </c>
      <c r="B3191" s="16">
        <v>4919.05</v>
      </c>
      <c r="C3191" s="16">
        <v>4910.8</v>
      </c>
      <c r="D3191" s="16">
        <v>4928.6000000000004</v>
      </c>
      <c r="E3191" s="16">
        <v>4908.5</v>
      </c>
      <c r="F3191" s="16" t="s">
        <v>2772</v>
      </c>
      <c r="G3191" s="61">
        <f t="shared" si="50"/>
        <v>1.6697720353910928E-3</v>
      </c>
    </row>
    <row r="3192" spans="1:7" x14ac:dyDescent="0.35">
      <c r="A3192" s="60">
        <v>41303</v>
      </c>
      <c r="B3192" s="16">
        <v>4910.8500000000004</v>
      </c>
      <c r="C3192" s="16">
        <v>4865.6000000000004</v>
      </c>
      <c r="D3192" s="16">
        <v>4917</v>
      </c>
      <c r="E3192" s="16">
        <v>4864.8</v>
      </c>
      <c r="F3192" s="16" t="s">
        <v>2771</v>
      </c>
      <c r="G3192" s="61">
        <f t="shared" si="50"/>
        <v>3.8121908343895505E-3</v>
      </c>
    </row>
    <row r="3193" spans="1:7" x14ac:dyDescent="0.35">
      <c r="A3193" s="60">
        <v>41302</v>
      </c>
      <c r="B3193" s="16">
        <v>4892.2</v>
      </c>
      <c r="C3193" s="16">
        <v>4865.6000000000004</v>
      </c>
      <c r="D3193" s="16">
        <v>4897.8999999999996</v>
      </c>
      <c r="E3193" s="16">
        <v>4864.8</v>
      </c>
      <c r="F3193" s="16"/>
      <c r="G3193" s="61">
        <f t="shared" si="50"/>
        <v>6.8575474183349971E-3</v>
      </c>
    </row>
    <row r="3194" spans="1:7" x14ac:dyDescent="0.35">
      <c r="A3194" s="60">
        <v>41299</v>
      </c>
      <c r="B3194" s="16">
        <v>4858.88</v>
      </c>
      <c r="C3194" s="16">
        <v>4833.8</v>
      </c>
      <c r="D3194" s="16">
        <v>4858.8999999999996</v>
      </c>
      <c r="E3194" s="16">
        <v>4833.8</v>
      </c>
      <c r="F3194" s="16" t="s">
        <v>2770</v>
      </c>
      <c r="G3194" s="61">
        <f t="shared" si="50"/>
        <v>5.1947030992371968E-3</v>
      </c>
    </row>
    <row r="3195" spans="1:7" x14ac:dyDescent="0.35">
      <c r="A3195" s="60">
        <v>41298</v>
      </c>
      <c r="B3195" s="16">
        <v>4833.7700000000004</v>
      </c>
      <c r="C3195" s="16">
        <v>4808.3999999999996</v>
      </c>
      <c r="D3195" s="16">
        <v>4837.8999999999996</v>
      </c>
      <c r="E3195" s="16">
        <v>4804.8999999999996</v>
      </c>
      <c r="F3195" s="16" t="s">
        <v>2769</v>
      </c>
      <c r="G3195" s="61">
        <f t="shared" si="50"/>
        <v>4.5136688105902323E-3</v>
      </c>
    </row>
    <row r="3196" spans="1:7" x14ac:dyDescent="0.35">
      <c r="A3196" s="60">
        <v>41297</v>
      </c>
      <c r="B3196" s="16">
        <v>4812.05</v>
      </c>
      <c r="C3196" s="16">
        <v>4811.5</v>
      </c>
      <c r="D3196" s="16">
        <v>4825.3999999999996</v>
      </c>
      <c r="E3196" s="16">
        <v>4811.3999999999996</v>
      </c>
      <c r="F3196" s="16" t="s">
        <v>2768</v>
      </c>
      <c r="G3196" s="61">
        <f t="shared" si="50"/>
        <v>1.9030129650565719E-3</v>
      </c>
    </row>
    <row r="3197" spans="1:7" x14ac:dyDescent="0.35">
      <c r="A3197" s="60">
        <v>41296</v>
      </c>
      <c r="B3197" s="16">
        <v>4802.91</v>
      </c>
      <c r="C3197" s="16">
        <v>4802.2</v>
      </c>
      <c r="D3197" s="16">
        <v>4825.6000000000004</v>
      </c>
      <c r="E3197" s="16">
        <v>4792.7</v>
      </c>
      <c r="F3197" s="16" t="s">
        <v>2767</v>
      </c>
      <c r="G3197" s="61">
        <f t="shared" si="50"/>
        <v>1.4576622013606766E-4</v>
      </c>
    </row>
    <row r="3198" spans="1:7" x14ac:dyDescent="0.35">
      <c r="A3198" s="60">
        <v>41295</v>
      </c>
      <c r="B3198" s="16">
        <v>4802.21</v>
      </c>
      <c r="C3198" s="16">
        <v>4796.7</v>
      </c>
      <c r="D3198" s="16">
        <v>4803.7</v>
      </c>
      <c r="E3198" s="16">
        <v>4788</v>
      </c>
      <c r="F3198" s="16" t="s">
        <v>2766</v>
      </c>
      <c r="G3198" s="61">
        <f t="shared" si="50"/>
        <v>6.4803817382408369E-4</v>
      </c>
    </row>
    <row r="3199" spans="1:7" x14ac:dyDescent="0.35">
      <c r="A3199" s="60">
        <v>41294</v>
      </c>
      <c r="B3199" s="16">
        <v>4799.1000000000004</v>
      </c>
      <c r="C3199" s="16">
        <v>4796.7</v>
      </c>
      <c r="D3199" s="16">
        <v>4803.7</v>
      </c>
      <c r="E3199" s="16">
        <v>4792</v>
      </c>
      <c r="F3199" s="16"/>
      <c r="G3199" s="61">
        <f t="shared" si="50"/>
        <v>9.2811779796253546E-4</v>
      </c>
    </row>
    <row r="3200" spans="1:7" x14ac:dyDescent="0.35">
      <c r="A3200" s="60">
        <v>41292</v>
      </c>
      <c r="B3200" s="16">
        <v>4794.6499999999996</v>
      </c>
      <c r="C3200" s="16">
        <v>4779.7</v>
      </c>
      <c r="D3200" s="16">
        <v>4805.8</v>
      </c>
      <c r="E3200" s="16">
        <v>4779.7</v>
      </c>
      <c r="F3200" s="16" t="s">
        <v>2765</v>
      </c>
      <c r="G3200" s="61">
        <f t="shared" si="50"/>
        <v>3.1236139355441672E-3</v>
      </c>
    </row>
    <row r="3201" spans="1:7" x14ac:dyDescent="0.35">
      <c r="A3201" s="60">
        <v>41291</v>
      </c>
      <c r="B3201" s="16">
        <v>4779.72</v>
      </c>
      <c r="C3201" s="16">
        <v>4765</v>
      </c>
      <c r="D3201" s="16">
        <v>4808.8999999999996</v>
      </c>
      <c r="E3201" s="16">
        <v>4765</v>
      </c>
      <c r="F3201" s="16" t="s">
        <v>2764</v>
      </c>
      <c r="G3201" s="61">
        <f t="shared" si="50"/>
        <v>3.0912971485774765E-3</v>
      </c>
    </row>
    <row r="3202" spans="1:7" x14ac:dyDescent="0.35">
      <c r="A3202" s="60">
        <v>41290</v>
      </c>
      <c r="B3202" s="16">
        <v>4764.99</v>
      </c>
      <c r="C3202" s="16">
        <v>4741.8999999999996</v>
      </c>
      <c r="D3202" s="16">
        <v>4765.3</v>
      </c>
      <c r="E3202" s="16">
        <v>4741.2</v>
      </c>
      <c r="F3202" s="16" t="s">
        <v>2763</v>
      </c>
      <c r="G3202" s="61">
        <f t="shared" si="50"/>
        <v>4.6405424437800935E-3</v>
      </c>
    </row>
    <row r="3203" spans="1:7" x14ac:dyDescent="0.35">
      <c r="A3203" s="60">
        <v>41289</v>
      </c>
      <c r="B3203" s="16">
        <v>4742.9799999999996</v>
      </c>
      <c r="C3203" s="16">
        <v>4746.8999999999996</v>
      </c>
      <c r="D3203" s="16">
        <v>4756.8</v>
      </c>
      <c r="E3203" s="16">
        <v>4733.2</v>
      </c>
      <c r="F3203" s="16" t="s">
        <v>2762</v>
      </c>
      <c r="G3203" s="61">
        <f t="shared" ref="G3203:G3266" si="51">B3203/B3204-1</f>
        <v>-5.7736233911831469E-4</v>
      </c>
    </row>
    <row r="3204" spans="1:7" x14ac:dyDescent="0.35">
      <c r="A3204" s="60">
        <v>41288</v>
      </c>
      <c r="B3204" s="16">
        <v>4745.72</v>
      </c>
      <c r="C3204" s="16">
        <v>4733.8</v>
      </c>
      <c r="D3204" s="16">
        <v>4754.8</v>
      </c>
      <c r="E3204" s="16">
        <v>4733.5</v>
      </c>
      <c r="F3204" s="16" t="s">
        <v>2761</v>
      </c>
      <c r="G3204" s="61">
        <f t="shared" si="51"/>
        <v>-1.1533928270751614E-3</v>
      </c>
    </row>
    <row r="3205" spans="1:7" x14ac:dyDescent="0.35">
      <c r="A3205" s="60">
        <v>41287</v>
      </c>
      <c r="B3205" s="16">
        <v>4751.2</v>
      </c>
      <c r="C3205" s="16">
        <v>4733.8</v>
      </c>
      <c r="D3205" s="16">
        <v>4754.8</v>
      </c>
      <c r="E3205" s="16">
        <v>4733.5</v>
      </c>
      <c r="F3205" s="16"/>
      <c r="G3205" s="61">
        <f t="shared" si="51"/>
        <v>3.6820546836875412E-3</v>
      </c>
    </row>
    <row r="3206" spans="1:7" x14ac:dyDescent="0.35">
      <c r="A3206" s="60">
        <v>41285</v>
      </c>
      <c r="B3206" s="16">
        <v>4733.7700000000004</v>
      </c>
      <c r="C3206" s="16">
        <v>4745.8999999999996</v>
      </c>
      <c r="D3206" s="16">
        <v>4757.2</v>
      </c>
      <c r="E3206" s="16">
        <v>4728.3999999999996</v>
      </c>
      <c r="F3206" s="16" t="s">
        <v>2760</v>
      </c>
      <c r="G3206" s="61">
        <f t="shared" si="51"/>
        <v>-2.3982382011104031E-3</v>
      </c>
    </row>
    <row r="3207" spans="1:7" x14ac:dyDescent="0.35">
      <c r="A3207" s="60">
        <v>41284</v>
      </c>
      <c r="B3207" s="16">
        <v>4745.1499999999996</v>
      </c>
      <c r="C3207" s="16">
        <v>4730.1000000000004</v>
      </c>
      <c r="D3207" s="16">
        <v>4750.1000000000004</v>
      </c>
      <c r="E3207" s="16">
        <v>4723.1000000000004</v>
      </c>
      <c r="F3207" s="16" t="s">
        <v>2759</v>
      </c>
      <c r="G3207" s="61">
        <f t="shared" si="51"/>
        <v>3.1881134951490253E-3</v>
      </c>
    </row>
    <row r="3208" spans="1:7" x14ac:dyDescent="0.35">
      <c r="A3208" s="60">
        <v>41283</v>
      </c>
      <c r="B3208" s="16">
        <v>4730.07</v>
      </c>
      <c r="C3208" s="16">
        <v>4712.8</v>
      </c>
      <c r="D3208" s="16">
        <v>4732.3</v>
      </c>
      <c r="E3208" s="16">
        <v>4712.8</v>
      </c>
      <c r="F3208" s="16" t="s">
        <v>2758</v>
      </c>
      <c r="G3208" s="61">
        <f t="shared" si="51"/>
        <v>3.766722124134203E-3</v>
      </c>
    </row>
    <row r="3209" spans="1:7" x14ac:dyDescent="0.35">
      <c r="A3209" s="60">
        <v>41282</v>
      </c>
      <c r="B3209" s="16">
        <v>4712.32</v>
      </c>
      <c r="C3209" s="16">
        <v>4741.7</v>
      </c>
      <c r="D3209" s="16">
        <v>4756.2</v>
      </c>
      <c r="E3209" s="16">
        <v>4711.8999999999996</v>
      </c>
      <c r="F3209" s="16" t="s">
        <v>2757</v>
      </c>
      <c r="G3209" s="61">
        <f t="shared" si="51"/>
        <v>-5.4326032173507288E-3</v>
      </c>
    </row>
    <row r="3210" spans="1:7" x14ac:dyDescent="0.35">
      <c r="A3210" s="60">
        <v>41281</v>
      </c>
      <c r="B3210" s="16">
        <v>4738.0600000000004</v>
      </c>
      <c r="C3210" s="16">
        <v>4745.8</v>
      </c>
      <c r="D3210" s="16">
        <v>4770.2</v>
      </c>
      <c r="E3210" s="16">
        <v>4735.8999999999996</v>
      </c>
      <c r="F3210" s="16" t="s">
        <v>2756</v>
      </c>
      <c r="G3210" s="61">
        <f t="shared" si="51"/>
        <v>-4.0233750945933844E-3</v>
      </c>
    </row>
    <row r="3211" spans="1:7" x14ac:dyDescent="0.35">
      <c r="A3211" s="60">
        <v>41280</v>
      </c>
      <c r="B3211" s="16">
        <v>4757.2</v>
      </c>
      <c r="C3211" s="16">
        <v>4745.8</v>
      </c>
      <c r="D3211" s="16">
        <v>4770.2</v>
      </c>
      <c r="E3211" s="16">
        <v>4745.8</v>
      </c>
      <c r="F3211" s="16"/>
      <c r="G3211" s="61">
        <f t="shared" si="51"/>
        <v>3.023492154522911E-3</v>
      </c>
    </row>
    <row r="3212" spans="1:7" x14ac:dyDescent="0.35">
      <c r="A3212" s="60">
        <v>41278</v>
      </c>
      <c r="B3212" s="16">
        <v>4742.8599999999997</v>
      </c>
      <c r="C3212" s="16">
        <v>4761.3999999999996</v>
      </c>
      <c r="D3212" s="16">
        <v>4761.3999999999996</v>
      </c>
      <c r="E3212" s="16">
        <v>4737</v>
      </c>
      <c r="F3212" s="16" t="s">
        <v>2755</v>
      </c>
      <c r="G3212" s="61">
        <f t="shared" si="51"/>
        <v>-3.8979968160759437E-3</v>
      </c>
    </row>
    <row r="3213" spans="1:7" x14ac:dyDescent="0.35">
      <c r="A3213" s="60">
        <v>41277</v>
      </c>
      <c r="B3213" s="16">
        <v>4761.42</v>
      </c>
      <c r="C3213" s="16">
        <v>4722.8999999999996</v>
      </c>
      <c r="D3213" s="16">
        <v>4763.6000000000004</v>
      </c>
      <c r="E3213" s="16">
        <v>4722.8999999999996</v>
      </c>
      <c r="F3213" s="16" t="s">
        <v>2754</v>
      </c>
      <c r="G3213" s="61">
        <f t="shared" si="51"/>
        <v>8.160275086388058E-3</v>
      </c>
    </row>
    <row r="3214" spans="1:7" x14ac:dyDescent="0.35">
      <c r="A3214" s="60">
        <v>41276</v>
      </c>
      <c r="B3214" s="16">
        <v>4722.88</v>
      </c>
      <c r="C3214" s="16">
        <v>4664.6000000000004</v>
      </c>
      <c r="D3214" s="16">
        <v>4726.2</v>
      </c>
      <c r="E3214" s="16">
        <v>4664.6000000000004</v>
      </c>
      <c r="F3214" s="16" t="s">
        <v>2753</v>
      </c>
      <c r="G3214" s="61">
        <f t="shared" si="51"/>
        <v>7.6122205154462996E-3</v>
      </c>
    </row>
    <row r="3215" spans="1:7" x14ac:dyDescent="0.35">
      <c r="A3215" s="60">
        <v>41275</v>
      </c>
      <c r="B3215" s="16">
        <v>4687.2</v>
      </c>
      <c r="C3215" s="16">
        <v>4664.6000000000004</v>
      </c>
      <c r="D3215" s="16">
        <v>4688.1000000000004</v>
      </c>
      <c r="E3215" s="16">
        <v>4664.6000000000004</v>
      </c>
      <c r="F3215" s="16"/>
      <c r="G3215" s="61">
        <f t="shared" si="51"/>
        <v>4.8471569848582696E-3</v>
      </c>
    </row>
    <row r="3216" spans="1:7" x14ac:dyDescent="0.35">
      <c r="A3216" s="60">
        <v>41274</v>
      </c>
      <c r="B3216" s="16">
        <v>4664.59</v>
      </c>
      <c r="C3216" s="16">
        <v>4680.3999999999996</v>
      </c>
      <c r="D3216" s="16">
        <v>4680.3999999999996</v>
      </c>
      <c r="E3216" s="16">
        <v>4659.5</v>
      </c>
      <c r="F3216" s="16" t="s">
        <v>2752</v>
      </c>
      <c r="G3216" s="61">
        <f t="shared" si="51"/>
        <v>3.838895084498084E-4</v>
      </c>
    </row>
    <row r="3217" spans="1:7" x14ac:dyDescent="0.35">
      <c r="A3217" s="60">
        <v>41273</v>
      </c>
      <c r="B3217" s="16">
        <v>4662.8</v>
      </c>
      <c r="C3217" s="16">
        <v>4680.3999999999996</v>
      </c>
      <c r="D3217" s="16">
        <v>4680.3999999999996</v>
      </c>
      <c r="E3217" s="16">
        <v>4659.5</v>
      </c>
      <c r="F3217" s="16"/>
      <c r="G3217" s="61">
        <f t="shared" si="51"/>
        <v>-4.7958815607211935E-3</v>
      </c>
    </row>
    <row r="3218" spans="1:7" x14ac:dyDescent="0.35">
      <c r="A3218" s="60">
        <v>41271</v>
      </c>
      <c r="B3218" s="16">
        <v>4685.2700000000004</v>
      </c>
      <c r="C3218" s="16">
        <v>4665</v>
      </c>
      <c r="D3218" s="16">
        <v>4701</v>
      </c>
      <c r="E3218" s="16">
        <v>4664.8999999999996</v>
      </c>
      <c r="F3218" s="16" t="s">
        <v>2751</v>
      </c>
      <c r="G3218" s="61">
        <f t="shared" si="51"/>
        <v>5.1164666560834515E-3</v>
      </c>
    </row>
    <row r="3219" spans="1:7" x14ac:dyDescent="0.35">
      <c r="A3219" s="60">
        <v>41270</v>
      </c>
      <c r="B3219" s="16">
        <v>4661.42</v>
      </c>
      <c r="C3219" s="16">
        <v>4645.6000000000004</v>
      </c>
      <c r="D3219" s="16">
        <v>4666.1000000000004</v>
      </c>
      <c r="E3219" s="16">
        <v>4642.1000000000004</v>
      </c>
      <c r="F3219" s="16" t="s">
        <v>2750</v>
      </c>
      <c r="G3219" s="61">
        <f t="shared" si="51"/>
        <v>3.4701741545217768E-3</v>
      </c>
    </row>
    <row r="3220" spans="1:7" x14ac:dyDescent="0.35">
      <c r="A3220" s="60">
        <v>41269</v>
      </c>
      <c r="B3220" s="16">
        <v>4645.3</v>
      </c>
      <c r="C3220" s="16">
        <v>4645.6000000000004</v>
      </c>
      <c r="D3220" s="16">
        <v>4646.7</v>
      </c>
      <c r="E3220" s="16">
        <v>4642.1000000000004</v>
      </c>
      <c r="F3220" s="16"/>
      <c r="G3220" s="61">
        <f t="shared" si="51"/>
        <v>-6.6729665210707445E-5</v>
      </c>
    </row>
    <row r="3221" spans="1:7" x14ac:dyDescent="0.35">
      <c r="A3221" s="60">
        <v>41267</v>
      </c>
      <c r="B3221" s="16">
        <v>4645.6099999999997</v>
      </c>
      <c r="C3221" s="16">
        <v>4637.1000000000004</v>
      </c>
      <c r="D3221" s="16">
        <v>4655.2</v>
      </c>
      <c r="E3221" s="16">
        <v>4637.1000000000004</v>
      </c>
      <c r="F3221" s="16" t="s">
        <v>2749</v>
      </c>
      <c r="G3221" s="61">
        <f t="shared" si="51"/>
        <v>-1.7813017039471912E-3</v>
      </c>
    </row>
    <row r="3222" spans="1:7" x14ac:dyDescent="0.35">
      <c r="A3222" s="60">
        <v>41266</v>
      </c>
      <c r="B3222" s="16">
        <v>4653.8999999999996</v>
      </c>
      <c r="C3222" s="16">
        <v>4637.1000000000004</v>
      </c>
      <c r="D3222" s="16">
        <v>4655.2</v>
      </c>
      <c r="E3222" s="16">
        <v>4637.1000000000004</v>
      </c>
      <c r="F3222" s="16"/>
      <c r="G3222" s="61">
        <f t="shared" si="51"/>
        <v>4.0300136778834705E-3</v>
      </c>
    </row>
    <row r="3223" spans="1:7" x14ac:dyDescent="0.35">
      <c r="A3223" s="60">
        <v>41264</v>
      </c>
      <c r="B3223" s="16">
        <v>4635.22</v>
      </c>
      <c r="C3223" s="16">
        <v>4646.6000000000004</v>
      </c>
      <c r="D3223" s="16">
        <v>4669</v>
      </c>
      <c r="E3223" s="16">
        <v>4623.8</v>
      </c>
      <c r="F3223" s="16" t="s">
        <v>371</v>
      </c>
      <c r="G3223" s="61">
        <f t="shared" si="51"/>
        <v>-2.4555430494788144E-3</v>
      </c>
    </row>
    <row r="3224" spans="1:7" x14ac:dyDescent="0.35">
      <c r="A3224" s="60">
        <v>41263</v>
      </c>
      <c r="B3224" s="16">
        <v>4646.63</v>
      </c>
      <c r="C3224" s="16">
        <v>4635</v>
      </c>
      <c r="D3224" s="16">
        <v>4655.3</v>
      </c>
      <c r="E3224" s="16">
        <v>4624.7</v>
      </c>
      <c r="F3224" s="16" t="s">
        <v>651</v>
      </c>
      <c r="G3224" s="61">
        <f t="shared" si="51"/>
        <v>2.8878217234122872E-3</v>
      </c>
    </row>
    <row r="3225" spans="1:7" x14ac:dyDescent="0.35">
      <c r="A3225" s="60">
        <v>41262</v>
      </c>
      <c r="B3225" s="16">
        <v>4633.25</v>
      </c>
      <c r="C3225" s="16">
        <v>4618.7</v>
      </c>
      <c r="D3225" s="16">
        <v>4641.5</v>
      </c>
      <c r="E3225" s="16">
        <v>4618</v>
      </c>
      <c r="F3225" s="16" t="s">
        <v>2748</v>
      </c>
      <c r="G3225" s="61">
        <f t="shared" si="51"/>
        <v>4.9234906898310005E-3</v>
      </c>
    </row>
    <row r="3226" spans="1:7" x14ac:dyDescent="0.35">
      <c r="A3226" s="60">
        <v>41261</v>
      </c>
      <c r="B3226" s="16">
        <v>4610.55</v>
      </c>
      <c r="C3226" s="16">
        <v>4593.1000000000004</v>
      </c>
      <c r="D3226" s="16">
        <v>4623.6000000000004</v>
      </c>
      <c r="E3226" s="16">
        <v>4593.1000000000004</v>
      </c>
      <c r="F3226" s="16" t="s">
        <v>2747</v>
      </c>
      <c r="G3226" s="61">
        <f t="shared" si="51"/>
        <v>4.9128053339029254E-3</v>
      </c>
    </row>
    <row r="3227" spans="1:7" x14ac:dyDescent="0.35">
      <c r="A3227" s="60">
        <v>41260</v>
      </c>
      <c r="B3227" s="16">
        <v>4588.01</v>
      </c>
      <c r="C3227" s="16">
        <v>4595.1000000000004</v>
      </c>
      <c r="D3227" s="16">
        <v>4599.1000000000004</v>
      </c>
      <c r="E3227" s="16">
        <v>4583.1000000000004</v>
      </c>
      <c r="F3227" s="16" t="s">
        <v>2746</v>
      </c>
      <c r="G3227" s="61">
        <f t="shared" si="51"/>
        <v>-9.5592718404302612E-4</v>
      </c>
    </row>
    <row r="3228" spans="1:7" x14ac:dyDescent="0.35">
      <c r="A3228" s="60">
        <v>41259</v>
      </c>
      <c r="B3228" s="16">
        <v>4592.3999999999996</v>
      </c>
      <c r="C3228" s="16">
        <v>4595.1000000000004</v>
      </c>
      <c r="D3228" s="16">
        <v>4599.1000000000004</v>
      </c>
      <c r="E3228" s="16">
        <v>4583.1000000000004</v>
      </c>
      <c r="F3228" s="16"/>
      <c r="G3228" s="61">
        <f t="shared" si="51"/>
        <v>-5.7888253907478759E-4</v>
      </c>
    </row>
    <row r="3229" spans="1:7" x14ac:dyDescent="0.35">
      <c r="A3229" s="60">
        <v>41257</v>
      </c>
      <c r="B3229" s="16">
        <v>4595.0600000000004</v>
      </c>
      <c r="C3229" s="16">
        <v>4592.8999999999996</v>
      </c>
      <c r="D3229" s="16">
        <v>4607.8</v>
      </c>
      <c r="E3229" s="16">
        <v>4590.2</v>
      </c>
      <c r="F3229" s="16" t="s">
        <v>2745</v>
      </c>
      <c r="G3229" s="61">
        <f t="shared" si="51"/>
        <v>4.6157798708468256E-4</v>
      </c>
    </row>
    <row r="3230" spans="1:7" x14ac:dyDescent="0.35">
      <c r="A3230" s="60">
        <v>41256</v>
      </c>
      <c r="B3230" s="16">
        <v>4592.9399999999996</v>
      </c>
      <c r="C3230" s="16">
        <v>4591.8</v>
      </c>
      <c r="D3230" s="16">
        <v>4600.2</v>
      </c>
      <c r="E3230" s="16">
        <v>4586.2</v>
      </c>
      <c r="F3230" s="16" t="s">
        <v>2744</v>
      </c>
      <c r="G3230" s="61">
        <f t="shared" si="51"/>
        <v>2.3955538520503694E-4</v>
      </c>
    </row>
    <row r="3231" spans="1:7" x14ac:dyDescent="0.35">
      <c r="A3231" s="60">
        <v>41255</v>
      </c>
      <c r="B3231" s="16">
        <v>4591.84</v>
      </c>
      <c r="C3231" s="16">
        <v>4581.3</v>
      </c>
      <c r="D3231" s="16">
        <v>4608.8</v>
      </c>
      <c r="E3231" s="16">
        <v>4581.3</v>
      </c>
      <c r="F3231" s="16" t="s">
        <v>122</v>
      </c>
      <c r="G3231" s="61">
        <f t="shared" si="51"/>
        <v>2.2962814210751858E-3</v>
      </c>
    </row>
    <row r="3232" spans="1:7" x14ac:dyDescent="0.35">
      <c r="A3232" s="60">
        <v>41254</v>
      </c>
      <c r="B3232" s="16">
        <v>4581.32</v>
      </c>
      <c r="C3232" s="16">
        <v>4562.3999999999996</v>
      </c>
      <c r="D3232" s="16">
        <v>4585.3</v>
      </c>
      <c r="E3232" s="16">
        <v>4562.3999999999996</v>
      </c>
      <c r="F3232" s="16" t="s">
        <v>2743</v>
      </c>
      <c r="G3232" s="61">
        <f t="shared" si="51"/>
        <v>4.1535430050609889E-3</v>
      </c>
    </row>
    <row r="3233" spans="1:7" x14ac:dyDescent="0.35">
      <c r="A3233" s="60">
        <v>41253</v>
      </c>
      <c r="B3233" s="16">
        <v>4562.37</v>
      </c>
      <c r="C3233" s="16">
        <v>4556.5</v>
      </c>
      <c r="D3233" s="16">
        <v>4575.8999999999996</v>
      </c>
      <c r="E3233" s="16">
        <v>4556.5</v>
      </c>
      <c r="F3233" s="16" t="s">
        <v>2742</v>
      </c>
      <c r="G3233" s="61">
        <f t="shared" si="51"/>
        <v>-1.2762138260146161E-3</v>
      </c>
    </row>
    <row r="3234" spans="1:7" x14ac:dyDescent="0.35">
      <c r="A3234" s="60">
        <v>41252</v>
      </c>
      <c r="B3234" s="16">
        <v>4568.2</v>
      </c>
      <c r="C3234" s="16">
        <v>4556.5</v>
      </c>
      <c r="D3234" s="16">
        <v>4568.2</v>
      </c>
      <c r="E3234" s="16">
        <v>4556.5</v>
      </c>
      <c r="F3234" s="16"/>
      <c r="G3234" s="61">
        <f t="shared" si="51"/>
        <v>2.7108003994862351E-3</v>
      </c>
    </row>
    <row r="3235" spans="1:7" x14ac:dyDescent="0.35">
      <c r="A3235" s="60">
        <v>41250</v>
      </c>
      <c r="B3235" s="16">
        <v>4555.8500000000004</v>
      </c>
      <c r="C3235" s="16">
        <v>4522</v>
      </c>
      <c r="D3235" s="16">
        <v>4557.6000000000004</v>
      </c>
      <c r="E3235" s="16">
        <v>4521.6000000000004</v>
      </c>
      <c r="F3235" s="16" t="s">
        <v>2741</v>
      </c>
      <c r="G3235" s="61">
        <f t="shared" si="51"/>
        <v>8.8844992946879309E-3</v>
      </c>
    </row>
    <row r="3236" spans="1:7" x14ac:dyDescent="0.35">
      <c r="A3236" s="60">
        <v>41249</v>
      </c>
      <c r="B3236" s="16">
        <v>4515.7299999999996</v>
      </c>
      <c r="C3236" s="16">
        <v>4528</v>
      </c>
      <c r="D3236" s="16">
        <v>4535.3999999999996</v>
      </c>
      <c r="E3236" s="16">
        <v>4512.3999999999996</v>
      </c>
      <c r="F3236" s="16" t="s">
        <v>2740</v>
      </c>
      <c r="G3236" s="61">
        <f t="shared" si="51"/>
        <v>-2.7186155599333572E-3</v>
      </c>
    </row>
    <row r="3237" spans="1:7" x14ac:dyDescent="0.35">
      <c r="A3237" s="60">
        <v>41248</v>
      </c>
      <c r="B3237" s="16">
        <v>4528.04</v>
      </c>
      <c r="C3237" s="16">
        <v>4511.8</v>
      </c>
      <c r="D3237" s="16">
        <v>4531.6000000000004</v>
      </c>
      <c r="E3237" s="16">
        <v>4508.6000000000004</v>
      </c>
      <c r="F3237" s="16" t="s">
        <v>2739</v>
      </c>
      <c r="G3237" s="61">
        <f t="shared" si="51"/>
        <v>3.6083479617710079E-3</v>
      </c>
    </row>
    <row r="3238" spans="1:7" x14ac:dyDescent="0.35">
      <c r="A3238" s="60">
        <v>41247</v>
      </c>
      <c r="B3238" s="16">
        <v>4511.76</v>
      </c>
      <c r="C3238" s="16">
        <v>4540</v>
      </c>
      <c r="D3238" s="16">
        <v>4544.3999999999996</v>
      </c>
      <c r="E3238" s="16">
        <v>4510.3999999999996</v>
      </c>
      <c r="F3238" s="16" t="s">
        <v>2738</v>
      </c>
      <c r="G3238" s="61">
        <f t="shared" si="51"/>
        <v>-6.2312089073909283E-3</v>
      </c>
    </row>
    <row r="3239" spans="1:7" x14ac:dyDescent="0.35">
      <c r="A3239" s="60">
        <v>41246</v>
      </c>
      <c r="B3239" s="16">
        <v>4540.05</v>
      </c>
      <c r="C3239" s="16">
        <v>4518</v>
      </c>
      <c r="D3239" s="16">
        <v>4546.3</v>
      </c>
      <c r="E3239" s="16">
        <v>4518</v>
      </c>
      <c r="F3239" s="16" t="s">
        <v>2737</v>
      </c>
      <c r="G3239" s="61">
        <f t="shared" si="51"/>
        <v>4.8738056188206702E-3</v>
      </c>
    </row>
    <row r="3240" spans="1:7" x14ac:dyDescent="0.35">
      <c r="A3240" s="60">
        <v>41243</v>
      </c>
      <c r="B3240" s="16">
        <v>4518.03</v>
      </c>
      <c r="C3240" s="16">
        <v>4490.1000000000004</v>
      </c>
      <c r="D3240" s="16">
        <v>4524.7</v>
      </c>
      <c r="E3240" s="16">
        <v>4490.1000000000004</v>
      </c>
      <c r="F3240" s="16" t="s">
        <v>1423</v>
      </c>
      <c r="G3240" s="61">
        <f t="shared" si="51"/>
        <v>6.2293154211745527E-3</v>
      </c>
    </row>
    <row r="3241" spans="1:7" x14ac:dyDescent="0.35">
      <c r="A3241" s="60">
        <v>41242</v>
      </c>
      <c r="B3241" s="16">
        <v>4490.0600000000004</v>
      </c>
      <c r="C3241" s="16">
        <v>4462.3</v>
      </c>
      <c r="D3241" s="16">
        <v>4490.1000000000004</v>
      </c>
      <c r="E3241" s="16">
        <v>4461.1000000000004</v>
      </c>
      <c r="F3241" s="16" t="s">
        <v>2736</v>
      </c>
      <c r="G3241" s="61">
        <f t="shared" si="51"/>
        <v>6.1533635100614603E-3</v>
      </c>
    </row>
    <row r="3242" spans="1:7" x14ac:dyDescent="0.35">
      <c r="A3242" s="60">
        <v>41241</v>
      </c>
      <c r="B3242" s="16">
        <v>4462.6000000000004</v>
      </c>
      <c r="C3242" s="16">
        <v>4470.1000000000004</v>
      </c>
      <c r="D3242" s="16">
        <v>4470.1000000000004</v>
      </c>
      <c r="E3242" s="16">
        <v>4448.6000000000004</v>
      </c>
      <c r="F3242" s="16" t="s">
        <v>2735</v>
      </c>
      <c r="G3242" s="61">
        <f t="shared" si="51"/>
        <v>-2.4120409801068332E-3</v>
      </c>
    </row>
    <row r="3243" spans="1:7" x14ac:dyDescent="0.35">
      <c r="A3243" s="60">
        <v>41240</v>
      </c>
      <c r="B3243" s="16">
        <v>4473.3900000000003</v>
      </c>
      <c r="C3243" s="16">
        <v>4443.5</v>
      </c>
      <c r="D3243" s="16">
        <v>4477.5</v>
      </c>
      <c r="E3243" s="16">
        <v>4442.2</v>
      </c>
      <c r="F3243" s="16" t="s">
        <v>2734</v>
      </c>
      <c r="G3243" s="61">
        <f t="shared" si="51"/>
        <v>6.715351464482211E-3</v>
      </c>
    </row>
    <row r="3244" spans="1:7" x14ac:dyDescent="0.35">
      <c r="A3244" s="60">
        <v>41239</v>
      </c>
      <c r="B3244" s="16">
        <v>4443.55</v>
      </c>
      <c r="C3244" s="16">
        <v>4431.5</v>
      </c>
      <c r="D3244" s="16">
        <v>4444.8999999999996</v>
      </c>
      <c r="E3244" s="16">
        <v>4431.5</v>
      </c>
      <c r="F3244" s="16" t="s">
        <v>2733</v>
      </c>
      <c r="G3244" s="61">
        <f t="shared" si="51"/>
        <v>2.714644185290771E-3</v>
      </c>
    </row>
    <row r="3245" spans="1:7" x14ac:dyDescent="0.35">
      <c r="A3245" s="60">
        <v>41236</v>
      </c>
      <c r="B3245" s="16">
        <v>4431.5200000000004</v>
      </c>
      <c r="C3245" s="16">
        <v>4432.3999999999996</v>
      </c>
      <c r="D3245" s="16">
        <v>4432.5</v>
      </c>
      <c r="E3245" s="16">
        <v>4417.3</v>
      </c>
      <c r="F3245" s="16" t="s">
        <v>2732</v>
      </c>
      <c r="G3245" s="61">
        <f t="shared" si="51"/>
        <v>-2.0304935001635993E-4</v>
      </c>
    </row>
    <row r="3246" spans="1:7" x14ac:dyDescent="0.35">
      <c r="A3246" s="60">
        <v>41235</v>
      </c>
      <c r="B3246" s="16">
        <v>4432.42</v>
      </c>
      <c r="C3246" s="16">
        <v>4396.8999999999996</v>
      </c>
      <c r="D3246" s="16">
        <v>4446.2</v>
      </c>
      <c r="E3246" s="16">
        <v>4394.8</v>
      </c>
      <c r="F3246" s="16" t="s">
        <v>2731</v>
      </c>
      <c r="G3246" s="61">
        <f t="shared" si="51"/>
        <v>9.4973034035419346E-3</v>
      </c>
    </row>
    <row r="3247" spans="1:7" x14ac:dyDescent="0.35">
      <c r="A3247" s="60">
        <v>41234</v>
      </c>
      <c r="B3247" s="16">
        <v>4390.72</v>
      </c>
      <c r="C3247" s="16">
        <v>4408.8999999999996</v>
      </c>
      <c r="D3247" s="16">
        <v>4409.2</v>
      </c>
      <c r="E3247" s="16">
        <v>4387.6000000000004</v>
      </c>
      <c r="F3247" s="16" t="s">
        <v>2730</v>
      </c>
      <c r="G3247" s="61">
        <f t="shared" si="51"/>
        <v>-3.7981059385677751E-3</v>
      </c>
    </row>
    <row r="3248" spans="1:7" x14ac:dyDescent="0.35">
      <c r="A3248" s="60">
        <v>41233</v>
      </c>
      <c r="B3248" s="16">
        <v>4407.46</v>
      </c>
      <c r="C3248" s="16">
        <v>4382.6000000000004</v>
      </c>
      <c r="D3248" s="16">
        <v>4411.8</v>
      </c>
      <c r="E3248" s="16">
        <v>4382.6000000000004</v>
      </c>
      <c r="F3248" s="16" t="s">
        <v>2729</v>
      </c>
      <c r="G3248" s="61">
        <f t="shared" si="51"/>
        <v>5.6678425234220065E-3</v>
      </c>
    </row>
    <row r="3249" spans="1:7" x14ac:dyDescent="0.35">
      <c r="A3249" s="60">
        <v>41232</v>
      </c>
      <c r="B3249" s="16">
        <v>4382.62</v>
      </c>
      <c r="C3249" s="16">
        <v>4367.3999999999996</v>
      </c>
      <c r="D3249" s="16">
        <v>4385</v>
      </c>
      <c r="E3249" s="16">
        <v>4362.1000000000004</v>
      </c>
      <c r="F3249" s="16" t="s">
        <v>517</v>
      </c>
      <c r="G3249" s="61">
        <f t="shared" si="51"/>
        <v>5.1557977496134999E-3</v>
      </c>
    </row>
    <row r="3250" spans="1:7" x14ac:dyDescent="0.35">
      <c r="A3250" s="60">
        <v>41229</v>
      </c>
      <c r="B3250" s="16">
        <v>4360.1400000000003</v>
      </c>
      <c r="C3250" s="16">
        <v>4371.5</v>
      </c>
      <c r="D3250" s="16">
        <v>4372.2</v>
      </c>
      <c r="E3250" s="16">
        <v>4355.8999999999996</v>
      </c>
      <c r="F3250" s="16" t="s">
        <v>1254</v>
      </c>
      <c r="G3250" s="61">
        <f t="shared" si="51"/>
        <v>-2.3955466170624273E-3</v>
      </c>
    </row>
    <row r="3251" spans="1:7" x14ac:dyDescent="0.35">
      <c r="A3251" s="60">
        <v>41228</v>
      </c>
      <c r="B3251" s="16">
        <v>4370.6099999999997</v>
      </c>
      <c r="C3251" s="16">
        <v>4410.7</v>
      </c>
      <c r="D3251" s="16">
        <v>4410.7</v>
      </c>
      <c r="E3251" s="16">
        <v>4359.6000000000004</v>
      </c>
      <c r="F3251" s="16" t="s">
        <v>168</v>
      </c>
      <c r="G3251" s="61">
        <f t="shared" si="51"/>
        <v>-9.0825203427145063E-3</v>
      </c>
    </row>
    <row r="3252" spans="1:7" x14ac:dyDescent="0.35">
      <c r="A3252" s="60">
        <v>41227</v>
      </c>
      <c r="B3252" s="16">
        <v>4410.67</v>
      </c>
      <c r="C3252" s="16">
        <v>4404.2</v>
      </c>
      <c r="D3252" s="16">
        <v>4416.3</v>
      </c>
      <c r="E3252" s="16">
        <v>4395.3</v>
      </c>
      <c r="F3252" s="16" t="s">
        <v>2728</v>
      </c>
      <c r="G3252" s="61">
        <f t="shared" si="51"/>
        <v>1.4713261689438539E-3</v>
      </c>
    </row>
    <row r="3253" spans="1:7" x14ac:dyDescent="0.35">
      <c r="A3253" s="60">
        <v>41226</v>
      </c>
      <c r="B3253" s="16">
        <v>4404.1899999999996</v>
      </c>
      <c r="C3253" s="16">
        <v>4468.2</v>
      </c>
      <c r="D3253" s="16">
        <v>4468.8</v>
      </c>
      <c r="E3253" s="16">
        <v>4404.1899999999996</v>
      </c>
      <c r="F3253" s="16" t="s">
        <v>2727</v>
      </c>
      <c r="G3253" s="61">
        <f t="shared" si="51"/>
        <v>-1.4691735311620491E-2</v>
      </c>
    </row>
    <row r="3254" spans="1:7" x14ac:dyDescent="0.35">
      <c r="A3254" s="60">
        <v>41225</v>
      </c>
      <c r="B3254" s="16">
        <v>4469.8599999999997</v>
      </c>
      <c r="C3254" s="16">
        <v>4479.2</v>
      </c>
      <c r="D3254" s="16">
        <v>4485.7</v>
      </c>
      <c r="E3254" s="16">
        <v>4464.7</v>
      </c>
      <c r="F3254" s="16" t="s">
        <v>2726</v>
      </c>
      <c r="G3254" s="61">
        <f t="shared" si="51"/>
        <v>-2.8109564837166534E-3</v>
      </c>
    </row>
    <row r="3255" spans="1:7" x14ac:dyDescent="0.35">
      <c r="A3255" s="60">
        <v>41222</v>
      </c>
      <c r="B3255" s="16">
        <v>4482.46</v>
      </c>
      <c r="C3255" s="16">
        <v>4502.2</v>
      </c>
      <c r="D3255" s="16">
        <v>4502.2</v>
      </c>
      <c r="E3255" s="16">
        <v>4458.2</v>
      </c>
      <c r="F3255" s="16" t="s">
        <v>2725</v>
      </c>
      <c r="G3255" s="61">
        <f t="shared" si="51"/>
        <v>-4.3801003069624533E-3</v>
      </c>
    </row>
    <row r="3256" spans="1:7" x14ac:dyDescent="0.35">
      <c r="A3256" s="60">
        <v>41221</v>
      </c>
      <c r="B3256" s="16">
        <v>4502.18</v>
      </c>
      <c r="C3256" s="16">
        <v>4534.2</v>
      </c>
      <c r="D3256" s="16">
        <v>4534.2</v>
      </c>
      <c r="E3256" s="16">
        <v>4478.5</v>
      </c>
      <c r="F3256" s="16" t="s">
        <v>2724</v>
      </c>
      <c r="G3256" s="61">
        <f t="shared" si="51"/>
        <v>-7.0553155263256562E-3</v>
      </c>
    </row>
    <row r="3257" spans="1:7" x14ac:dyDescent="0.35">
      <c r="A3257" s="60">
        <v>41220</v>
      </c>
      <c r="B3257" s="16">
        <v>4534.17</v>
      </c>
      <c r="C3257" s="16">
        <v>4503.7</v>
      </c>
      <c r="D3257" s="16">
        <v>4536.3</v>
      </c>
      <c r="E3257" s="16">
        <v>4502.3</v>
      </c>
      <c r="F3257" s="16" t="s">
        <v>2723</v>
      </c>
      <c r="G3257" s="61">
        <f t="shared" si="51"/>
        <v>6.7566067312945233E-3</v>
      </c>
    </row>
    <row r="3258" spans="1:7" x14ac:dyDescent="0.35">
      <c r="A3258" s="60">
        <v>41219</v>
      </c>
      <c r="B3258" s="16">
        <v>4503.74</v>
      </c>
      <c r="C3258" s="16">
        <v>4492.5</v>
      </c>
      <c r="D3258" s="16">
        <v>4507.8</v>
      </c>
      <c r="E3258" s="16">
        <v>4489.5</v>
      </c>
      <c r="F3258" s="16" t="s">
        <v>2722</v>
      </c>
      <c r="G3258" s="61">
        <f t="shared" si="51"/>
        <v>2.2654643534301133E-3</v>
      </c>
    </row>
    <row r="3259" spans="1:7" x14ac:dyDescent="0.35">
      <c r="A3259" s="60">
        <v>41218</v>
      </c>
      <c r="B3259" s="16">
        <v>4493.5600000000004</v>
      </c>
      <c r="C3259" s="16">
        <v>4481</v>
      </c>
      <c r="D3259" s="16">
        <v>4497</v>
      </c>
      <c r="E3259" s="16">
        <v>4458.7</v>
      </c>
      <c r="F3259" s="16" t="s">
        <v>2721</v>
      </c>
      <c r="G3259" s="61">
        <f t="shared" si="51"/>
        <v>2.2795505136796734E-3</v>
      </c>
    </row>
    <row r="3260" spans="1:7" x14ac:dyDescent="0.35">
      <c r="A3260" s="60">
        <v>41215</v>
      </c>
      <c r="B3260" s="16">
        <v>4483.34</v>
      </c>
      <c r="C3260" s="16">
        <v>4491.3</v>
      </c>
      <c r="D3260" s="16">
        <v>4507.5</v>
      </c>
      <c r="E3260" s="16">
        <v>4480.1000000000004</v>
      </c>
      <c r="F3260" s="16" t="s">
        <v>2720</v>
      </c>
      <c r="G3260" s="61">
        <f t="shared" si="51"/>
        <v>7.678742829082541E-4</v>
      </c>
    </row>
    <row r="3261" spans="1:7" x14ac:dyDescent="0.35">
      <c r="A3261" s="60">
        <v>41214</v>
      </c>
      <c r="B3261" s="16">
        <v>4479.8999999999996</v>
      </c>
      <c r="C3261" s="16">
        <v>4535.3999999999996</v>
      </c>
      <c r="D3261" s="16">
        <v>4535.3999999999996</v>
      </c>
      <c r="E3261" s="16">
        <v>4479.8999999999996</v>
      </c>
      <c r="F3261" s="16" t="s">
        <v>528</v>
      </c>
      <c r="G3261" s="61">
        <f t="shared" si="51"/>
        <v>-1.2228356734636292E-2</v>
      </c>
    </row>
    <row r="3262" spans="1:7" x14ac:dyDescent="0.35">
      <c r="A3262" s="60">
        <v>41213</v>
      </c>
      <c r="B3262" s="16">
        <v>4535.3599999999997</v>
      </c>
      <c r="C3262" s="16">
        <v>4511.7</v>
      </c>
      <c r="D3262" s="16">
        <v>4542.8</v>
      </c>
      <c r="E3262" s="16">
        <v>4511.5</v>
      </c>
      <c r="F3262" s="16" t="s">
        <v>173</v>
      </c>
      <c r="G3262" s="61">
        <f t="shared" si="51"/>
        <v>6.5850069578687886E-3</v>
      </c>
    </row>
    <row r="3263" spans="1:7" x14ac:dyDescent="0.35">
      <c r="A3263" s="60">
        <v>41212</v>
      </c>
      <c r="B3263" s="16">
        <v>4505.6899999999996</v>
      </c>
      <c r="C3263" s="16">
        <v>4499.8</v>
      </c>
      <c r="D3263" s="16">
        <v>4518.8999999999996</v>
      </c>
      <c r="E3263" s="16">
        <v>4493.3999999999996</v>
      </c>
      <c r="F3263" s="16" t="s">
        <v>2719</v>
      </c>
      <c r="G3263" s="61">
        <f t="shared" si="51"/>
        <v>1.4046410941974674E-3</v>
      </c>
    </row>
    <row r="3264" spans="1:7" x14ac:dyDescent="0.35">
      <c r="A3264" s="60">
        <v>41211</v>
      </c>
      <c r="B3264" s="16">
        <v>4499.37</v>
      </c>
      <c r="C3264" s="16">
        <v>4498.8999999999996</v>
      </c>
      <c r="D3264" s="16">
        <v>4523</v>
      </c>
      <c r="E3264" s="16">
        <v>4498.6000000000004</v>
      </c>
      <c r="F3264" s="16" t="s">
        <v>2718</v>
      </c>
      <c r="G3264" s="61">
        <f t="shared" si="51"/>
        <v>6.9168597901358986E-4</v>
      </c>
    </row>
    <row r="3265" spans="1:7" x14ac:dyDescent="0.35">
      <c r="A3265" s="60">
        <v>41208</v>
      </c>
      <c r="B3265" s="16">
        <v>4496.26</v>
      </c>
      <c r="C3265" s="16">
        <v>4536</v>
      </c>
      <c r="D3265" s="16">
        <v>4547.6000000000004</v>
      </c>
      <c r="E3265" s="16">
        <v>4495</v>
      </c>
      <c r="F3265" s="16" t="s">
        <v>173</v>
      </c>
      <c r="G3265" s="61">
        <f t="shared" si="51"/>
        <v>-8.210028499077815E-3</v>
      </c>
    </row>
    <row r="3266" spans="1:7" x14ac:dyDescent="0.35">
      <c r="A3266" s="60">
        <v>41207</v>
      </c>
      <c r="B3266" s="16">
        <v>4533.4799999999996</v>
      </c>
      <c r="C3266" s="16">
        <v>4529.7</v>
      </c>
      <c r="D3266" s="16">
        <v>4541.3999999999996</v>
      </c>
      <c r="E3266" s="16">
        <v>4528</v>
      </c>
      <c r="F3266" s="16" t="s">
        <v>2717</v>
      </c>
      <c r="G3266" s="61">
        <f t="shared" si="51"/>
        <v>6.4230328634140577E-4</v>
      </c>
    </row>
    <row r="3267" spans="1:7" x14ac:dyDescent="0.35">
      <c r="A3267" s="60">
        <v>41206</v>
      </c>
      <c r="B3267" s="16">
        <v>4530.57</v>
      </c>
      <c r="C3267" s="16">
        <v>4568</v>
      </c>
      <c r="D3267" s="16">
        <v>4568</v>
      </c>
      <c r="E3267" s="16">
        <v>4525.6000000000004</v>
      </c>
      <c r="F3267" s="16" t="s">
        <v>1332</v>
      </c>
      <c r="G3267" s="61">
        <f t="shared" ref="G3267:G3330" si="52">B3267/B3268-1</f>
        <v>-8.1852730759464087E-3</v>
      </c>
    </row>
    <row r="3268" spans="1:7" x14ac:dyDescent="0.35">
      <c r="A3268" s="60">
        <v>41205</v>
      </c>
      <c r="B3268" s="16">
        <v>4567.96</v>
      </c>
      <c r="C3268" s="16">
        <v>4562.8999999999996</v>
      </c>
      <c r="D3268" s="16">
        <v>4588.7</v>
      </c>
      <c r="E3268" s="16">
        <v>4561.5</v>
      </c>
      <c r="F3268" s="16" t="s">
        <v>2716</v>
      </c>
      <c r="G3268" s="61">
        <f t="shared" si="52"/>
        <v>7.360995487009081E-4</v>
      </c>
    </row>
    <row r="3269" spans="1:7" x14ac:dyDescent="0.35">
      <c r="A3269" s="60">
        <v>41204</v>
      </c>
      <c r="B3269" s="16">
        <v>4564.6000000000004</v>
      </c>
      <c r="C3269" s="16">
        <v>4582.1000000000004</v>
      </c>
      <c r="D3269" s="16">
        <v>4582.7</v>
      </c>
      <c r="E3269" s="16">
        <v>4545.8999999999996</v>
      </c>
      <c r="F3269" s="16" t="s">
        <v>2715</v>
      </c>
      <c r="G3269" s="61">
        <f t="shared" si="52"/>
        <v>-6.2850089365991124E-3</v>
      </c>
    </row>
    <row r="3270" spans="1:7" x14ac:dyDescent="0.35">
      <c r="A3270" s="60">
        <v>41201</v>
      </c>
      <c r="B3270" s="16">
        <v>4593.47</v>
      </c>
      <c r="C3270" s="16">
        <v>4580.8999999999996</v>
      </c>
      <c r="D3270" s="16">
        <v>4593.8999999999996</v>
      </c>
      <c r="E3270" s="16">
        <v>4561.6000000000004</v>
      </c>
      <c r="F3270" s="16" t="s">
        <v>173</v>
      </c>
      <c r="G3270" s="61">
        <f t="shared" si="52"/>
        <v>2.7483802238872368E-3</v>
      </c>
    </row>
    <row r="3271" spans="1:7" x14ac:dyDescent="0.35">
      <c r="A3271" s="60">
        <v>41200</v>
      </c>
      <c r="B3271" s="16">
        <v>4580.88</v>
      </c>
      <c r="C3271" s="16">
        <v>4586.1000000000004</v>
      </c>
      <c r="D3271" s="16">
        <v>4602.5</v>
      </c>
      <c r="E3271" s="16">
        <v>4567.8999999999996</v>
      </c>
      <c r="F3271" s="16" t="s">
        <v>418</v>
      </c>
      <c r="G3271" s="61">
        <f t="shared" si="52"/>
        <v>6.5899197739343052E-3</v>
      </c>
    </row>
    <row r="3272" spans="1:7" x14ac:dyDescent="0.35">
      <c r="A3272" s="60">
        <v>41199</v>
      </c>
      <c r="B3272" s="16">
        <v>4550.8900000000003</v>
      </c>
      <c r="C3272" s="16">
        <v>4513.8999999999996</v>
      </c>
      <c r="D3272" s="16">
        <v>4558.7</v>
      </c>
      <c r="E3272" s="16">
        <v>4513.8999999999996</v>
      </c>
      <c r="F3272" s="16" t="s">
        <v>2714</v>
      </c>
      <c r="G3272" s="61">
        <f t="shared" si="52"/>
        <v>8.1924539922153539E-3</v>
      </c>
    </row>
    <row r="3273" spans="1:7" x14ac:dyDescent="0.35">
      <c r="A3273" s="60">
        <v>41198</v>
      </c>
      <c r="B3273" s="16">
        <v>4513.91</v>
      </c>
      <c r="C3273" s="16">
        <v>4505.5</v>
      </c>
      <c r="D3273" s="16">
        <v>4537.8999999999996</v>
      </c>
      <c r="E3273" s="16">
        <v>4505.5</v>
      </c>
      <c r="F3273" s="16" t="s">
        <v>2713</v>
      </c>
      <c r="G3273" s="61">
        <f t="shared" si="52"/>
        <v>1.8666074797468735E-3</v>
      </c>
    </row>
    <row r="3274" spans="1:7" x14ac:dyDescent="0.35">
      <c r="A3274" s="60">
        <v>41197</v>
      </c>
      <c r="B3274" s="16">
        <v>4505.5</v>
      </c>
      <c r="C3274" s="16">
        <v>4510.1000000000004</v>
      </c>
      <c r="D3274" s="16">
        <v>4515</v>
      </c>
      <c r="E3274" s="16">
        <v>4501.2</v>
      </c>
      <c r="F3274" s="16" t="s">
        <v>2712</v>
      </c>
      <c r="G3274" s="61">
        <f t="shared" si="52"/>
        <v>-1.0199330391787997E-3</v>
      </c>
    </row>
    <row r="3275" spans="1:7" x14ac:dyDescent="0.35">
      <c r="A3275" s="60">
        <v>41194</v>
      </c>
      <c r="B3275" s="16">
        <v>4510.1000000000004</v>
      </c>
      <c r="C3275" s="16">
        <v>4505.2</v>
      </c>
      <c r="D3275" s="16">
        <v>4518.3999999999996</v>
      </c>
      <c r="E3275" s="16">
        <v>4505.1000000000004</v>
      </c>
      <c r="F3275" s="16" t="s">
        <v>2711</v>
      </c>
      <c r="G3275" s="61">
        <f t="shared" si="52"/>
        <v>1.0898541459962718E-3</v>
      </c>
    </row>
    <row r="3276" spans="1:7" x14ac:dyDescent="0.35">
      <c r="A3276" s="60">
        <v>41193</v>
      </c>
      <c r="B3276" s="16">
        <v>4505.1899999999996</v>
      </c>
      <c r="C3276" s="16">
        <v>4511.8999999999996</v>
      </c>
      <c r="D3276" s="16">
        <v>4513.3999999999996</v>
      </c>
      <c r="E3276" s="16">
        <v>4483.2</v>
      </c>
      <c r="F3276" s="16" t="s">
        <v>2202</v>
      </c>
      <c r="G3276" s="61">
        <f t="shared" si="52"/>
        <v>-1.4871783505839842E-3</v>
      </c>
    </row>
    <row r="3277" spans="1:7" x14ac:dyDescent="0.35">
      <c r="A3277" s="60">
        <v>41192</v>
      </c>
      <c r="B3277" s="16">
        <v>4511.8999999999996</v>
      </c>
      <c r="C3277" s="16">
        <v>4520</v>
      </c>
      <c r="D3277" s="16">
        <v>4520.6000000000004</v>
      </c>
      <c r="E3277" s="16">
        <v>4498.1000000000004</v>
      </c>
      <c r="F3277" s="16" t="s">
        <v>2710</v>
      </c>
      <c r="G3277" s="61">
        <f t="shared" si="52"/>
        <v>-3.24306650937356E-3</v>
      </c>
    </row>
    <row r="3278" spans="1:7" x14ac:dyDescent="0.35">
      <c r="A3278" s="60">
        <v>41191</v>
      </c>
      <c r="B3278" s="16">
        <v>4526.58</v>
      </c>
      <c r="C3278" s="16">
        <v>4503.3999999999996</v>
      </c>
      <c r="D3278" s="16">
        <v>4532.6000000000004</v>
      </c>
      <c r="E3278" s="16">
        <v>4502.6000000000004</v>
      </c>
      <c r="F3278" s="16" t="s">
        <v>2709</v>
      </c>
      <c r="G3278" s="61">
        <f t="shared" si="52"/>
        <v>5.4687291757367085E-3</v>
      </c>
    </row>
    <row r="3279" spans="1:7" x14ac:dyDescent="0.35">
      <c r="A3279" s="60">
        <v>41190</v>
      </c>
      <c r="B3279" s="16">
        <v>4501.96</v>
      </c>
      <c r="C3279" s="16">
        <v>4513.8</v>
      </c>
      <c r="D3279" s="16">
        <v>4516</v>
      </c>
      <c r="E3279" s="16">
        <v>4496.8999999999996</v>
      </c>
      <c r="F3279" s="16" t="s">
        <v>2708</v>
      </c>
      <c r="G3279" s="61">
        <f t="shared" si="52"/>
        <v>-2.627486253328648E-3</v>
      </c>
    </row>
    <row r="3280" spans="1:7" x14ac:dyDescent="0.35">
      <c r="A3280" s="60">
        <v>41187</v>
      </c>
      <c r="B3280" s="16">
        <v>4513.82</v>
      </c>
      <c r="C3280" s="16">
        <v>4472.6000000000004</v>
      </c>
      <c r="D3280" s="16">
        <v>4514.8999999999996</v>
      </c>
      <c r="E3280" s="16">
        <v>4472.6000000000004</v>
      </c>
      <c r="F3280" s="16" t="s">
        <v>2707</v>
      </c>
      <c r="G3280" s="61">
        <f t="shared" si="52"/>
        <v>9.2251417532687174E-3</v>
      </c>
    </row>
    <row r="3281" spans="1:7" x14ac:dyDescent="0.35">
      <c r="A3281" s="60">
        <v>41186</v>
      </c>
      <c r="B3281" s="16">
        <v>4472.5600000000004</v>
      </c>
      <c r="C3281" s="16">
        <v>4458.8</v>
      </c>
      <c r="D3281" s="16">
        <v>4476.2</v>
      </c>
      <c r="E3281" s="16">
        <v>4457.2</v>
      </c>
      <c r="F3281" s="16" t="s">
        <v>2706</v>
      </c>
      <c r="G3281" s="61">
        <f t="shared" si="52"/>
        <v>3.0927811930197002E-3</v>
      </c>
    </row>
    <row r="3282" spans="1:7" x14ac:dyDescent="0.35">
      <c r="A3282" s="60">
        <v>41185</v>
      </c>
      <c r="B3282" s="16">
        <v>4458.7700000000004</v>
      </c>
      <c r="C3282" s="16">
        <v>4451.8999999999996</v>
      </c>
      <c r="D3282" s="16">
        <v>4472.8999999999996</v>
      </c>
      <c r="E3282" s="16">
        <v>4451.3999999999996</v>
      </c>
      <c r="F3282" s="16" t="s">
        <v>2705</v>
      </c>
      <c r="G3282" s="61">
        <f t="shared" si="52"/>
        <v>1.5364122975878303E-3</v>
      </c>
    </row>
    <row r="3283" spans="1:7" x14ac:dyDescent="0.35">
      <c r="A3283" s="60">
        <v>41184</v>
      </c>
      <c r="B3283" s="16">
        <v>4451.93</v>
      </c>
      <c r="C3283" s="16">
        <v>4412.8999999999996</v>
      </c>
      <c r="D3283" s="16">
        <v>4456.3999999999996</v>
      </c>
      <c r="E3283" s="16">
        <v>4412.8999999999996</v>
      </c>
      <c r="F3283" s="16" t="s">
        <v>2704</v>
      </c>
      <c r="G3283" s="61">
        <f t="shared" si="52"/>
        <v>9.9041120439538055E-3</v>
      </c>
    </row>
    <row r="3284" spans="1:7" x14ac:dyDescent="0.35">
      <c r="A3284" s="60">
        <v>41183</v>
      </c>
      <c r="B3284" s="16">
        <v>4408.2700000000004</v>
      </c>
      <c r="C3284" s="16">
        <v>4406.3</v>
      </c>
      <c r="D3284" s="16">
        <v>4429.3999999999996</v>
      </c>
      <c r="E3284" s="16">
        <v>4394.6000000000004</v>
      </c>
      <c r="F3284" s="16"/>
      <c r="G3284" s="61">
        <f t="shared" si="52"/>
        <v>4.3800523790715751E-4</v>
      </c>
    </row>
    <row r="3285" spans="1:7" x14ac:dyDescent="0.35">
      <c r="A3285" s="60">
        <v>41180</v>
      </c>
      <c r="B3285" s="16">
        <v>4406.34</v>
      </c>
      <c r="C3285" s="16">
        <v>4402.3999999999996</v>
      </c>
      <c r="D3285" s="16">
        <v>4413.1000000000004</v>
      </c>
      <c r="E3285" s="16">
        <v>4389.1000000000004</v>
      </c>
      <c r="F3285" s="16" t="s">
        <v>297</v>
      </c>
      <c r="G3285" s="61">
        <f t="shared" si="52"/>
        <v>7.9494144688418977E-4</v>
      </c>
    </row>
    <row r="3286" spans="1:7" x14ac:dyDescent="0.35">
      <c r="A3286" s="60">
        <v>41179</v>
      </c>
      <c r="B3286" s="16">
        <v>4402.84</v>
      </c>
      <c r="C3286" s="16">
        <v>4378.8</v>
      </c>
      <c r="D3286" s="16">
        <v>4402.8999999999996</v>
      </c>
      <c r="E3286" s="16">
        <v>4357.8999999999996</v>
      </c>
      <c r="F3286" s="16" t="s">
        <v>2703</v>
      </c>
      <c r="G3286" s="61">
        <f t="shared" si="52"/>
        <v>4.6503561926407588E-3</v>
      </c>
    </row>
    <row r="3287" spans="1:7" x14ac:dyDescent="0.35">
      <c r="A3287" s="60">
        <v>41178</v>
      </c>
      <c r="B3287" s="16">
        <v>4382.46</v>
      </c>
      <c r="C3287" s="16">
        <v>4387.2</v>
      </c>
      <c r="D3287" s="16">
        <v>4387.6000000000004</v>
      </c>
      <c r="E3287" s="16">
        <v>4372.7</v>
      </c>
      <c r="F3287" s="16" t="s">
        <v>2702</v>
      </c>
      <c r="G3287" s="61">
        <f t="shared" si="52"/>
        <v>-2.959865497887626E-3</v>
      </c>
    </row>
    <row r="3288" spans="1:7" x14ac:dyDescent="0.35">
      <c r="A3288" s="60">
        <v>41177</v>
      </c>
      <c r="B3288" s="16">
        <v>4395.47</v>
      </c>
      <c r="C3288" s="16">
        <v>4409.2</v>
      </c>
      <c r="D3288" s="16">
        <v>4409.2</v>
      </c>
      <c r="E3288" s="16">
        <v>4390</v>
      </c>
      <c r="F3288" s="16" t="s">
        <v>2701</v>
      </c>
      <c r="G3288" s="61">
        <f t="shared" si="52"/>
        <v>-3.1071607581472094E-3</v>
      </c>
    </row>
    <row r="3289" spans="1:7" x14ac:dyDescent="0.35">
      <c r="A3289" s="60">
        <v>41176</v>
      </c>
      <c r="B3289" s="16">
        <v>4409.17</v>
      </c>
      <c r="C3289" s="16">
        <v>4430.8</v>
      </c>
      <c r="D3289" s="16">
        <v>4430.8</v>
      </c>
      <c r="E3289" s="16">
        <v>4398.6000000000004</v>
      </c>
      <c r="F3289" s="16" t="s">
        <v>2700</v>
      </c>
      <c r="G3289" s="61">
        <f t="shared" si="52"/>
        <v>-4.8705072504654501E-3</v>
      </c>
    </row>
    <row r="3290" spans="1:7" x14ac:dyDescent="0.35">
      <c r="A3290" s="60">
        <v>41173</v>
      </c>
      <c r="B3290" s="16">
        <v>4430.75</v>
      </c>
      <c r="C3290" s="16">
        <v>4420.3999999999996</v>
      </c>
      <c r="D3290" s="16">
        <v>4440.6000000000004</v>
      </c>
      <c r="E3290" s="16">
        <v>4419.3999999999996</v>
      </c>
      <c r="F3290" s="16" t="s">
        <v>293</v>
      </c>
      <c r="G3290" s="61">
        <f t="shared" si="52"/>
        <v>2.4797558255029717E-3</v>
      </c>
    </row>
    <row r="3291" spans="1:7" x14ac:dyDescent="0.35">
      <c r="A3291" s="60">
        <v>41172</v>
      </c>
      <c r="B3291" s="16">
        <v>4419.79</v>
      </c>
      <c r="C3291" s="16">
        <v>4435.8999999999996</v>
      </c>
      <c r="D3291" s="16">
        <v>4436</v>
      </c>
      <c r="E3291" s="16">
        <v>4417</v>
      </c>
      <c r="F3291" s="16" t="s">
        <v>292</v>
      </c>
      <c r="G3291" s="61">
        <f t="shared" si="52"/>
        <v>-4.6325072741849604E-3</v>
      </c>
    </row>
    <row r="3292" spans="1:7" x14ac:dyDescent="0.35">
      <c r="A3292" s="60">
        <v>41171</v>
      </c>
      <c r="B3292" s="16">
        <v>4440.3599999999997</v>
      </c>
      <c r="C3292" s="16">
        <v>4417.8</v>
      </c>
      <c r="D3292" s="16">
        <v>4443.2</v>
      </c>
      <c r="E3292" s="16">
        <v>4410.1000000000004</v>
      </c>
      <c r="F3292" s="16" t="s">
        <v>890</v>
      </c>
      <c r="G3292" s="61">
        <f t="shared" si="52"/>
        <v>5.1020639138761315E-3</v>
      </c>
    </row>
    <row r="3293" spans="1:7" x14ac:dyDescent="0.35">
      <c r="A3293" s="60">
        <v>41170</v>
      </c>
      <c r="B3293" s="16">
        <v>4417.82</v>
      </c>
      <c r="C3293" s="16">
        <v>4421.8</v>
      </c>
      <c r="D3293" s="16">
        <v>4426.8999999999996</v>
      </c>
      <c r="E3293" s="16">
        <v>4406.1000000000004</v>
      </c>
      <c r="F3293" s="16" t="s">
        <v>2699</v>
      </c>
      <c r="G3293" s="61">
        <f t="shared" si="52"/>
        <v>-9.091238036655902E-4</v>
      </c>
    </row>
    <row r="3294" spans="1:7" x14ac:dyDescent="0.35">
      <c r="A3294" s="60">
        <v>41169</v>
      </c>
      <c r="B3294" s="16">
        <v>4421.84</v>
      </c>
      <c r="C3294" s="16">
        <v>4422.8</v>
      </c>
      <c r="D3294" s="16">
        <v>4430.3999999999996</v>
      </c>
      <c r="E3294" s="16">
        <v>4411.1000000000004</v>
      </c>
      <c r="F3294" s="16" t="s">
        <v>2698</v>
      </c>
      <c r="G3294" s="61">
        <f t="shared" si="52"/>
        <v>2.6347891941898016E-3</v>
      </c>
    </row>
    <row r="3295" spans="1:7" x14ac:dyDescent="0.35">
      <c r="A3295" s="60">
        <v>41166</v>
      </c>
      <c r="B3295" s="16">
        <v>4410.22</v>
      </c>
      <c r="C3295" s="16">
        <v>4372.8999999999996</v>
      </c>
      <c r="D3295" s="16">
        <v>4417.3999999999996</v>
      </c>
      <c r="E3295" s="16">
        <v>4372.8999999999996</v>
      </c>
      <c r="F3295" s="16" t="s">
        <v>122</v>
      </c>
      <c r="G3295" s="61">
        <f t="shared" si="52"/>
        <v>1.1571711351745506E-2</v>
      </c>
    </row>
    <row r="3296" spans="1:7" x14ac:dyDescent="0.35">
      <c r="A3296" s="60">
        <v>41165</v>
      </c>
      <c r="B3296" s="16">
        <v>4359.7700000000004</v>
      </c>
      <c r="C3296" s="16">
        <v>4383.1000000000004</v>
      </c>
      <c r="D3296" s="16">
        <v>4383.1000000000004</v>
      </c>
      <c r="E3296" s="16">
        <v>4358.8</v>
      </c>
      <c r="F3296" s="16" t="s">
        <v>2697</v>
      </c>
      <c r="G3296" s="61">
        <f t="shared" si="52"/>
        <v>-5.3249861399781162E-3</v>
      </c>
    </row>
    <row r="3297" spans="1:7" x14ac:dyDescent="0.35">
      <c r="A3297" s="60">
        <v>41164</v>
      </c>
      <c r="B3297" s="16">
        <v>4383.1099999999997</v>
      </c>
      <c r="C3297" s="16">
        <v>4348.3</v>
      </c>
      <c r="D3297" s="16">
        <v>4385.3</v>
      </c>
      <c r="E3297" s="16">
        <v>4348.3</v>
      </c>
      <c r="F3297" s="16" t="s">
        <v>894</v>
      </c>
      <c r="G3297" s="61">
        <f t="shared" si="52"/>
        <v>8.0147001329267109E-3</v>
      </c>
    </row>
    <row r="3298" spans="1:7" x14ac:dyDescent="0.35">
      <c r="A3298" s="60">
        <v>41163</v>
      </c>
      <c r="B3298" s="16">
        <v>4348.26</v>
      </c>
      <c r="C3298" s="16">
        <v>4357.8999999999996</v>
      </c>
      <c r="D3298" s="16">
        <v>4357.8999999999996</v>
      </c>
      <c r="E3298" s="16">
        <v>4341.3999999999996</v>
      </c>
      <c r="F3298" s="16" t="s">
        <v>387</v>
      </c>
      <c r="G3298" s="61">
        <f t="shared" si="52"/>
        <v>-2.2258120772103984E-3</v>
      </c>
    </row>
    <row r="3299" spans="1:7" x14ac:dyDescent="0.35">
      <c r="A3299" s="60">
        <v>41162</v>
      </c>
      <c r="B3299" s="16">
        <v>4357.96</v>
      </c>
      <c r="C3299" s="16">
        <v>4348.8</v>
      </c>
      <c r="D3299" s="16">
        <v>4365</v>
      </c>
      <c r="E3299" s="16">
        <v>4342.6000000000004</v>
      </c>
      <c r="F3299" s="16" t="s">
        <v>2696</v>
      </c>
      <c r="G3299" s="61">
        <f t="shared" si="52"/>
        <v>2.1178499568841325E-3</v>
      </c>
    </row>
    <row r="3300" spans="1:7" x14ac:dyDescent="0.35">
      <c r="A3300" s="60">
        <v>41159</v>
      </c>
      <c r="B3300" s="16">
        <v>4348.75</v>
      </c>
      <c r="C3300" s="16">
        <v>4331.6000000000004</v>
      </c>
      <c r="D3300" s="16">
        <v>4376.8</v>
      </c>
      <c r="E3300" s="16">
        <v>4331.6000000000004</v>
      </c>
      <c r="F3300" s="16" t="s">
        <v>294</v>
      </c>
      <c r="G3300" s="61">
        <f t="shared" si="52"/>
        <v>3.9500050789076369E-3</v>
      </c>
    </row>
    <row r="3301" spans="1:7" x14ac:dyDescent="0.35">
      <c r="A3301" s="60">
        <v>41158</v>
      </c>
      <c r="B3301" s="16">
        <v>4331.6400000000003</v>
      </c>
      <c r="C3301" s="16">
        <v>4297.7</v>
      </c>
      <c r="D3301" s="16">
        <v>4343.3</v>
      </c>
      <c r="E3301" s="16">
        <v>4297.7</v>
      </c>
      <c r="F3301" s="16" t="s">
        <v>872</v>
      </c>
      <c r="G3301" s="61">
        <f t="shared" si="52"/>
        <v>7.9066282581685687E-3</v>
      </c>
    </row>
    <row r="3302" spans="1:7" x14ac:dyDescent="0.35">
      <c r="A3302" s="60">
        <v>41157</v>
      </c>
      <c r="B3302" s="16">
        <v>4297.66</v>
      </c>
      <c r="C3302" s="16">
        <v>4325.6000000000004</v>
      </c>
      <c r="D3302" s="16">
        <v>4325.6000000000004</v>
      </c>
      <c r="E3302" s="16">
        <v>4281.5</v>
      </c>
      <c r="F3302" s="16" t="s">
        <v>365</v>
      </c>
      <c r="G3302" s="61">
        <f t="shared" si="52"/>
        <v>-6.447734970119523E-3</v>
      </c>
    </row>
    <row r="3303" spans="1:7" x14ac:dyDescent="0.35">
      <c r="A3303" s="60">
        <v>41156</v>
      </c>
      <c r="B3303" s="16">
        <v>4325.55</v>
      </c>
      <c r="C3303" s="16">
        <v>4351.6000000000004</v>
      </c>
      <c r="D3303" s="16">
        <v>4356.7</v>
      </c>
      <c r="E3303" s="16">
        <v>4316.8</v>
      </c>
      <c r="F3303" s="16" t="s">
        <v>2695</v>
      </c>
      <c r="G3303" s="61">
        <f t="shared" si="52"/>
        <v>-5.9840196342026974E-3</v>
      </c>
    </row>
    <row r="3304" spans="1:7" x14ac:dyDescent="0.35">
      <c r="A3304" s="60">
        <v>41155</v>
      </c>
      <c r="B3304" s="16">
        <v>4351.59</v>
      </c>
      <c r="C3304" s="16">
        <v>4333.8</v>
      </c>
      <c r="D3304" s="16">
        <v>4358.6000000000004</v>
      </c>
      <c r="E3304" s="16">
        <v>4312.6000000000004</v>
      </c>
      <c r="F3304" s="16" t="s">
        <v>2694</v>
      </c>
      <c r="G3304" s="61">
        <f t="shared" si="52"/>
        <v>2.896967518010829E-3</v>
      </c>
    </row>
    <row r="3305" spans="1:7" x14ac:dyDescent="0.35">
      <c r="A3305" s="60">
        <v>41152</v>
      </c>
      <c r="B3305" s="16">
        <v>4339.0200000000004</v>
      </c>
      <c r="C3305" s="16">
        <v>4340.2</v>
      </c>
      <c r="D3305" s="16">
        <v>4351</v>
      </c>
      <c r="E3305" s="16">
        <v>4327.8</v>
      </c>
      <c r="F3305" s="16" t="s">
        <v>298</v>
      </c>
      <c r="G3305" s="61">
        <f t="shared" si="52"/>
        <v>-2.6266312762646127E-4</v>
      </c>
    </row>
    <row r="3306" spans="1:7" x14ac:dyDescent="0.35">
      <c r="A3306" s="60">
        <v>41151</v>
      </c>
      <c r="B3306" s="16">
        <v>4340.16</v>
      </c>
      <c r="C3306" s="16">
        <v>4381.5</v>
      </c>
      <c r="D3306" s="16">
        <v>4381.5</v>
      </c>
      <c r="E3306" s="16">
        <v>4327.6000000000004</v>
      </c>
      <c r="F3306" s="16" t="s">
        <v>248</v>
      </c>
      <c r="G3306" s="61">
        <f t="shared" si="52"/>
        <v>-9.4260817170532807E-3</v>
      </c>
    </row>
    <row r="3307" spans="1:7" x14ac:dyDescent="0.35">
      <c r="A3307" s="60">
        <v>41150</v>
      </c>
      <c r="B3307" s="16">
        <v>4381.46</v>
      </c>
      <c r="C3307" s="16">
        <v>4387</v>
      </c>
      <c r="D3307" s="16">
        <v>4387</v>
      </c>
      <c r="E3307" s="16">
        <v>4373.3999999999996</v>
      </c>
      <c r="F3307" s="16" t="s">
        <v>2693</v>
      </c>
      <c r="G3307" s="61">
        <f t="shared" si="52"/>
        <v>-1.2514389268170056E-3</v>
      </c>
    </row>
    <row r="3308" spans="1:7" x14ac:dyDescent="0.35">
      <c r="A3308" s="60">
        <v>41149</v>
      </c>
      <c r="B3308" s="16">
        <v>4386.95</v>
      </c>
      <c r="C3308" s="16">
        <v>4373.6000000000004</v>
      </c>
      <c r="D3308" s="16">
        <v>4391.8999999999996</v>
      </c>
      <c r="E3308" s="16">
        <v>4368.8</v>
      </c>
      <c r="F3308" s="16" t="s">
        <v>2692</v>
      </c>
      <c r="G3308" s="61">
        <f t="shared" si="52"/>
        <v>3.2083824995654542E-3</v>
      </c>
    </row>
    <row r="3309" spans="1:7" x14ac:dyDescent="0.35">
      <c r="A3309" s="60">
        <v>41148</v>
      </c>
      <c r="B3309" s="16">
        <v>4372.92</v>
      </c>
      <c r="C3309" s="16">
        <v>4378.8999999999996</v>
      </c>
      <c r="D3309" s="16">
        <v>4402.8999999999996</v>
      </c>
      <c r="E3309" s="16">
        <v>4370.1000000000004</v>
      </c>
      <c r="F3309" s="16" t="s">
        <v>2691</v>
      </c>
      <c r="G3309" s="61">
        <f t="shared" si="52"/>
        <v>-8.1115602300485534E-4</v>
      </c>
    </row>
    <row r="3310" spans="1:7" x14ac:dyDescent="0.35">
      <c r="A3310" s="60">
        <v>41145</v>
      </c>
      <c r="B3310" s="16">
        <v>4376.47</v>
      </c>
      <c r="C3310" s="16">
        <v>4411.8</v>
      </c>
      <c r="D3310" s="16">
        <v>4411.8</v>
      </c>
      <c r="E3310" s="16">
        <v>4367.5</v>
      </c>
      <c r="F3310" s="16" t="s">
        <v>2690</v>
      </c>
      <c r="G3310" s="61">
        <f t="shared" si="52"/>
        <v>-8.0148147140755022E-3</v>
      </c>
    </row>
    <row r="3311" spans="1:7" x14ac:dyDescent="0.35">
      <c r="A3311" s="60">
        <v>41144</v>
      </c>
      <c r="B3311" s="16">
        <v>4411.83</v>
      </c>
      <c r="C3311" s="16">
        <v>4403.3</v>
      </c>
      <c r="D3311" s="16">
        <v>4430.3</v>
      </c>
      <c r="E3311" s="16">
        <v>4399.6000000000004</v>
      </c>
      <c r="F3311" s="16" t="s">
        <v>373</v>
      </c>
      <c r="G3311" s="61">
        <f t="shared" si="52"/>
        <v>1.9462852522902363E-3</v>
      </c>
    </row>
    <row r="3312" spans="1:7" x14ac:dyDescent="0.35">
      <c r="A3312" s="60">
        <v>41143</v>
      </c>
      <c r="B3312" s="16">
        <v>4403.26</v>
      </c>
      <c r="C3312" s="16">
        <v>4410.8</v>
      </c>
      <c r="D3312" s="16">
        <v>4411.8999999999996</v>
      </c>
      <c r="E3312" s="16">
        <v>4394.3</v>
      </c>
      <c r="F3312" s="16" t="s">
        <v>683</v>
      </c>
      <c r="G3312" s="61">
        <f t="shared" si="52"/>
        <v>-1.7026505576124285E-3</v>
      </c>
    </row>
    <row r="3313" spans="1:7" x14ac:dyDescent="0.35">
      <c r="A3313" s="60">
        <v>41142</v>
      </c>
      <c r="B3313" s="16">
        <v>4410.7700000000004</v>
      </c>
      <c r="C3313" s="16">
        <v>4391.8999999999996</v>
      </c>
      <c r="D3313" s="16">
        <v>4428.8</v>
      </c>
      <c r="E3313" s="16">
        <v>4388.2</v>
      </c>
      <c r="F3313" s="16" t="s">
        <v>2689</v>
      </c>
      <c r="G3313" s="61">
        <f t="shared" si="52"/>
        <v>4.2942592175159167E-3</v>
      </c>
    </row>
    <row r="3314" spans="1:7" x14ac:dyDescent="0.35">
      <c r="A3314" s="60">
        <v>41141</v>
      </c>
      <c r="B3314" s="16">
        <v>4391.91</v>
      </c>
      <c r="C3314" s="16">
        <v>4393.8</v>
      </c>
      <c r="D3314" s="16">
        <v>4401.3</v>
      </c>
      <c r="E3314" s="16">
        <v>4372.8</v>
      </c>
      <c r="F3314" s="16" t="s">
        <v>2688</v>
      </c>
      <c r="G3314" s="61">
        <f t="shared" si="52"/>
        <v>-4.3242652731922959E-4</v>
      </c>
    </row>
    <row r="3315" spans="1:7" x14ac:dyDescent="0.35">
      <c r="A3315" s="60">
        <v>41138</v>
      </c>
      <c r="B3315" s="16">
        <v>4393.8100000000004</v>
      </c>
      <c r="C3315" s="16">
        <v>4353.5</v>
      </c>
      <c r="D3315" s="16">
        <v>4393.8100000000004</v>
      </c>
      <c r="E3315" s="16">
        <v>4353</v>
      </c>
      <c r="F3315" s="16" t="s">
        <v>2687</v>
      </c>
      <c r="G3315" s="61">
        <f t="shared" si="52"/>
        <v>9.2592167221776656E-3</v>
      </c>
    </row>
    <row r="3316" spans="1:7" x14ac:dyDescent="0.35">
      <c r="A3316" s="60">
        <v>41137</v>
      </c>
      <c r="B3316" s="16">
        <v>4353.5</v>
      </c>
      <c r="C3316" s="16">
        <v>4307</v>
      </c>
      <c r="D3316" s="16">
        <v>4353.5</v>
      </c>
      <c r="E3316" s="16">
        <v>4307</v>
      </c>
      <c r="F3316" s="16" t="s">
        <v>2686</v>
      </c>
      <c r="G3316" s="61">
        <f t="shared" si="52"/>
        <v>1.0786990601433954E-2</v>
      </c>
    </row>
    <row r="3317" spans="1:7" x14ac:dyDescent="0.35">
      <c r="A3317" s="60">
        <v>41136</v>
      </c>
      <c r="B3317" s="16">
        <v>4307.04</v>
      </c>
      <c r="C3317" s="16">
        <v>4317.3999999999996</v>
      </c>
      <c r="D3317" s="16">
        <v>4336.5</v>
      </c>
      <c r="E3317" s="16">
        <v>4293.8999999999996</v>
      </c>
      <c r="F3317" s="16" t="s">
        <v>2685</v>
      </c>
      <c r="G3317" s="61">
        <f t="shared" si="52"/>
        <v>-2.4019029927664359E-3</v>
      </c>
    </row>
    <row r="3318" spans="1:7" x14ac:dyDescent="0.35">
      <c r="A3318" s="60">
        <v>41135</v>
      </c>
      <c r="B3318" s="16">
        <v>4317.41</v>
      </c>
      <c r="C3318" s="16">
        <v>4309.5</v>
      </c>
      <c r="D3318" s="16">
        <v>4326.3999999999996</v>
      </c>
      <c r="E3318" s="16">
        <v>4299.7</v>
      </c>
      <c r="F3318" s="16" t="s">
        <v>2684</v>
      </c>
      <c r="G3318" s="61">
        <f t="shared" si="52"/>
        <v>1.8285056607101335E-3</v>
      </c>
    </row>
    <row r="3319" spans="1:7" x14ac:dyDescent="0.35">
      <c r="A3319" s="60">
        <v>41134</v>
      </c>
      <c r="B3319" s="16">
        <v>4309.53</v>
      </c>
      <c r="C3319" s="16">
        <v>4302.8</v>
      </c>
      <c r="D3319" s="16">
        <v>4339.2</v>
      </c>
      <c r="E3319" s="16">
        <v>4302.8</v>
      </c>
      <c r="F3319" s="16" t="s">
        <v>2683</v>
      </c>
      <c r="G3319" s="61">
        <f t="shared" si="52"/>
        <v>1.5594424121854189E-3</v>
      </c>
    </row>
    <row r="3320" spans="1:7" x14ac:dyDescent="0.35">
      <c r="A3320" s="60">
        <v>41131</v>
      </c>
      <c r="B3320" s="16">
        <v>4302.82</v>
      </c>
      <c r="C3320" s="16">
        <v>4330.1000000000004</v>
      </c>
      <c r="D3320" s="16">
        <v>4336.1000000000004</v>
      </c>
      <c r="E3320" s="16">
        <v>4302.8</v>
      </c>
      <c r="F3320" s="16" t="s">
        <v>2682</v>
      </c>
      <c r="G3320" s="61">
        <f t="shared" si="52"/>
        <v>-6.2909058996875045E-3</v>
      </c>
    </row>
    <row r="3321" spans="1:7" x14ac:dyDescent="0.35">
      <c r="A3321" s="60">
        <v>41130</v>
      </c>
      <c r="B3321" s="16">
        <v>4330.0600000000004</v>
      </c>
      <c r="C3321" s="16">
        <v>4332.8999999999996</v>
      </c>
      <c r="D3321" s="16">
        <v>4350.3999999999996</v>
      </c>
      <c r="E3321" s="16">
        <v>4330.0600000000004</v>
      </c>
      <c r="F3321" s="16" t="s">
        <v>2681</v>
      </c>
      <c r="G3321" s="61">
        <f t="shared" si="52"/>
        <v>-6.5775656544897476E-4</v>
      </c>
    </row>
    <row r="3322" spans="1:7" x14ac:dyDescent="0.35">
      <c r="A3322" s="60">
        <v>41129</v>
      </c>
      <c r="B3322" s="16">
        <v>4332.91</v>
      </c>
      <c r="C3322" s="16">
        <v>4311.3999999999996</v>
      </c>
      <c r="D3322" s="16">
        <v>4342.7</v>
      </c>
      <c r="E3322" s="16">
        <v>4311.3999999999996</v>
      </c>
      <c r="F3322" s="16" t="s">
        <v>2680</v>
      </c>
      <c r="G3322" s="61">
        <f t="shared" si="52"/>
        <v>4.9984227714690022E-3</v>
      </c>
    </row>
    <row r="3323" spans="1:7" x14ac:dyDescent="0.35">
      <c r="A3323" s="60">
        <v>41128</v>
      </c>
      <c r="B3323" s="16">
        <v>4311.3599999999997</v>
      </c>
      <c r="C3323" s="16">
        <v>4292.8999999999996</v>
      </c>
      <c r="D3323" s="16">
        <v>4313.8999999999996</v>
      </c>
      <c r="E3323" s="16">
        <v>4292.8999999999996</v>
      </c>
      <c r="F3323" s="16" t="s">
        <v>2679</v>
      </c>
      <c r="G3323" s="61">
        <f t="shared" si="52"/>
        <v>4.2954445924916485E-3</v>
      </c>
    </row>
    <row r="3324" spans="1:7" x14ac:dyDescent="0.35">
      <c r="A3324" s="60">
        <v>41127</v>
      </c>
      <c r="B3324" s="16">
        <v>4292.92</v>
      </c>
      <c r="C3324" s="16">
        <v>4243</v>
      </c>
      <c r="D3324" s="16">
        <v>4307.8</v>
      </c>
      <c r="E3324" s="16">
        <v>4243</v>
      </c>
      <c r="F3324" s="16" t="s">
        <v>2678</v>
      </c>
      <c r="G3324" s="61">
        <f t="shared" si="52"/>
        <v>1.1760491348143498E-2</v>
      </c>
    </row>
    <row r="3325" spans="1:7" x14ac:dyDescent="0.35">
      <c r="A3325" s="60">
        <v>41124</v>
      </c>
      <c r="B3325" s="16">
        <v>4243.0200000000004</v>
      </c>
      <c r="C3325" s="16">
        <v>4290.1000000000004</v>
      </c>
      <c r="D3325" s="16">
        <v>4290.1000000000004</v>
      </c>
      <c r="E3325" s="16">
        <v>4235.1000000000004</v>
      </c>
      <c r="F3325" s="16" t="s">
        <v>2677</v>
      </c>
      <c r="G3325" s="61">
        <f t="shared" si="52"/>
        <v>-1.098562987308116E-2</v>
      </c>
    </row>
    <row r="3326" spans="1:7" x14ac:dyDescent="0.35">
      <c r="A3326" s="60">
        <v>41123</v>
      </c>
      <c r="B3326" s="16">
        <v>4290.1499999999996</v>
      </c>
      <c r="C3326" s="16">
        <v>4282.7</v>
      </c>
      <c r="D3326" s="16">
        <v>4300.6000000000004</v>
      </c>
      <c r="E3326" s="16">
        <v>4276.8</v>
      </c>
      <c r="F3326" s="16" t="s">
        <v>2676</v>
      </c>
      <c r="G3326" s="61">
        <f t="shared" si="52"/>
        <v>1.7489130587065027E-3</v>
      </c>
    </row>
    <row r="3327" spans="1:7" x14ac:dyDescent="0.35">
      <c r="A3327" s="60">
        <v>41122</v>
      </c>
      <c r="B3327" s="16">
        <v>4282.66</v>
      </c>
      <c r="C3327" s="16">
        <v>4289.3999999999996</v>
      </c>
      <c r="D3327" s="16">
        <v>4289.3999999999996</v>
      </c>
      <c r="E3327" s="16">
        <v>4274.3</v>
      </c>
      <c r="F3327" s="16" t="s">
        <v>2675</v>
      </c>
      <c r="G3327" s="61">
        <f t="shared" si="52"/>
        <v>-1.5666599834941453E-3</v>
      </c>
    </row>
    <row r="3328" spans="1:7" x14ac:dyDescent="0.35">
      <c r="A3328" s="60">
        <v>41121</v>
      </c>
      <c r="B3328" s="16">
        <v>4289.38</v>
      </c>
      <c r="C3328" s="16">
        <v>4266.8999999999996</v>
      </c>
      <c r="D3328" s="16">
        <v>4305.6000000000004</v>
      </c>
      <c r="E3328" s="16">
        <v>4266.8999999999996</v>
      </c>
      <c r="F3328" s="16" t="s">
        <v>2674</v>
      </c>
      <c r="G3328" s="61">
        <f t="shared" si="52"/>
        <v>5.2684618809910599E-3</v>
      </c>
    </row>
    <row r="3329" spans="1:7" x14ac:dyDescent="0.35">
      <c r="A3329" s="60">
        <v>41120</v>
      </c>
      <c r="B3329" s="16">
        <v>4266.8999999999996</v>
      </c>
      <c r="C3329" s="16">
        <v>4234.3999999999996</v>
      </c>
      <c r="D3329" s="16">
        <v>4277.3999999999996</v>
      </c>
      <c r="E3329" s="16">
        <v>4234.3999999999996</v>
      </c>
      <c r="F3329" s="16" t="s">
        <v>2673</v>
      </c>
      <c r="G3329" s="61">
        <f t="shared" si="52"/>
        <v>7.6776111789418344E-3</v>
      </c>
    </row>
    <row r="3330" spans="1:7" x14ac:dyDescent="0.35">
      <c r="A3330" s="60">
        <v>41117</v>
      </c>
      <c r="B3330" s="16">
        <v>4234.3900000000003</v>
      </c>
      <c r="C3330" s="16">
        <v>4173.8</v>
      </c>
      <c r="D3330" s="16">
        <v>4234.3999999999996</v>
      </c>
      <c r="E3330" s="16">
        <v>4173.8</v>
      </c>
      <c r="F3330" s="16" t="s">
        <v>2672</v>
      </c>
      <c r="G3330" s="61">
        <f t="shared" si="52"/>
        <v>1.4514316655525716E-2</v>
      </c>
    </row>
    <row r="3331" spans="1:7" x14ac:dyDescent="0.35">
      <c r="A3331" s="60">
        <v>41116</v>
      </c>
      <c r="B3331" s="16">
        <v>4173.8100000000004</v>
      </c>
      <c r="C3331" s="16">
        <v>4151.3999999999996</v>
      </c>
      <c r="D3331" s="16">
        <v>4176.3</v>
      </c>
      <c r="E3331" s="16">
        <v>4150.1000000000004</v>
      </c>
      <c r="F3331" s="16" t="s">
        <v>2671</v>
      </c>
      <c r="G3331" s="61">
        <f t="shared" ref="G3331:G3394" si="53">B3331/B3332-1</f>
        <v>5.4102882194948521E-3</v>
      </c>
    </row>
    <row r="3332" spans="1:7" x14ac:dyDescent="0.35">
      <c r="A3332" s="60">
        <v>41115</v>
      </c>
      <c r="B3332" s="16">
        <v>4151.3500000000004</v>
      </c>
      <c r="C3332" s="16">
        <v>4161.2</v>
      </c>
      <c r="D3332" s="16">
        <v>4161.2</v>
      </c>
      <c r="E3332" s="16">
        <v>4114</v>
      </c>
      <c r="F3332" s="16" t="s">
        <v>2670</v>
      </c>
      <c r="G3332" s="61">
        <f t="shared" si="53"/>
        <v>-2.3695031012613832E-3</v>
      </c>
    </row>
    <row r="3333" spans="1:7" x14ac:dyDescent="0.35">
      <c r="A3333" s="60">
        <v>41114</v>
      </c>
      <c r="B3333" s="16">
        <v>4161.21</v>
      </c>
      <c r="C3333" s="16">
        <v>4159.2</v>
      </c>
      <c r="D3333" s="16">
        <v>4169.3999999999996</v>
      </c>
      <c r="E3333" s="16">
        <v>4143.3999999999996</v>
      </c>
      <c r="F3333" s="16" t="s">
        <v>2669</v>
      </c>
      <c r="G3333" s="61">
        <f t="shared" si="53"/>
        <v>4.8326601269477187E-4</v>
      </c>
    </row>
    <row r="3334" spans="1:7" x14ac:dyDescent="0.35">
      <c r="A3334" s="60">
        <v>41113</v>
      </c>
      <c r="B3334" s="16">
        <v>4159.2</v>
      </c>
      <c r="C3334" s="16">
        <v>4230.6000000000004</v>
      </c>
      <c r="D3334" s="16">
        <v>4230.6000000000004</v>
      </c>
      <c r="E3334" s="16">
        <v>4159.2</v>
      </c>
      <c r="F3334" s="16" t="s">
        <v>2668</v>
      </c>
      <c r="G3334" s="61">
        <f t="shared" si="53"/>
        <v>-1.6867743277485858E-2</v>
      </c>
    </row>
    <row r="3335" spans="1:7" x14ac:dyDescent="0.35">
      <c r="A3335" s="60">
        <v>41110</v>
      </c>
      <c r="B3335" s="16">
        <v>4230.5600000000004</v>
      </c>
      <c r="C3335" s="16">
        <v>4236.3999999999996</v>
      </c>
      <c r="D3335" s="16">
        <v>4245.5</v>
      </c>
      <c r="E3335" s="16">
        <v>4217.3</v>
      </c>
      <c r="F3335" s="16" t="s">
        <v>2667</v>
      </c>
      <c r="G3335" s="61">
        <f t="shared" si="53"/>
        <v>-1.3690998876392246E-3</v>
      </c>
    </row>
    <row r="3336" spans="1:7" x14ac:dyDescent="0.35">
      <c r="A3336" s="60">
        <v>41109</v>
      </c>
      <c r="B3336" s="16">
        <v>4236.3599999999997</v>
      </c>
      <c r="C3336" s="16">
        <v>4156.3999999999996</v>
      </c>
      <c r="D3336" s="16">
        <v>4236.3999999999996</v>
      </c>
      <c r="E3336" s="16">
        <v>4156.3999999999996</v>
      </c>
      <c r="F3336" s="16" t="s">
        <v>373</v>
      </c>
      <c r="G3336" s="61">
        <f t="shared" si="53"/>
        <v>1.9247610890298139E-2</v>
      </c>
    </row>
    <row r="3337" spans="1:7" x14ac:dyDescent="0.35">
      <c r="A3337" s="60">
        <v>41108</v>
      </c>
      <c r="B3337" s="16">
        <v>4156.3599999999997</v>
      </c>
      <c r="C3337" s="16">
        <v>4175.3</v>
      </c>
      <c r="D3337" s="16">
        <v>4177.3</v>
      </c>
      <c r="E3337" s="16">
        <v>4154.1000000000004</v>
      </c>
      <c r="F3337" s="16" t="s">
        <v>2666</v>
      </c>
      <c r="G3337" s="61">
        <f t="shared" si="53"/>
        <v>-4.538585158946451E-3</v>
      </c>
    </row>
    <row r="3338" spans="1:7" x14ac:dyDescent="0.35">
      <c r="A3338" s="60">
        <v>41107</v>
      </c>
      <c r="B3338" s="16">
        <v>4175.3100000000004</v>
      </c>
      <c r="C3338" s="16">
        <v>4143.2</v>
      </c>
      <c r="D3338" s="16">
        <v>4187.6000000000004</v>
      </c>
      <c r="E3338" s="16">
        <v>4140.8999999999996</v>
      </c>
      <c r="F3338" s="16" t="s">
        <v>2665</v>
      </c>
      <c r="G3338" s="61">
        <f t="shared" si="53"/>
        <v>7.7524805765607496E-3</v>
      </c>
    </row>
    <row r="3339" spans="1:7" x14ac:dyDescent="0.35">
      <c r="A3339" s="60">
        <v>41106</v>
      </c>
      <c r="B3339" s="16">
        <v>4143.1899999999996</v>
      </c>
      <c r="C3339" s="16">
        <v>4118.3</v>
      </c>
      <c r="D3339" s="16">
        <v>4162.2</v>
      </c>
      <c r="E3339" s="16">
        <v>4118.3</v>
      </c>
      <c r="F3339" s="16" t="s">
        <v>2664</v>
      </c>
      <c r="G3339" s="61">
        <f t="shared" si="53"/>
        <v>6.0364273868289686E-3</v>
      </c>
    </row>
    <row r="3340" spans="1:7" x14ac:dyDescent="0.35">
      <c r="A3340" s="60">
        <v>41103</v>
      </c>
      <c r="B3340" s="16">
        <v>4118.33</v>
      </c>
      <c r="C3340" s="16">
        <v>4106</v>
      </c>
      <c r="D3340" s="16">
        <v>4138.3999999999996</v>
      </c>
      <c r="E3340" s="16">
        <v>4100</v>
      </c>
      <c r="F3340" s="16" t="s">
        <v>2663</v>
      </c>
      <c r="G3340" s="61">
        <f t="shared" si="53"/>
        <v>3.0151365700994415E-3</v>
      </c>
    </row>
    <row r="3341" spans="1:7" x14ac:dyDescent="0.35">
      <c r="A3341" s="60">
        <v>41102</v>
      </c>
      <c r="B3341" s="16">
        <v>4105.95</v>
      </c>
      <c r="C3341" s="16">
        <v>4135</v>
      </c>
      <c r="D3341" s="16">
        <v>4146.2</v>
      </c>
      <c r="E3341" s="16">
        <v>4101.3999999999996</v>
      </c>
      <c r="F3341" s="16" t="s">
        <v>2662</v>
      </c>
      <c r="G3341" s="61">
        <f t="shared" si="53"/>
        <v>-7.0229915912735086E-3</v>
      </c>
    </row>
    <row r="3342" spans="1:7" x14ac:dyDescent="0.35">
      <c r="A3342" s="60">
        <v>41101</v>
      </c>
      <c r="B3342" s="16">
        <v>4134.99</v>
      </c>
      <c r="C3342" s="16">
        <v>4137.8999999999996</v>
      </c>
      <c r="D3342" s="16">
        <v>4140.6000000000004</v>
      </c>
      <c r="E3342" s="16">
        <v>4116.3999999999996</v>
      </c>
      <c r="F3342" s="16" t="s">
        <v>2661</v>
      </c>
      <c r="G3342" s="61">
        <f t="shared" si="53"/>
        <v>-7.129151220172103E-4</v>
      </c>
    </row>
    <row r="3343" spans="1:7" x14ac:dyDescent="0.35">
      <c r="A3343" s="60">
        <v>41100</v>
      </c>
      <c r="B3343" s="16">
        <v>4137.9399999999996</v>
      </c>
      <c r="C3343" s="16">
        <v>4159.8</v>
      </c>
      <c r="D3343" s="16">
        <v>4176.8</v>
      </c>
      <c r="E3343" s="16">
        <v>4130.2</v>
      </c>
      <c r="F3343" s="16" t="s">
        <v>2660</v>
      </c>
      <c r="G3343" s="61">
        <f t="shared" si="53"/>
        <v>-5.250277658914726E-3</v>
      </c>
    </row>
    <row r="3344" spans="1:7" x14ac:dyDescent="0.35">
      <c r="A3344" s="60">
        <v>41099</v>
      </c>
      <c r="B3344" s="16">
        <v>4159.78</v>
      </c>
      <c r="C3344" s="16">
        <v>4199</v>
      </c>
      <c r="D3344" s="16">
        <v>4199</v>
      </c>
      <c r="E3344" s="16">
        <v>4154</v>
      </c>
      <c r="F3344" s="16" t="s">
        <v>2659</v>
      </c>
      <c r="G3344" s="61">
        <f t="shared" si="53"/>
        <v>-9.3356005506098905E-3</v>
      </c>
    </row>
    <row r="3345" spans="1:7" x14ac:dyDescent="0.35">
      <c r="A3345" s="60">
        <v>41096</v>
      </c>
      <c r="B3345" s="16">
        <v>4198.9799999999996</v>
      </c>
      <c r="C3345" s="16">
        <v>4209.8999999999996</v>
      </c>
      <c r="D3345" s="16">
        <v>4210.2</v>
      </c>
      <c r="E3345" s="16">
        <v>4187.2</v>
      </c>
      <c r="F3345" s="16" t="s">
        <v>2658</v>
      </c>
      <c r="G3345" s="61">
        <f t="shared" si="53"/>
        <v>-2.6057316595209379E-3</v>
      </c>
    </row>
    <row r="3346" spans="1:7" x14ac:dyDescent="0.35">
      <c r="A3346" s="60">
        <v>41095</v>
      </c>
      <c r="B3346" s="16">
        <v>4209.95</v>
      </c>
      <c r="C3346" s="16">
        <v>4213.8</v>
      </c>
      <c r="D3346" s="16">
        <v>4215.8</v>
      </c>
      <c r="E3346" s="16">
        <v>4199.5</v>
      </c>
      <c r="F3346" s="16" t="s">
        <v>2657</v>
      </c>
      <c r="G3346" s="61">
        <f t="shared" si="53"/>
        <v>-9.0418058930752387E-4</v>
      </c>
    </row>
    <row r="3347" spans="1:7" x14ac:dyDescent="0.35">
      <c r="A3347" s="60">
        <v>41094</v>
      </c>
      <c r="B3347" s="16">
        <v>4213.76</v>
      </c>
      <c r="C3347" s="16">
        <v>4166.3999999999996</v>
      </c>
      <c r="D3347" s="16">
        <v>4213.8999999999996</v>
      </c>
      <c r="E3347" s="16">
        <v>4166.3999999999996</v>
      </c>
      <c r="F3347" s="16" t="s">
        <v>2656</v>
      </c>
      <c r="G3347" s="61">
        <f t="shared" si="53"/>
        <v>1.1379264824126656E-2</v>
      </c>
    </row>
    <row r="3348" spans="1:7" x14ac:dyDescent="0.35">
      <c r="A3348" s="60">
        <v>41093</v>
      </c>
      <c r="B3348" s="16">
        <v>4166.3500000000004</v>
      </c>
      <c r="C3348" s="16">
        <v>4172.5</v>
      </c>
      <c r="D3348" s="16">
        <v>4180.1000000000004</v>
      </c>
      <c r="E3348" s="16">
        <v>4159.5</v>
      </c>
      <c r="F3348" s="16" t="s">
        <v>2655</v>
      </c>
      <c r="G3348" s="61">
        <f t="shared" si="53"/>
        <v>-1.4715433709845405E-3</v>
      </c>
    </row>
    <row r="3349" spans="1:7" x14ac:dyDescent="0.35">
      <c r="A3349" s="60">
        <v>41092</v>
      </c>
      <c r="B3349" s="16">
        <v>4172.49</v>
      </c>
      <c r="C3349" s="16">
        <v>4135.5</v>
      </c>
      <c r="D3349" s="16">
        <v>4189.8999999999996</v>
      </c>
      <c r="E3349" s="16">
        <v>4135.5</v>
      </c>
      <c r="F3349" s="16" t="s">
        <v>2654</v>
      </c>
      <c r="G3349" s="61">
        <f t="shared" si="53"/>
        <v>8.9542638545649922E-3</v>
      </c>
    </row>
    <row r="3350" spans="1:7" x14ac:dyDescent="0.35">
      <c r="A3350" s="60">
        <v>41089</v>
      </c>
      <c r="B3350" s="16">
        <v>4135.46</v>
      </c>
      <c r="C3350" s="16">
        <v>4085.6</v>
      </c>
      <c r="D3350" s="16">
        <v>4155.2</v>
      </c>
      <c r="E3350" s="16">
        <v>4073.8</v>
      </c>
      <c r="F3350" s="16" t="s">
        <v>1056</v>
      </c>
      <c r="G3350" s="61">
        <f t="shared" si="53"/>
        <v>1.2208792876409191E-2</v>
      </c>
    </row>
    <row r="3351" spans="1:7" x14ac:dyDescent="0.35">
      <c r="A3351" s="60">
        <v>41088</v>
      </c>
      <c r="B3351" s="16">
        <v>4085.58</v>
      </c>
      <c r="C3351" s="16">
        <v>4084</v>
      </c>
      <c r="D3351" s="16">
        <v>4113.7</v>
      </c>
      <c r="E3351" s="16">
        <v>4081.7</v>
      </c>
      <c r="F3351" s="16" t="s">
        <v>2653</v>
      </c>
      <c r="G3351" s="61">
        <f t="shared" si="53"/>
        <v>3.819765818973142E-4</v>
      </c>
    </row>
    <row r="3352" spans="1:7" x14ac:dyDescent="0.35">
      <c r="A3352" s="60">
        <v>41087</v>
      </c>
      <c r="B3352" s="16">
        <v>4084.02</v>
      </c>
      <c r="C3352" s="16">
        <v>4056.3</v>
      </c>
      <c r="D3352" s="16">
        <v>4084.6</v>
      </c>
      <c r="E3352" s="16">
        <v>4055.4</v>
      </c>
      <c r="F3352" s="16" t="s">
        <v>2652</v>
      </c>
      <c r="G3352" s="61">
        <f t="shared" si="53"/>
        <v>6.8288497948878479E-3</v>
      </c>
    </row>
    <row r="3353" spans="1:7" x14ac:dyDescent="0.35">
      <c r="A3353" s="60">
        <v>41086</v>
      </c>
      <c r="B3353" s="16">
        <v>4056.32</v>
      </c>
      <c r="C3353" s="16">
        <v>4072</v>
      </c>
      <c r="D3353" s="16">
        <v>4072</v>
      </c>
      <c r="E3353" s="16">
        <v>4046.4</v>
      </c>
      <c r="F3353" s="16" t="s">
        <v>2651</v>
      </c>
      <c r="G3353" s="61">
        <f t="shared" si="53"/>
        <v>-3.8409021699623569E-3</v>
      </c>
    </row>
    <row r="3354" spans="1:7" x14ac:dyDescent="0.35">
      <c r="A3354" s="60">
        <v>41085</v>
      </c>
      <c r="B3354" s="16">
        <v>4071.96</v>
      </c>
      <c r="C3354" s="16">
        <v>4093.8</v>
      </c>
      <c r="D3354" s="16">
        <v>4093.8</v>
      </c>
      <c r="E3354" s="16">
        <v>4041.2</v>
      </c>
      <c r="F3354" s="16" t="s">
        <v>211</v>
      </c>
      <c r="G3354" s="61">
        <f t="shared" si="53"/>
        <v>-5.334896673017786E-3</v>
      </c>
    </row>
    <row r="3355" spans="1:7" x14ac:dyDescent="0.35">
      <c r="A3355" s="60">
        <v>41082</v>
      </c>
      <c r="B3355" s="16">
        <v>4093.8</v>
      </c>
      <c r="C3355" s="16">
        <v>4133.7</v>
      </c>
      <c r="D3355" s="16">
        <v>4133.7</v>
      </c>
      <c r="E3355" s="16">
        <v>4084.5</v>
      </c>
      <c r="F3355" s="16" t="s">
        <v>2650</v>
      </c>
      <c r="G3355" s="61">
        <f t="shared" si="53"/>
        <v>-9.6451821262945048E-3</v>
      </c>
    </row>
    <row r="3356" spans="1:7" x14ac:dyDescent="0.35">
      <c r="A3356" s="60">
        <v>41081</v>
      </c>
      <c r="B3356" s="16">
        <v>4133.67</v>
      </c>
      <c r="C3356" s="16">
        <v>4176.8</v>
      </c>
      <c r="D3356" s="16">
        <v>4180.3999999999996</v>
      </c>
      <c r="E3356" s="16">
        <v>4131.1000000000004</v>
      </c>
      <c r="F3356" s="16" t="s">
        <v>890</v>
      </c>
      <c r="G3356" s="61">
        <f t="shared" si="53"/>
        <v>-1.0328456405725994E-2</v>
      </c>
    </row>
    <row r="3357" spans="1:7" x14ac:dyDescent="0.35">
      <c r="A3357" s="60">
        <v>41080</v>
      </c>
      <c r="B3357" s="16">
        <v>4176.8100000000004</v>
      </c>
      <c r="C3357" s="16">
        <v>4167.3999999999996</v>
      </c>
      <c r="D3357" s="16">
        <v>4202.6000000000004</v>
      </c>
      <c r="E3357" s="16">
        <v>4167.3999999999996</v>
      </c>
      <c r="F3357" s="16" t="s">
        <v>305</v>
      </c>
      <c r="G3357" s="61">
        <f t="shared" si="53"/>
        <v>2.253192622773792E-3</v>
      </c>
    </row>
    <row r="3358" spans="1:7" x14ac:dyDescent="0.35">
      <c r="A3358" s="60">
        <v>41079</v>
      </c>
      <c r="B3358" s="16">
        <v>4167.42</v>
      </c>
      <c r="C3358" s="16">
        <v>4183.8999999999996</v>
      </c>
      <c r="D3358" s="16">
        <v>4183.8999999999996</v>
      </c>
      <c r="E3358" s="16">
        <v>4151</v>
      </c>
      <c r="F3358" s="16" t="s">
        <v>2649</v>
      </c>
      <c r="G3358" s="61">
        <f t="shared" si="53"/>
        <v>-3.9317665223823628E-3</v>
      </c>
    </row>
    <row r="3359" spans="1:7" x14ac:dyDescent="0.35">
      <c r="A3359" s="60">
        <v>41078</v>
      </c>
      <c r="B3359" s="16">
        <v>4183.87</v>
      </c>
      <c r="C3359" s="16">
        <v>4107</v>
      </c>
      <c r="D3359" s="16">
        <v>4185.1000000000004</v>
      </c>
      <c r="E3359" s="16">
        <v>4107</v>
      </c>
      <c r="F3359" s="16" t="s">
        <v>373</v>
      </c>
      <c r="G3359" s="61">
        <f t="shared" si="53"/>
        <v>1.8714344498795832E-2</v>
      </c>
    </row>
    <row r="3360" spans="1:7" x14ac:dyDescent="0.35">
      <c r="A3360" s="60">
        <v>41075</v>
      </c>
      <c r="B3360" s="16">
        <v>4107.01</v>
      </c>
      <c r="C3360" s="16">
        <v>4089.8</v>
      </c>
      <c r="D3360" s="16">
        <v>4110.3999999999996</v>
      </c>
      <c r="E3360" s="16">
        <v>4083.5</v>
      </c>
      <c r="F3360" s="16" t="s">
        <v>1201</v>
      </c>
      <c r="G3360" s="61">
        <f t="shared" si="53"/>
        <v>4.203118963670871E-3</v>
      </c>
    </row>
    <row r="3361" spans="1:7" x14ac:dyDescent="0.35">
      <c r="A3361" s="60">
        <v>41074</v>
      </c>
      <c r="B3361" s="16">
        <v>4089.82</v>
      </c>
      <c r="C3361" s="16">
        <v>4111.5</v>
      </c>
      <c r="D3361" s="16">
        <v>4111.5</v>
      </c>
      <c r="E3361" s="16">
        <v>4074.4</v>
      </c>
      <c r="F3361" s="16" t="s">
        <v>1732</v>
      </c>
      <c r="G3361" s="61">
        <f t="shared" si="53"/>
        <v>-5.2778534459275717E-3</v>
      </c>
    </row>
    <row r="3362" spans="1:7" x14ac:dyDescent="0.35">
      <c r="A3362" s="60">
        <v>41073</v>
      </c>
      <c r="B3362" s="16">
        <v>4111.5200000000004</v>
      </c>
      <c r="C3362" s="16">
        <v>4118.3</v>
      </c>
      <c r="D3362" s="16">
        <v>4132.8</v>
      </c>
      <c r="E3362" s="16">
        <v>4095.7</v>
      </c>
      <c r="F3362" s="16" t="s">
        <v>2648</v>
      </c>
      <c r="G3362" s="61">
        <f t="shared" si="53"/>
        <v>-1.6438861760583734E-3</v>
      </c>
    </row>
    <row r="3363" spans="1:7" x14ac:dyDescent="0.35">
      <c r="A3363" s="60">
        <v>41072</v>
      </c>
      <c r="B3363" s="16">
        <v>4118.29</v>
      </c>
      <c r="C3363" s="16">
        <v>4111.2</v>
      </c>
      <c r="D3363" s="16">
        <v>4131.2</v>
      </c>
      <c r="E3363" s="16">
        <v>4108.7</v>
      </c>
      <c r="F3363" s="16" t="s">
        <v>365</v>
      </c>
      <c r="G3363" s="61">
        <f t="shared" si="53"/>
        <v>1.7367403281320914E-3</v>
      </c>
    </row>
    <row r="3364" spans="1:7" x14ac:dyDescent="0.35">
      <c r="A3364" s="60">
        <v>41068</v>
      </c>
      <c r="B3364" s="16">
        <v>4111.1499999999996</v>
      </c>
      <c r="C3364" s="16">
        <v>4156.7</v>
      </c>
      <c r="D3364" s="16">
        <v>4168.2</v>
      </c>
      <c r="E3364" s="16">
        <v>4103.2</v>
      </c>
      <c r="F3364" s="16" t="s">
        <v>249</v>
      </c>
      <c r="G3364" s="61">
        <f t="shared" si="53"/>
        <v>-1.0962970803903183E-2</v>
      </c>
    </row>
    <row r="3365" spans="1:7" x14ac:dyDescent="0.35">
      <c r="A3365" s="60">
        <v>41067</v>
      </c>
      <c r="B3365" s="16">
        <v>4156.72</v>
      </c>
      <c r="C3365" s="16">
        <v>4104.7</v>
      </c>
      <c r="D3365" s="16">
        <v>4166.5</v>
      </c>
      <c r="E3365" s="16">
        <v>4104.7</v>
      </c>
      <c r="F3365" s="16" t="s">
        <v>166</v>
      </c>
      <c r="G3365" s="61">
        <f t="shared" si="53"/>
        <v>1.2683145498043835E-2</v>
      </c>
    </row>
    <row r="3366" spans="1:7" x14ac:dyDescent="0.35">
      <c r="A3366" s="60">
        <v>41066</v>
      </c>
      <c r="B3366" s="16">
        <v>4104.66</v>
      </c>
      <c r="C3366" s="16">
        <v>4092.4</v>
      </c>
      <c r="D3366" s="16">
        <v>4112.2</v>
      </c>
      <c r="E3366" s="16">
        <v>4086.1</v>
      </c>
      <c r="F3366" s="16" t="s">
        <v>2647</v>
      </c>
      <c r="G3366" s="61">
        <f t="shared" si="53"/>
        <v>3.0031497640732319E-3</v>
      </c>
    </row>
    <row r="3367" spans="1:7" x14ac:dyDescent="0.35">
      <c r="A3367" s="60">
        <v>41065</v>
      </c>
      <c r="B3367" s="16">
        <v>4092.37</v>
      </c>
      <c r="C3367" s="16">
        <v>4033.4</v>
      </c>
      <c r="D3367" s="16">
        <v>4095.2</v>
      </c>
      <c r="E3367" s="16">
        <v>4033.4</v>
      </c>
      <c r="F3367" s="16" t="s">
        <v>2646</v>
      </c>
      <c r="G3367" s="61">
        <f t="shared" si="53"/>
        <v>1.461790395719742E-2</v>
      </c>
    </row>
    <row r="3368" spans="1:7" x14ac:dyDescent="0.35">
      <c r="A3368" s="60">
        <v>41064</v>
      </c>
      <c r="B3368" s="16">
        <v>4033.41</v>
      </c>
      <c r="C3368" s="16">
        <v>4116.8999999999996</v>
      </c>
      <c r="D3368" s="16">
        <v>4116.8999999999996</v>
      </c>
      <c r="E3368" s="16">
        <v>4033.4</v>
      </c>
      <c r="F3368" s="16" t="s">
        <v>2645</v>
      </c>
      <c r="G3368" s="61">
        <f t="shared" si="53"/>
        <v>-2.0284581677564861E-2</v>
      </c>
    </row>
    <row r="3369" spans="1:7" x14ac:dyDescent="0.35">
      <c r="A3369" s="60">
        <v>41061</v>
      </c>
      <c r="B3369" s="16">
        <v>4116.92</v>
      </c>
      <c r="C3369" s="16">
        <v>4133.7</v>
      </c>
      <c r="D3369" s="16">
        <v>4133.7</v>
      </c>
      <c r="E3369" s="16">
        <v>4088.4</v>
      </c>
      <c r="F3369" s="16" t="s">
        <v>2644</v>
      </c>
      <c r="G3369" s="61">
        <f t="shared" si="53"/>
        <v>-4.0665452267079072E-3</v>
      </c>
    </row>
    <row r="3370" spans="1:7" x14ac:dyDescent="0.35">
      <c r="A3370" s="60">
        <v>41060</v>
      </c>
      <c r="B3370" s="16">
        <v>4133.7299999999996</v>
      </c>
      <c r="C3370" s="16">
        <v>4148.7</v>
      </c>
      <c r="D3370" s="16">
        <v>4148.7</v>
      </c>
      <c r="E3370" s="16">
        <v>4092.5</v>
      </c>
      <c r="F3370" s="16" t="s">
        <v>174</v>
      </c>
      <c r="G3370" s="61">
        <f t="shared" si="53"/>
        <v>-3.6059575432244584E-3</v>
      </c>
    </row>
    <row r="3371" spans="1:7" x14ac:dyDescent="0.35">
      <c r="A3371" s="60">
        <v>41059</v>
      </c>
      <c r="B3371" s="16">
        <v>4148.6899999999996</v>
      </c>
      <c r="C3371" s="16">
        <v>4168.2</v>
      </c>
      <c r="D3371" s="16">
        <v>4168.2</v>
      </c>
      <c r="E3371" s="16">
        <v>4126.6000000000004</v>
      </c>
      <c r="F3371" s="16" t="s">
        <v>2643</v>
      </c>
      <c r="G3371" s="61">
        <f t="shared" si="53"/>
        <v>-4.68545326302372E-3</v>
      </c>
    </row>
    <row r="3372" spans="1:7" x14ac:dyDescent="0.35">
      <c r="A3372" s="60">
        <v>41058</v>
      </c>
      <c r="B3372" s="16">
        <v>4168.22</v>
      </c>
      <c r="C3372" s="16">
        <v>4120.2</v>
      </c>
      <c r="D3372" s="16">
        <v>4169</v>
      </c>
      <c r="E3372" s="16">
        <v>4092.4</v>
      </c>
      <c r="F3372" s="16" t="s">
        <v>2642</v>
      </c>
      <c r="G3372" s="61">
        <f t="shared" si="53"/>
        <v>1.1664595549687462E-2</v>
      </c>
    </row>
    <row r="3373" spans="1:7" x14ac:dyDescent="0.35">
      <c r="A3373" s="60">
        <v>41057</v>
      </c>
      <c r="B3373" s="16">
        <v>4120.16</v>
      </c>
      <c r="C3373" s="16">
        <v>4081.2</v>
      </c>
      <c r="D3373" s="16">
        <v>4122.2</v>
      </c>
      <c r="E3373" s="16">
        <v>4081.2</v>
      </c>
      <c r="F3373" s="16" t="s">
        <v>2641</v>
      </c>
      <c r="G3373" s="61">
        <f t="shared" si="53"/>
        <v>9.5511592235579812E-3</v>
      </c>
    </row>
    <row r="3374" spans="1:7" x14ac:dyDescent="0.35">
      <c r="A3374" s="60">
        <v>41054</v>
      </c>
      <c r="B3374" s="16">
        <v>4081.18</v>
      </c>
      <c r="C3374" s="16">
        <v>4107.6000000000004</v>
      </c>
      <c r="D3374" s="16">
        <v>4121</v>
      </c>
      <c r="E3374" s="16">
        <v>4077.4</v>
      </c>
      <c r="F3374" s="16" t="s">
        <v>2640</v>
      </c>
      <c r="G3374" s="61">
        <f t="shared" si="53"/>
        <v>-6.0956453761498164E-3</v>
      </c>
    </row>
    <row r="3375" spans="1:7" x14ac:dyDescent="0.35">
      <c r="A3375" s="60">
        <v>41053</v>
      </c>
      <c r="B3375" s="16">
        <v>4106.21</v>
      </c>
      <c r="C3375" s="16">
        <v>4119.8999999999996</v>
      </c>
      <c r="D3375" s="16">
        <v>4139.8</v>
      </c>
      <c r="E3375" s="16">
        <v>4101.8999999999996</v>
      </c>
      <c r="F3375" s="16" t="s">
        <v>2639</v>
      </c>
      <c r="G3375" s="61">
        <f t="shared" si="53"/>
        <v>-3.0542950720964246E-3</v>
      </c>
    </row>
    <row r="3376" spans="1:7" x14ac:dyDescent="0.35">
      <c r="A3376" s="60">
        <v>41052</v>
      </c>
      <c r="B3376" s="16">
        <v>4118.79</v>
      </c>
      <c r="C3376" s="16">
        <v>4170.3</v>
      </c>
      <c r="D3376" s="16">
        <v>4170.3</v>
      </c>
      <c r="E3376" s="16">
        <v>4118.8</v>
      </c>
      <c r="F3376" s="16" t="s">
        <v>2638</v>
      </c>
      <c r="G3376" s="61">
        <f t="shared" si="53"/>
        <v>-1.3099442668673023E-2</v>
      </c>
    </row>
    <row r="3377" spans="1:7" x14ac:dyDescent="0.35">
      <c r="A3377" s="60">
        <v>41051</v>
      </c>
      <c r="B3377" s="16">
        <v>4173.46</v>
      </c>
      <c r="C3377" s="16">
        <v>4133.7</v>
      </c>
      <c r="D3377" s="16">
        <v>4174.3999999999996</v>
      </c>
      <c r="E3377" s="16">
        <v>4133.7</v>
      </c>
      <c r="F3377" s="16" t="s">
        <v>2637</v>
      </c>
      <c r="G3377" s="61">
        <f t="shared" si="53"/>
        <v>1.1885249876346871E-2</v>
      </c>
    </row>
    <row r="3378" spans="1:7" x14ac:dyDescent="0.35">
      <c r="A3378" s="60">
        <v>41050</v>
      </c>
      <c r="B3378" s="16">
        <v>4124.4399999999996</v>
      </c>
      <c r="C3378" s="16">
        <v>4104.7</v>
      </c>
      <c r="D3378" s="16">
        <v>4137.7</v>
      </c>
      <c r="E3378" s="16">
        <v>4093.8</v>
      </c>
      <c r="F3378" s="16" t="s">
        <v>2636</v>
      </c>
      <c r="G3378" s="61">
        <f t="shared" si="53"/>
        <v>6.2456695064943002E-3</v>
      </c>
    </row>
    <row r="3379" spans="1:7" x14ac:dyDescent="0.35">
      <c r="A3379" s="60">
        <v>41047</v>
      </c>
      <c r="B3379" s="16">
        <v>4098.84</v>
      </c>
      <c r="C3379" s="16">
        <v>4193.1000000000004</v>
      </c>
      <c r="D3379" s="16">
        <v>4193.1000000000004</v>
      </c>
      <c r="E3379" s="16">
        <v>4079.4</v>
      </c>
      <c r="F3379" s="16" t="s">
        <v>479</v>
      </c>
      <c r="G3379" s="61">
        <f t="shared" si="53"/>
        <v>-2.6054475595759907E-2</v>
      </c>
    </row>
    <row r="3380" spans="1:7" x14ac:dyDescent="0.35">
      <c r="A3380" s="60">
        <v>41046</v>
      </c>
      <c r="B3380" s="16">
        <v>4208.49</v>
      </c>
      <c r="C3380" s="16">
        <v>4218</v>
      </c>
      <c r="D3380" s="16">
        <v>4233.3</v>
      </c>
      <c r="E3380" s="16">
        <v>4187.2</v>
      </c>
      <c r="F3380" s="16" t="s">
        <v>297</v>
      </c>
      <c r="G3380" s="61">
        <f t="shared" si="53"/>
        <v>-1.4686761509772328E-3</v>
      </c>
    </row>
    <row r="3381" spans="1:7" x14ac:dyDescent="0.35">
      <c r="A3381" s="60">
        <v>41045</v>
      </c>
      <c r="B3381" s="16">
        <v>4214.68</v>
      </c>
      <c r="C3381" s="16">
        <v>4304.1000000000004</v>
      </c>
      <c r="D3381" s="16">
        <v>4304.1000000000004</v>
      </c>
      <c r="E3381" s="16">
        <v>4214.68</v>
      </c>
      <c r="F3381" s="16" t="s">
        <v>479</v>
      </c>
      <c r="G3381" s="61">
        <f t="shared" si="53"/>
        <v>-2.3536525750242676E-2</v>
      </c>
    </row>
    <row r="3382" spans="1:7" x14ac:dyDescent="0.35">
      <c r="A3382" s="60">
        <v>41044</v>
      </c>
      <c r="B3382" s="16">
        <v>4316.2700000000004</v>
      </c>
      <c r="C3382" s="16">
        <v>4341.5</v>
      </c>
      <c r="D3382" s="16">
        <v>4341.5</v>
      </c>
      <c r="E3382" s="16">
        <v>4302.2</v>
      </c>
      <c r="F3382" s="16" t="s">
        <v>249</v>
      </c>
      <c r="G3382" s="61">
        <f t="shared" si="53"/>
        <v>-8.1803914179420234E-3</v>
      </c>
    </row>
    <row r="3383" spans="1:7" x14ac:dyDescent="0.35">
      <c r="A3383" s="60">
        <v>41043</v>
      </c>
      <c r="B3383" s="16">
        <v>4351.87</v>
      </c>
      <c r="C3383" s="16">
        <v>4344.8</v>
      </c>
      <c r="D3383" s="16">
        <v>4360.5</v>
      </c>
      <c r="E3383" s="16">
        <v>4340.3999999999996</v>
      </c>
      <c r="F3383" s="16" t="s">
        <v>2635</v>
      </c>
      <c r="G3383" s="61">
        <f t="shared" si="53"/>
        <v>2.1138971466994061E-3</v>
      </c>
    </row>
    <row r="3384" spans="1:7" x14ac:dyDescent="0.35">
      <c r="A3384" s="60">
        <v>41040</v>
      </c>
      <c r="B3384" s="16">
        <v>4342.6899999999996</v>
      </c>
      <c r="C3384" s="16">
        <v>4354.2</v>
      </c>
      <c r="D3384" s="16">
        <v>4359.3</v>
      </c>
      <c r="E3384" s="16">
        <v>4333.1000000000004</v>
      </c>
      <c r="F3384" s="16" t="s">
        <v>2634</v>
      </c>
      <c r="G3384" s="61">
        <f t="shared" si="53"/>
        <v>-2.560957683332532E-3</v>
      </c>
    </row>
    <row r="3385" spans="1:7" x14ac:dyDescent="0.35">
      <c r="A3385" s="60">
        <v>41039</v>
      </c>
      <c r="B3385" s="16">
        <v>4353.84</v>
      </c>
      <c r="C3385" s="16">
        <v>4327.3</v>
      </c>
      <c r="D3385" s="16">
        <v>4353.8</v>
      </c>
      <c r="E3385" s="16">
        <v>4327.3</v>
      </c>
      <c r="F3385" s="16" t="s">
        <v>373</v>
      </c>
      <c r="G3385" s="61">
        <f t="shared" si="53"/>
        <v>4.9858733588168391E-3</v>
      </c>
    </row>
    <row r="3386" spans="1:7" x14ac:dyDescent="0.35">
      <c r="A3386" s="60">
        <v>41038</v>
      </c>
      <c r="B3386" s="16">
        <v>4332.24</v>
      </c>
      <c r="C3386" s="16">
        <v>4372.2</v>
      </c>
      <c r="D3386" s="16">
        <v>4372.8999999999996</v>
      </c>
      <c r="E3386" s="16">
        <v>4316.3999999999996</v>
      </c>
      <c r="F3386" s="16" t="s">
        <v>294</v>
      </c>
      <c r="G3386" s="61">
        <f t="shared" si="53"/>
        <v>-9.9728511750779569E-3</v>
      </c>
    </row>
    <row r="3387" spans="1:7" x14ac:dyDescent="0.35">
      <c r="A3387" s="60">
        <v>41037</v>
      </c>
      <c r="B3387" s="16">
        <v>4375.88</v>
      </c>
      <c r="C3387" s="16">
        <v>4369.8999999999996</v>
      </c>
      <c r="D3387" s="16">
        <v>4387.3999999999996</v>
      </c>
      <c r="E3387" s="16">
        <v>4359.8</v>
      </c>
      <c r="F3387" s="16" t="s">
        <v>2633</v>
      </c>
      <c r="G3387" s="61">
        <f t="shared" si="53"/>
        <v>3.2809286564243756E-3</v>
      </c>
    </row>
    <row r="3388" spans="1:7" x14ac:dyDescent="0.35">
      <c r="A3388" s="60">
        <v>41036</v>
      </c>
      <c r="B3388" s="16">
        <v>4361.57</v>
      </c>
      <c r="C3388" s="16">
        <v>4440.7</v>
      </c>
      <c r="D3388" s="16">
        <v>4440.7</v>
      </c>
      <c r="E3388" s="16">
        <v>4359.3</v>
      </c>
      <c r="F3388" s="16" t="s">
        <v>165</v>
      </c>
      <c r="G3388" s="61">
        <f t="shared" si="53"/>
        <v>-2.1935735605094098E-2</v>
      </c>
    </row>
    <row r="3389" spans="1:7" x14ac:dyDescent="0.35">
      <c r="A3389" s="60">
        <v>41033</v>
      </c>
      <c r="B3389" s="16">
        <v>4459.3900000000003</v>
      </c>
      <c r="C3389" s="16">
        <v>4488.1000000000004</v>
      </c>
      <c r="D3389" s="16">
        <v>4488.1000000000004</v>
      </c>
      <c r="E3389" s="16">
        <v>4452.5</v>
      </c>
      <c r="F3389" s="16" t="s">
        <v>2632</v>
      </c>
      <c r="G3389" s="61">
        <f t="shared" si="53"/>
        <v>-7.8183925794241826E-3</v>
      </c>
    </row>
    <row r="3390" spans="1:7" x14ac:dyDescent="0.35">
      <c r="A3390" s="60">
        <v>41032</v>
      </c>
      <c r="B3390" s="16">
        <v>4494.53</v>
      </c>
      <c r="C3390" s="16">
        <v>4503.8</v>
      </c>
      <c r="D3390" s="16">
        <v>4510.2</v>
      </c>
      <c r="E3390" s="16">
        <v>4494.5</v>
      </c>
      <c r="F3390" s="16" t="s">
        <v>2631</v>
      </c>
      <c r="G3390" s="61">
        <f t="shared" si="53"/>
        <v>-2.2709311927828768E-3</v>
      </c>
    </row>
    <row r="3391" spans="1:7" x14ac:dyDescent="0.35">
      <c r="A3391" s="60">
        <v>41031</v>
      </c>
      <c r="B3391" s="16">
        <v>4504.76</v>
      </c>
      <c r="C3391" s="16">
        <v>4503</v>
      </c>
      <c r="D3391" s="16">
        <v>4513.2</v>
      </c>
      <c r="E3391" s="16">
        <v>4496.8999999999996</v>
      </c>
      <c r="F3391" s="16" t="s">
        <v>2630</v>
      </c>
      <c r="G3391" s="61">
        <f t="shared" si="53"/>
        <v>1.6565458018236168E-3</v>
      </c>
    </row>
    <row r="3392" spans="1:7" x14ac:dyDescent="0.35">
      <c r="A3392" s="60">
        <v>41030</v>
      </c>
      <c r="B3392" s="16">
        <v>4497.3100000000004</v>
      </c>
      <c r="C3392" s="16">
        <v>4468.8</v>
      </c>
      <c r="D3392" s="16">
        <v>4515</v>
      </c>
      <c r="E3392" s="16">
        <v>4468.8</v>
      </c>
      <c r="F3392" s="16" t="s">
        <v>165</v>
      </c>
      <c r="G3392" s="61">
        <f t="shared" si="53"/>
        <v>6.740239971346762E-3</v>
      </c>
    </row>
    <row r="3393" spans="1:7" x14ac:dyDescent="0.35">
      <c r="A3393" s="60">
        <v>41029</v>
      </c>
      <c r="B3393" s="16">
        <v>4467.2</v>
      </c>
      <c r="C3393" s="16">
        <v>4443.6000000000004</v>
      </c>
      <c r="D3393" s="16">
        <v>4468.1000000000004</v>
      </c>
      <c r="E3393" s="16">
        <v>4443.2</v>
      </c>
      <c r="F3393" s="16" t="s">
        <v>2629</v>
      </c>
      <c r="G3393" s="61">
        <f t="shared" si="53"/>
        <v>7.6216727079154722E-3</v>
      </c>
    </row>
    <row r="3394" spans="1:7" x14ac:dyDescent="0.35">
      <c r="A3394" s="60">
        <v>41026</v>
      </c>
      <c r="B3394" s="16">
        <v>4433.41</v>
      </c>
      <c r="C3394" s="16">
        <v>4446.5</v>
      </c>
      <c r="D3394" s="16">
        <v>4455.6000000000004</v>
      </c>
      <c r="E3394" s="16">
        <v>4433.3999999999996</v>
      </c>
      <c r="F3394" s="16" t="s">
        <v>2628</v>
      </c>
      <c r="G3394" s="61">
        <f t="shared" si="53"/>
        <v>-2.5984485799647183E-3</v>
      </c>
    </row>
    <row r="3395" spans="1:7" x14ac:dyDescent="0.35">
      <c r="A3395" s="60">
        <v>41025</v>
      </c>
      <c r="B3395" s="16">
        <v>4444.96</v>
      </c>
      <c r="C3395" s="16">
        <v>4442</v>
      </c>
      <c r="D3395" s="16">
        <v>4466.2</v>
      </c>
      <c r="E3395" s="16">
        <v>4438.3999999999996</v>
      </c>
      <c r="F3395" s="16" t="s">
        <v>2627</v>
      </c>
      <c r="G3395" s="61">
        <f t="shared" ref="G3395:G3458" si="54">B3395/B3396-1</f>
        <v>2.5034619947406078E-3</v>
      </c>
    </row>
    <row r="3396" spans="1:7" x14ac:dyDescent="0.35">
      <c r="A3396" s="60">
        <v>41023</v>
      </c>
      <c r="B3396" s="16">
        <v>4433.8599999999997</v>
      </c>
      <c r="C3396" s="16">
        <v>4423.3</v>
      </c>
      <c r="D3396" s="16">
        <v>4447.1000000000004</v>
      </c>
      <c r="E3396" s="16">
        <v>4415.5</v>
      </c>
      <c r="F3396" s="16" t="s">
        <v>2626</v>
      </c>
      <c r="G3396" s="61">
        <f t="shared" si="54"/>
        <v>8.0355732117443068E-4</v>
      </c>
    </row>
    <row r="3397" spans="1:7" x14ac:dyDescent="0.35">
      <c r="A3397" s="60">
        <v>41022</v>
      </c>
      <c r="B3397" s="16">
        <v>4430.3</v>
      </c>
      <c r="C3397" s="16">
        <v>4442.6000000000004</v>
      </c>
      <c r="D3397" s="16">
        <v>4442.8</v>
      </c>
      <c r="E3397" s="16">
        <v>4429</v>
      </c>
      <c r="F3397" s="16" t="s">
        <v>2625</v>
      </c>
      <c r="G3397" s="61">
        <f t="shared" si="54"/>
        <v>-3.177017473596111E-3</v>
      </c>
    </row>
    <row r="3398" spans="1:7" x14ac:dyDescent="0.35">
      <c r="A3398" s="60">
        <v>41019</v>
      </c>
      <c r="B3398" s="16">
        <v>4444.42</v>
      </c>
      <c r="C3398" s="16">
        <v>4437.8999999999996</v>
      </c>
      <c r="D3398" s="16">
        <v>4445.6000000000004</v>
      </c>
      <c r="E3398" s="16">
        <v>4432.1000000000004</v>
      </c>
      <c r="F3398" s="16" t="s">
        <v>2624</v>
      </c>
      <c r="G3398" s="61">
        <f t="shared" si="54"/>
        <v>6.9799068745335369E-4</v>
      </c>
    </row>
    <row r="3399" spans="1:7" x14ac:dyDescent="0.35">
      <c r="A3399" s="60">
        <v>41018</v>
      </c>
      <c r="B3399" s="16">
        <v>4441.32</v>
      </c>
      <c r="C3399" s="16">
        <v>4428.2</v>
      </c>
      <c r="D3399" s="16">
        <v>4453.7</v>
      </c>
      <c r="E3399" s="16">
        <v>4425.6000000000004</v>
      </c>
      <c r="F3399" s="16" t="s">
        <v>365</v>
      </c>
      <c r="G3399" s="61">
        <f t="shared" si="54"/>
        <v>3.2007047423285861E-3</v>
      </c>
    </row>
    <row r="3400" spans="1:7" x14ac:dyDescent="0.35">
      <c r="A3400" s="60">
        <v>41017</v>
      </c>
      <c r="B3400" s="16">
        <v>4427.1499999999996</v>
      </c>
      <c r="C3400" s="16">
        <v>4380.5</v>
      </c>
      <c r="D3400" s="16">
        <v>4427.2</v>
      </c>
      <c r="E3400" s="16">
        <v>4380.3999999999996</v>
      </c>
      <c r="F3400" s="16" t="s">
        <v>2623</v>
      </c>
      <c r="G3400" s="61">
        <f t="shared" si="54"/>
        <v>1.3351431278926462E-2</v>
      </c>
    </row>
    <row r="3401" spans="1:7" x14ac:dyDescent="0.35">
      <c r="A3401" s="60">
        <v>41016</v>
      </c>
      <c r="B3401" s="16">
        <v>4368.82</v>
      </c>
      <c r="C3401" s="16">
        <v>4382.2</v>
      </c>
      <c r="D3401" s="16">
        <v>4400.6000000000004</v>
      </c>
      <c r="E3401" s="16">
        <v>4366.7</v>
      </c>
      <c r="F3401" s="16" t="s">
        <v>2622</v>
      </c>
      <c r="G3401" s="61">
        <f t="shared" si="54"/>
        <v>-3.1192313045780296E-3</v>
      </c>
    </row>
    <row r="3402" spans="1:7" x14ac:dyDescent="0.35">
      <c r="A3402" s="60">
        <v>41015</v>
      </c>
      <c r="B3402" s="16">
        <v>4382.49</v>
      </c>
      <c r="C3402" s="16">
        <v>4394</v>
      </c>
      <c r="D3402" s="16">
        <v>4394.1000000000004</v>
      </c>
      <c r="E3402" s="16">
        <v>4368.6000000000004</v>
      </c>
      <c r="F3402" s="16" t="s">
        <v>2621</v>
      </c>
      <c r="G3402" s="61">
        <f t="shared" si="54"/>
        <v>-4.922607437950921E-3</v>
      </c>
    </row>
    <row r="3403" spans="1:7" x14ac:dyDescent="0.35">
      <c r="A3403" s="60">
        <v>41012</v>
      </c>
      <c r="B3403" s="16">
        <v>4404.17</v>
      </c>
      <c r="C3403" s="16">
        <v>4374.3</v>
      </c>
      <c r="D3403" s="16">
        <v>4410.7</v>
      </c>
      <c r="E3403" s="16">
        <v>4374.3</v>
      </c>
      <c r="F3403" s="16" t="s">
        <v>2620</v>
      </c>
      <c r="G3403" s="61">
        <f t="shared" si="54"/>
        <v>9.7347141373451684E-3</v>
      </c>
    </row>
    <row r="3404" spans="1:7" x14ac:dyDescent="0.35">
      <c r="A3404" s="60">
        <v>41011</v>
      </c>
      <c r="B3404" s="16">
        <v>4361.71</v>
      </c>
      <c r="C3404" s="16">
        <v>4330.1000000000004</v>
      </c>
      <c r="D3404" s="16">
        <v>4361.7</v>
      </c>
      <c r="E3404" s="16">
        <v>4330.1000000000004</v>
      </c>
      <c r="F3404" s="16" t="s">
        <v>2619</v>
      </c>
      <c r="G3404" s="61">
        <f t="shared" si="54"/>
        <v>7.9471820896075407E-3</v>
      </c>
    </row>
    <row r="3405" spans="1:7" x14ac:dyDescent="0.35">
      <c r="A3405" s="60">
        <v>41010</v>
      </c>
      <c r="B3405" s="16">
        <v>4327.32</v>
      </c>
      <c r="C3405" s="16">
        <v>4362.8</v>
      </c>
      <c r="D3405" s="16">
        <v>4362.8</v>
      </c>
      <c r="E3405" s="16">
        <v>4327.3</v>
      </c>
      <c r="F3405" s="16" t="s">
        <v>2618</v>
      </c>
      <c r="G3405" s="61">
        <f t="shared" si="54"/>
        <v>-1.0606555990223532E-2</v>
      </c>
    </row>
    <row r="3406" spans="1:7" x14ac:dyDescent="0.35">
      <c r="A3406" s="60">
        <v>41009</v>
      </c>
      <c r="B3406" s="16">
        <v>4373.71</v>
      </c>
      <c r="C3406" s="16">
        <v>4393</v>
      </c>
      <c r="D3406" s="16">
        <v>4393.2</v>
      </c>
      <c r="E3406" s="16">
        <v>4357.3</v>
      </c>
      <c r="F3406" s="16" t="s">
        <v>2617</v>
      </c>
      <c r="G3406" s="61">
        <f t="shared" si="54"/>
        <v>-6.5033595769522501E-3</v>
      </c>
    </row>
    <row r="3407" spans="1:7" x14ac:dyDescent="0.35">
      <c r="A3407" s="60">
        <v>41004</v>
      </c>
      <c r="B3407" s="16">
        <v>4402.34</v>
      </c>
      <c r="C3407" s="16">
        <v>4408.1000000000004</v>
      </c>
      <c r="D3407" s="16">
        <v>4408.7</v>
      </c>
      <c r="E3407" s="16">
        <v>4370.1000000000004</v>
      </c>
      <c r="F3407" s="16" t="s">
        <v>2616</v>
      </c>
      <c r="G3407" s="61">
        <f t="shared" si="54"/>
        <v>-3.758811482365676E-3</v>
      </c>
    </row>
    <row r="3408" spans="1:7" x14ac:dyDescent="0.35">
      <c r="A3408" s="60">
        <v>41003</v>
      </c>
      <c r="B3408" s="16">
        <v>4418.95</v>
      </c>
      <c r="C3408" s="16">
        <v>4416.3</v>
      </c>
      <c r="D3408" s="16">
        <v>4425</v>
      </c>
      <c r="E3408" s="16">
        <v>4402.3999999999996</v>
      </c>
      <c r="F3408" s="16" t="s">
        <v>248</v>
      </c>
      <c r="G3408" s="61">
        <f t="shared" si="54"/>
        <v>-1.2340628467976122E-3</v>
      </c>
    </row>
    <row r="3409" spans="1:7" x14ac:dyDescent="0.35">
      <c r="A3409" s="60">
        <v>41002</v>
      </c>
      <c r="B3409" s="16">
        <v>4424.41</v>
      </c>
      <c r="C3409" s="16">
        <v>4422.8999999999996</v>
      </c>
      <c r="D3409" s="16">
        <v>4437.7</v>
      </c>
      <c r="E3409" s="16">
        <v>4415.3</v>
      </c>
      <c r="F3409" s="16" t="s">
        <v>165</v>
      </c>
      <c r="G3409" s="61">
        <f t="shared" si="54"/>
        <v>1.8182312210452967E-3</v>
      </c>
    </row>
    <row r="3410" spans="1:7" x14ac:dyDescent="0.35">
      <c r="A3410" s="60">
        <v>41001</v>
      </c>
      <c r="B3410" s="16">
        <v>4416.38</v>
      </c>
      <c r="C3410" s="16">
        <v>4432.5</v>
      </c>
      <c r="D3410" s="16">
        <v>4460.7</v>
      </c>
      <c r="E3410" s="16">
        <v>4414.1000000000004</v>
      </c>
      <c r="F3410" s="16" t="s">
        <v>114</v>
      </c>
      <c r="G3410" s="61">
        <f t="shared" si="54"/>
        <v>-8.1222270739400582E-4</v>
      </c>
    </row>
    <row r="3411" spans="1:7" x14ac:dyDescent="0.35">
      <c r="A3411" s="60">
        <v>40998</v>
      </c>
      <c r="B3411" s="16">
        <v>4419.97</v>
      </c>
      <c r="C3411" s="16">
        <v>4423.8999999999996</v>
      </c>
      <c r="D3411" s="16">
        <v>4443</v>
      </c>
      <c r="E3411" s="16">
        <v>4419.8999999999996</v>
      </c>
      <c r="F3411" s="16" t="s">
        <v>562</v>
      </c>
      <c r="G3411" s="61">
        <f t="shared" si="54"/>
        <v>-4.6810974120536919E-4</v>
      </c>
    </row>
    <row r="3412" spans="1:7" x14ac:dyDescent="0.35">
      <c r="A3412" s="60">
        <v>40997</v>
      </c>
      <c r="B3412" s="16">
        <v>4422.04</v>
      </c>
      <c r="C3412" s="16">
        <v>4427.6000000000004</v>
      </c>
      <c r="D3412" s="16">
        <v>4434.5</v>
      </c>
      <c r="E3412" s="16">
        <v>4414.6000000000004</v>
      </c>
      <c r="F3412" s="16" t="s">
        <v>305</v>
      </c>
      <c r="G3412" s="61">
        <f t="shared" si="54"/>
        <v>-2.127962053223964E-3</v>
      </c>
    </row>
    <row r="3413" spans="1:7" x14ac:dyDescent="0.35">
      <c r="A3413" s="60">
        <v>40996</v>
      </c>
      <c r="B3413" s="16">
        <v>4431.47</v>
      </c>
      <c r="C3413" s="16">
        <v>4388.3999999999996</v>
      </c>
      <c r="D3413" s="16">
        <v>4433.6000000000004</v>
      </c>
      <c r="E3413" s="16">
        <v>4384.8</v>
      </c>
      <c r="F3413" s="16" t="s">
        <v>1201</v>
      </c>
      <c r="G3413" s="61">
        <f t="shared" si="54"/>
        <v>9.0878867646120298E-3</v>
      </c>
    </row>
    <row r="3414" spans="1:7" x14ac:dyDescent="0.35">
      <c r="A3414" s="60">
        <v>40995</v>
      </c>
      <c r="B3414" s="16">
        <v>4391.5600000000004</v>
      </c>
      <c r="C3414" s="16">
        <v>4364.8999999999996</v>
      </c>
      <c r="D3414" s="16">
        <v>4397.8999999999996</v>
      </c>
      <c r="E3414" s="16">
        <v>4364.8999999999996</v>
      </c>
      <c r="F3414" s="16" t="s">
        <v>297</v>
      </c>
      <c r="G3414" s="61">
        <f t="shared" si="54"/>
        <v>8.3393796897530681E-3</v>
      </c>
    </row>
    <row r="3415" spans="1:7" x14ac:dyDescent="0.35">
      <c r="A3415" s="60">
        <v>40994</v>
      </c>
      <c r="B3415" s="16">
        <v>4355.24</v>
      </c>
      <c r="C3415" s="16">
        <v>4360.2</v>
      </c>
      <c r="D3415" s="16">
        <v>4380.7</v>
      </c>
      <c r="E3415" s="16">
        <v>4355.2</v>
      </c>
      <c r="F3415" s="16" t="s">
        <v>2615</v>
      </c>
      <c r="G3415" s="61">
        <f t="shared" si="54"/>
        <v>-1.256673209928727E-3</v>
      </c>
    </row>
    <row r="3416" spans="1:7" x14ac:dyDescent="0.35">
      <c r="A3416" s="60">
        <v>40991</v>
      </c>
      <c r="B3416" s="16">
        <v>4360.72</v>
      </c>
      <c r="C3416" s="16">
        <v>4354.7</v>
      </c>
      <c r="D3416" s="16">
        <v>4366.8999999999996</v>
      </c>
      <c r="E3416" s="16">
        <v>4329.3</v>
      </c>
      <c r="F3416" s="16" t="s">
        <v>2614</v>
      </c>
      <c r="G3416" s="61">
        <f t="shared" si="54"/>
        <v>-9.5306171074571733E-4</v>
      </c>
    </row>
    <row r="3417" spans="1:7" x14ac:dyDescent="0.35">
      <c r="A3417" s="60">
        <v>40990</v>
      </c>
      <c r="B3417" s="16">
        <v>4364.88</v>
      </c>
      <c r="C3417" s="16">
        <v>4344.7</v>
      </c>
      <c r="D3417" s="16">
        <v>4373.2</v>
      </c>
      <c r="E3417" s="16">
        <v>4343.8999999999996</v>
      </c>
      <c r="F3417" s="16" t="s">
        <v>298</v>
      </c>
      <c r="G3417" s="61">
        <f t="shared" si="54"/>
        <v>4.1154914089980288E-3</v>
      </c>
    </row>
    <row r="3418" spans="1:7" x14ac:dyDescent="0.35">
      <c r="A3418" s="60">
        <v>40989</v>
      </c>
      <c r="B3418" s="16">
        <v>4346.99</v>
      </c>
      <c r="C3418" s="16">
        <v>4357</v>
      </c>
      <c r="D3418" s="16">
        <v>4365.6000000000004</v>
      </c>
      <c r="E3418" s="16">
        <v>4334.3999999999996</v>
      </c>
      <c r="F3418" s="16" t="s">
        <v>122</v>
      </c>
      <c r="G3418" s="61">
        <f t="shared" si="54"/>
        <v>-4.2605924972340947E-3</v>
      </c>
    </row>
    <row r="3419" spans="1:7" x14ac:dyDescent="0.35">
      <c r="A3419" s="60">
        <v>40988</v>
      </c>
      <c r="B3419" s="16">
        <v>4365.59</v>
      </c>
      <c r="C3419" s="16">
        <v>4382.8</v>
      </c>
      <c r="D3419" s="16">
        <v>4383</v>
      </c>
      <c r="E3419" s="16">
        <v>4355</v>
      </c>
      <c r="F3419" s="16" t="s">
        <v>528</v>
      </c>
      <c r="G3419" s="61">
        <f t="shared" si="54"/>
        <v>-3.5652251318699646E-3</v>
      </c>
    </row>
    <row r="3420" spans="1:7" x14ac:dyDescent="0.35">
      <c r="A3420" s="60">
        <v>40987</v>
      </c>
      <c r="B3420" s="16">
        <v>4381.21</v>
      </c>
      <c r="C3420" s="16">
        <v>4370.6000000000004</v>
      </c>
      <c r="D3420" s="16">
        <v>4397.8999999999996</v>
      </c>
      <c r="E3420" s="16">
        <v>4369.8</v>
      </c>
      <c r="F3420" s="16" t="s">
        <v>165</v>
      </c>
      <c r="G3420" s="61">
        <f t="shared" si="54"/>
        <v>3.7803198837953467E-3</v>
      </c>
    </row>
    <row r="3421" spans="1:7" x14ac:dyDescent="0.35">
      <c r="A3421" s="60">
        <v>40984</v>
      </c>
      <c r="B3421" s="16">
        <v>4364.71</v>
      </c>
      <c r="C3421" s="16">
        <v>4367.5</v>
      </c>
      <c r="D3421" s="16">
        <v>4373.5</v>
      </c>
      <c r="E3421" s="16">
        <v>4354.6000000000004</v>
      </c>
      <c r="F3421" s="16" t="s">
        <v>1423</v>
      </c>
      <c r="G3421" s="61">
        <f t="shared" si="54"/>
        <v>-5.0378872017053933E-4</v>
      </c>
    </row>
    <row r="3422" spans="1:7" x14ac:dyDescent="0.35">
      <c r="A3422" s="60">
        <v>40983</v>
      </c>
      <c r="B3422" s="16">
        <v>4366.91</v>
      </c>
      <c r="C3422" s="16">
        <v>4371.2</v>
      </c>
      <c r="D3422" s="16">
        <v>4371.2</v>
      </c>
      <c r="E3422" s="16">
        <v>4354.3</v>
      </c>
      <c r="F3422" s="16" t="s">
        <v>366</v>
      </c>
      <c r="G3422" s="61">
        <f t="shared" si="54"/>
        <v>-1.9951367114297014E-3</v>
      </c>
    </row>
    <row r="3423" spans="1:7" x14ac:dyDescent="0.35">
      <c r="A3423" s="60">
        <v>40982</v>
      </c>
      <c r="B3423" s="16">
        <v>4375.6400000000003</v>
      </c>
      <c r="C3423" s="16">
        <v>4348.6000000000004</v>
      </c>
      <c r="D3423" s="16">
        <v>4382.6000000000004</v>
      </c>
      <c r="E3423" s="16">
        <v>4348.2</v>
      </c>
      <c r="F3423" s="16" t="s">
        <v>294</v>
      </c>
      <c r="G3423" s="61">
        <f t="shared" si="54"/>
        <v>9.0233851645677987E-3</v>
      </c>
    </row>
    <row r="3424" spans="1:7" x14ac:dyDescent="0.35">
      <c r="A3424" s="60">
        <v>40981</v>
      </c>
      <c r="B3424" s="16">
        <v>4336.51</v>
      </c>
      <c r="C3424" s="16">
        <v>4294.2</v>
      </c>
      <c r="D3424" s="16">
        <v>4341.8</v>
      </c>
      <c r="E3424" s="16">
        <v>4293.7</v>
      </c>
      <c r="F3424" s="16" t="s">
        <v>122</v>
      </c>
      <c r="G3424" s="61">
        <f t="shared" si="54"/>
        <v>1.1268157427726022E-2</v>
      </c>
    </row>
    <row r="3425" spans="1:7" x14ac:dyDescent="0.35">
      <c r="A3425" s="60">
        <v>40980</v>
      </c>
      <c r="B3425" s="16">
        <v>4288.1899999999996</v>
      </c>
      <c r="C3425" s="16">
        <v>4303</v>
      </c>
      <c r="D3425" s="16">
        <v>4303.6000000000004</v>
      </c>
      <c r="E3425" s="16">
        <v>4285.1000000000004</v>
      </c>
      <c r="F3425" s="16" t="s">
        <v>2613</v>
      </c>
      <c r="G3425" s="61">
        <f t="shared" si="54"/>
        <v>-2.8624578537380652E-3</v>
      </c>
    </row>
    <row r="3426" spans="1:7" x14ac:dyDescent="0.35">
      <c r="A3426" s="60">
        <v>40977</v>
      </c>
      <c r="B3426" s="16">
        <v>4300.5</v>
      </c>
      <c r="C3426" s="16">
        <v>4270.6000000000004</v>
      </c>
      <c r="D3426" s="16">
        <v>4303.7</v>
      </c>
      <c r="E3426" s="16">
        <v>4270.3999999999996</v>
      </c>
      <c r="F3426" s="16" t="s">
        <v>248</v>
      </c>
      <c r="G3426" s="61">
        <f t="shared" si="54"/>
        <v>8.9978062714828333E-3</v>
      </c>
    </row>
    <row r="3427" spans="1:7" x14ac:dyDescent="0.35">
      <c r="A3427" s="60">
        <v>40976</v>
      </c>
      <c r="B3427" s="16">
        <v>4262.1499999999996</v>
      </c>
      <c r="C3427" s="16">
        <v>4242.1000000000004</v>
      </c>
      <c r="D3427" s="16">
        <v>4266.3</v>
      </c>
      <c r="E3427" s="16">
        <v>4237.7</v>
      </c>
      <c r="F3427" s="16" t="s">
        <v>114</v>
      </c>
      <c r="G3427" s="61">
        <f t="shared" si="54"/>
        <v>6.5534668430002885E-3</v>
      </c>
    </row>
    <row r="3428" spans="1:7" x14ac:dyDescent="0.35">
      <c r="A3428" s="60">
        <v>40975</v>
      </c>
      <c r="B3428" s="16">
        <v>4234.3999999999996</v>
      </c>
      <c r="C3428" s="16">
        <v>4285</v>
      </c>
      <c r="D3428" s="16">
        <v>4285</v>
      </c>
      <c r="E3428" s="16">
        <v>4234.3999999999996</v>
      </c>
      <c r="F3428" s="16" t="s">
        <v>1201</v>
      </c>
      <c r="G3428" s="61">
        <f t="shared" si="54"/>
        <v>-1.4215008404222185E-2</v>
      </c>
    </row>
    <row r="3429" spans="1:7" x14ac:dyDescent="0.35">
      <c r="A3429" s="60">
        <v>40974</v>
      </c>
      <c r="B3429" s="16">
        <v>4295.46</v>
      </c>
      <c r="C3429" s="16">
        <v>4345.6000000000004</v>
      </c>
      <c r="D3429" s="16">
        <v>4346</v>
      </c>
      <c r="E3429" s="16">
        <v>4293.1000000000004</v>
      </c>
      <c r="F3429" s="16" t="s">
        <v>295</v>
      </c>
      <c r="G3429" s="61">
        <f t="shared" si="54"/>
        <v>-1.3481360354235861E-2</v>
      </c>
    </row>
    <row r="3430" spans="1:7" x14ac:dyDescent="0.35">
      <c r="A3430" s="60">
        <v>40973</v>
      </c>
      <c r="B3430" s="16">
        <v>4354.16</v>
      </c>
      <c r="C3430" s="16">
        <v>4360</v>
      </c>
      <c r="D3430" s="16">
        <v>4364.2</v>
      </c>
      <c r="E3430" s="16">
        <v>4343.6000000000004</v>
      </c>
      <c r="F3430" s="16" t="s">
        <v>2612</v>
      </c>
      <c r="G3430" s="61">
        <f t="shared" si="54"/>
        <v>-2.2868193962614081E-3</v>
      </c>
    </row>
    <row r="3431" spans="1:7" x14ac:dyDescent="0.35">
      <c r="A3431" s="60">
        <v>40970</v>
      </c>
      <c r="B3431" s="16">
        <v>4364.1400000000003</v>
      </c>
      <c r="C3431" s="16">
        <v>4353.8999999999996</v>
      </c>
      <c r="D3431" s="16">
        <v>4380.8999999999996</v>
      </c>
      <c r="E3431" s="16">
        <v>4353.5</v>
      </c>
      <c r="F3431" s="16" t="s">
        <v>2611</v>
      </c>
      <c r="G3431" s="61">
        <f t="shared" si="54"/>
        <v>4.1808848197295578E-3</v>
      </c>
    </row>
    <row r="3432" spans="1:7" x14ac:dyDescent="0.35">
      <c r="A3432" s="60">
        <v>40969</v>
      </c>
      <c r="B3432" s="16">
        <v>4345.97</v>
      </c>
      <c r="C3432" s="16">
        <v>4381</v>
      </c>
      <c r="D3432" s="16">
        <v>4381</v>
      </c>
      <c r="E3432" s="16">
        <v>4337.6000000000004</v>
      </c>
      <c r="F3432" s="16" t="s">
        <v>122</v>
      </c>
      <c r="G3432" s="61">
        <f t="shared" si="54"/>
        <v>-9.5964522068876512E-3</v>
      </c>
    </row>
    <row r="3433" spans="1:7" x14ac:dyDescent="0.35">
      <c r="A3433" s="60">
        <v>40968</v>
      </c>
      <c r="B3433" s="16">
        <v>4388.08</v>
      </c>
      <c r="C3433" s="16">
        <v>4357.1000000000004</v>
      </c>
      <c r="D3433" s="16">
        <v>4406.1000000000004</v>
      </c>
      <c r="E3433" s="16">
        <v>4357.1000000000004</v>
      </c>
      <c r="F3433" s="16" t="s">
        <v>2507</v>
      </c>
      <c r="G3433" s="61">
        <f t="shared" si="54"/>
        <v>8.4688697218948672E-3</v>
      </c>
    </row>
    <row r="3434" spans="1:7" x14ac:dyDescent="0.35">
      <c r="A3434" s="60">
        <v>40967</v>
      </c>
      <c r="B3434" s="16">
        <v>4351.2299999999996</v>
      </c>
      <c r="C3434" s="16">
        <v>4355.3</v>
      </c>
      <c r="D3434" s="16">
        <v>4372.8999999999996</v>
      </c>
      <c r="E3434" s="16">
        <v>4346.3</v>
      </c>
      <c r="F3434" s="16" t="s">
        <v>248</v>
      </c>
      <c r="G3434" s="61">
        <f t="shared" si="54"/>
        <v>-7.6242091605349671E-4</v>
      </c>
    </row>
    <row r="3435" spans="1:7" x14ac:dyDescent="0.35">
      <c r="A3435" s="60">
        <v>40966</v>
      </c>
      <c r="B3435" s="16">
        <v>4354.55</v>
      </c>
      <c r="C3435" s="16">
        <v>4380.1000000000004</v>
      </c>
      <c r="D3435" s="16">
        <v>4385.3</v>
      </c>
      <c r="E3435" s="16">
        <v>4345.7</v>
      </c>
      <c r="F3435" s="16" t="s">
        <v>528</v>
      </c>
      <c r="G3435" s="61">
        <f t="shared" si="54"/>
        <v>-7.8469078307309426E-3</v>
      </c>
    </row>
    <row r="3436" spans="1:7" x14ac:dyDescent="0.35">
      <c r="A3436" s="60">
        <v>40963</v>
      </c>
      <c r="B3436" s="16">
        <v>4388.99</v>
      </c>
      <c r="C3436" s="16">
        <v>4369.3999999999996</v>
      </c>
      <c r="D3436" s="16">
        <v>4389.3999999999996</v>
      </c>
      <c r="E3436" s="16">
        <v>4366.3999999999996</v>
      </c>
      <c r="F3436" s="16" t="s">
        <v>651</v>
      </c>
      <c r="G3436" s="61">
        <f t="shared" si="54"/>
        <v>4.9227359421544215E-3</v>
      </c>
    </row>
    <row r="3437" spans="1:7" x14ac:dyDescent="0.35">
      <c r="A3437" s="60">
        <v>40962</v>
      </c>
      <c r="B3437" s="16">
        <v>4367.49</v>
      </c>
      <c r="C3437" s="16">
        <v>4371.1000000000004</v>
      </c>
      <c r="D3437" s="16">
        <v>4373.8999999999996</v>
      </c>
      <c r="E3437" s="16">
        <v>4347.8</v>
      </c>
      <c r="F3437" s="16" t="s">
        <v>232</v>
      </c>
      <c r="G3437" s="61">
        <f t="shared" si="54"/>
        <v>-1.0452738526005589E-3</v>
      </c>
    </row>
    <row r="3438" spans="1:7" x14ac:dyDescent="0.35">
      <c r="A3438" s="60">
        <v>40961</v>
      </c>
      <c r="B3438" s="16">
        <v>4372.0600000000004</v>
      </c>
      <c r="C3438" s="16">
        <v>4365.8</v>
      </c>
      <c r="D3438" s="16">
        <v>4383.7</v>
      </c>
      <c r="E3438" s="16">
        <v>4353.1000000000004</v>
      </c>
      <c r="F3438" s="16" t="s">
        <v>249</v>
      </c>
      <c r="G3438" s="61">
        <f t="shared" si="54"/>
        <v>8.7449407541728696E-4</v>
      </c>
    </row>
    <row r="3439" spans="1:7" x14ac:dyDescent="0.35">
      <c r="A3439" s="60">
        <v>40960</v>
      </c>
      <c r="B3439" s="16">
        <v>4368.24</v>
      </c>
      <c r="C3439" s="16">
        <v>4335</v>
      </c>
      <c r="D3439" s="16">
        <v>4373.6000000000004</v>
      </c>
      <c r="E3439" s="16">
        <v>4323.3</v>
      </c>
      <c r="F3439" s="16" t="s">
        <v>365</v>
      </c>
      <c r="G3439" s="61">
        <f t="shared" si="54"/>
        <v>8.1748145549549456E-3</v>
      </c>
    </row>
    <row r="3440" spans="1:7" x14ac:dyDescent="0.35">
      <c r="A3440" s="60">
        <v>40959</v>
      </c>
      <c r="B3440" s="16">
        <v>4332.82</v>
      </c>
      <c r="C3440" s="16">
        <v>4289.3</v>
      </c>
      <c r="D3440" s="16">
        <v>4332.8</v>
      </c>
      <c r="E3440" s="16">
        <v>4286.8999999999996</v>
      </c>
      <c r="F3440" s="16" t="s">
        <v>168</v>
      </c>
      <c r="G3440" s="61">
        <f t="shared" si="54"/>
        <v>1.3937836686744864E-2</v>
      </c>
    </row>
    <row r="3441" spans="1:7" x14ac:dyDescent="0.35">
      <c r="A3441" s="60">
        <v>40956</v>
      </c>
      <c r="B3441" s="16">
        <v>4273.26</v>
      </c>
      <c r="C3441" s="16">
        <v>4267</v>
      </c>
      <c r="D3441" s="16">
        <v>4288.7</v>
      </c>
      <c r="E3441" s="16">
        <v>4264</v>
      </c>
      <c r="F3441" s="16" t="s">
        <v>2610</v>
      </c>
      <c r="G3441" s="61">
        <f t="shared" si="54"/>
        <v>3.781863965648613E-3</v>
      </c>
    </row>
    <row r="3442" spans="1:7" x14ac:dyDescent="0.35">
      <c r="A3442" s="60">
        <v>40955</v>
      </c>
      <c r="B3442" s="16">
        <v>4257.16</v>
      </c>
      <c r="C3442" s="16">
        <v>4318.1000000000004</v>
      </c>
      <c r="D3442" s="16">
        <v>4318.1000000000004</v>
      </c>
      <c r="E3442" s="16">
        <v>4246.3999999999996</v>
      </c>
      <c r="F3442" s="16" t="s">
        <v>651</v>
      </c>
      <c r="G3442" s="61">
        <f t="shared" si="54"/>
        <v>-1.6233728719950324E-2</v>
      </c>
    </row>
    <row r="3443" spans="1:7" x14ac:dyDescent="0.35">
      <c r="A3443" s="60">
        <v>40954</v>
      </c>
      <c r="B3443" s="16">
        <v>4327.41</v>
      </c>
      <c r="C3443" s="16">
        <v>4318.1000000000004</v>
      </c>
      <c r="D3443" s="16">
        <v>4332.3</v>
      </c>
      <c r="E3443" s="16">
        <v>4300.1000000000004</v>
      </c>
      <c r="F3443" s="16" t="s">
        <v>528</v>
      </c>
      <c r="G3443" s="61">
        <f t="shared" si="54"/>
        <v>1.9727291040056993E-3</v>
      </c>
    </row>
    <row r="3444" spans="1:7" x14ac:dyDescent="0.35">
      <c r="A3444" s="60">
        <v>40953</v>
      </c>
      <c r="B3444" s="16">
        <v>4318.8900000000003</v>
      </c>
      <c r="C3444" s="16">
        <v>4354.2</v>
      </c>
      <c r="D3444" s="16">
        <v>4354.7</v>
      </c>
      <c r="E3444" s="16">
        <v>4310.8</v>
      </c>
      <c r="F3444" s="16" t="s">
        <v>165</v>
      </c>
      <c r="G3444" s="61">
        <f t="shared" si="54"/>
        <v>-9.2971083309246749E-3</v>
      </c>
    </row>
    <row r="3445" spans="1:7" x14ac:dyDescent="0.35">
      <c r="A3445" s="60">
        <v>40952</v>
      </c>
      <c r="B3445" s="16">
        <v>4359.42</v>
      </c>
      <c r="C3445" s="16">
        <v>4321.8999999999996</v>
      </c>
      <c r="D3445" s="16">
        <v>4362.8</v>
      </c>
      <c r="E3445" s="16">
        <v>4320.8999999999996</v>
      </c>
      <c r="F3445" s="16" t="s">
        <v>2609</v>
      </c>
      <c r="G3445" s="61">
        <f t="shared" si="54"/>
        <v>8.5180215610973775E-3</v>
      </c>
    </row>
    <row r="3446" spans="1:7" x14ac:dyDescent="0.35">
      <c r="A3446" s="60">
        <v>40949</v>
      </c>
      <c r="B3446" s="16">
        <v>4322.6000000000004</v>
      </c>
      <c r="C3446" s="16">
        <v>4354.7</v>
      </c>
      <c r="D3446" s="16">
        <v>4362.5</v>
      </c>
      <c r="E3446" s="16">
        <v>4322.6000000000004</v>
      </c>
      <c r="F3446" s="16" t="s">
        <v>365</v>
      </c>
      <c r="G3446" s="61">
        <f t="shared" si="54"/>
        <v>-7.9135567857371303E-3</v>
      </c>
    </row>
    <row r="3447" spans="1:7" x14ac:dyDescent="0.35">
      <c r="A3447" s="60">
        <v>40948</v>
      </c>
      <c r="B3447" s="16">
        <v>4357.08</v>
      </c>
      <c r="C3447" s="16">
        <v>4356.8999999999996</v>
      </c>
      <c r="D3447" s="16">
        <v>4357.5</v>
      </c>
      <c r="E3447" s="16">
        <v>4320.3</v>
      </c>
      <c r="F3447" s="16" t="s">
        <v>122</v>
      </c>
      <c r="G3447" s="61">
        <f t="shared" si="54"/>
        <v>-1.510196692233845E-3</v>
      </c>
    </row>
    <row r="3448" spans="1:7" x14ac:dyDescent="0.35">
      <c r="A3448" s="60">
        <v>40947</v>
      </c>
      <c r="B3448" s="16">
        <v>4363.67</v>
      </c>
      <c r="C3448" s="16">
        <v>4340.2</v>
      </c>
      <c r="D3448" s="16">
        <v>4367.1000000000004</v>
      </c>
      <c r="E3448" s="16">
        <v>4340.2</v>
      </c>
      <c r="F3448" s="16" t="s">
        <v>561</v>
      </c>
      <c r="G3448" s="61">
        <f t="shared" si="54"/>
        <v>4.3200073649567461E-3</v>
      </c>
    </row>
    <row r="3449" spans="1:7" x14ac:dyDescent="0.35">
      <c r="A3449" s="60">
        <v>40946</v>
      </c>
      <c r="B3449" s="16">
        <v>4344.8999999999996</v>
      </c>
      <c r="C3449" s="16">
        <v>4359.6000000000004</v>
      </c>
      <c r="D3449" s="16">
        <v>4380.3999999999996</v>
      </c>
      <c r="E3449" s="16">
        <v>4340.3999999999996</v>
      </c>
      <c r="F3449" s="16" t="s">
        <v>1518</v>
      </c>
      <c r="G3449" s="61">
        <f t="shared" si="54"/>
        <v>-4.5135865829630806E-3</v>
      </c>
    </row>
    <row r="3450" spans="1:7" x14ac:dyDescent="0.35">
      <c r="A3450" s="60">
        <v>40945</v>
      </c>
      <c r="B3450" s="16">
        <v>4364.6000000000004</v>
      </c>
      <c r="C3450" s="16">
        <v>4334.6000000000004</v>
      </c>
      <c r="D3450" s="16">
        <v>4377.5</v>
      </c>
      <c r="E3450" s="16">
        <v>4333.5</v>
      </c>
      <c r="F3450" s="16" t="s">
        <v>2608</v>
      </c>
      <c r="G3450" s="61">
        <f t="shared" si="54"/>
        <v>1.0296010296010349E-2</v>
      </c>
    </row>
    <row r="3451" spans="1:7" x14ac:dyDescent="0.35">
      <c r="A3451" s="60">
        <v>40942</v>
      </c>
      <c r="B3451" s="16">
        <v>4320.12</v>
      </c>
      <c r="C3451" s="16">
        <v>4336.6000000000004</v>
      </c>
      <c r="D3451" s="16">
        <v>4340.8</v>
      </c>
      <c r="E3451" s="16">
        <v>4318</v>
      </c>
      <c r="F3451" s="16" t="s">
        <v>287</v>
      </c>
      <c r="G3451" s="61">
        <f t="shared" si="54"/>
        <v>-3.0277575209312069E-3</v>
      </c>
    </row>
    <row r="3452" spans="1:7" x14ac:dyDescent="0.35">
      <c r="A3452" s="60">
        <v>40941</v>
      </c>
      <c r="B3452" s="16">
        <v>4333.24</v>
      </c>
      <c r="C3452" s="16">
        <v>4306.5</v>
      </c>
      <c r="D3452" s="16">
        <v>4349</v>
      </c>
      <c r="E3452" s="16">
        <v>4305.3</v>
      </c>
      <c r="F3452" s="16" t="s">
        <v>166</v>
      </c>
      <c r="G3452" s="61">
        <f t="shared" si="54"/>
        <v>9.843859240270314E-3</v>
      </c>
    </row>
    <row r="3453" spans="1:7" x14ac:dyDescent="0.35">
      <c r="A3453" s="60">
        <v>40940</v>
      </c>
      <c r="B3453" s="16">
        <v>4291</v>
      </c>
      <c r="C3453" s="16">
        <v>4322.3999999999996</v>
      </c>
      <c r="D3453" s="16">
        <v>4328.1000000000004</v>
      </c>
      <c r="E3453" s="16">
        <v>4291</v>
      </c>
      <c r="F3453" s="16" t="s">
        <v>160</v>
      </c>
      <c r="G3453" s="61">
        <f t="shared" si="54"/>
        <v>-8.0264094763415894E-3</v>
      </c>
    </row>
    <row r="3454" spans="1:7" x14ac:dyDescent="0.35">
      <c r="A3454" s="60">
        <v>40939</v>
      </c>
      <c r="B3454" s="16">
        <v>4325.72</v>
      </c>
      <c r="C3454" s="16">
        <v>4332.7</v>
      </c>
      <c r="D3454" s="16">
        <v>4348.8999999999996</v>
      </c>
      <c r="E3454" s="16">
        <v>4323.8</v>
      </c>
      <c r="F3454" s="16" t="s">
        <v>173</v>
      </c>
      <c r="G3454" s="61">
        <f t="shared" si="54"/>
        <v>-2.0025839793280653E-3</v>
      </c>
    </row>
    <row r="3455" spans="1:7" x14ac:dyDescent="0.35">
      <c r="A3455" s="60">
        <v>40938</v>
      </c>
      <c r="B3455" s="16">
        <v>4334.3999999999996</v>
      </c>
      <c r="C3455" s="16">
        <v>4347</v>
      </c>
      <c r="D3455" s="16">
        <v>4355.3</v>
      </c>
      <c r="E3455" s="16">
        <v>4327.3</v>
      </c>
      <c r="F3455" s="16" t="s">
        <v>2607</v>
      </c>
      <c r="G3455" s="61">
        <f t="shared" si="54"/>
        <v>-3.2379130178821214E-3</v>
      </c>
    </row>
    <row r="3456" spans="1:7" x14ac:dyDescent="0.35">
      <c r="A3456" s="60">
        <v>40935</v>
      </c>
      <c r="B3456" s="16">
        <v>4348.4799999999996</v>
      </c>
      <c r="C3456" s="16">
        <v>4333.8</v>
      </c>
      <c r="D3456" s="16">
        <v>4373.3</v>
      </c>
      <c r="E3456" s="16">
        <v>4333.8</v>
      </c>
      <c r="F3456" s="16" t="s">
        <v>2606</v>
      </c>
      <c r="G3456" s="61">
        <f t="shared" si="54"/>
        <v>-8.7769684994154495E-4</v>
      </c>
    </row>
    <row r="3457" spans="1:7" x14ac:dyDescent="0.35">
      <c r="A3457" s="60">
        <v>40934</v>
      </c>
      <c r="B3457" s="16">
        <v>4352.3</v>
      </c>
      <c r="C3457" s="16">
        <v>4333.8</v>
      </c>
      <c r="D3457" s="16">
        <v>4358.8</v>
      </c>
      <c r="E3457" s="16">
        <v>4333.8</v>
      </c>
      <c r="F3457" s="16"/>
      <c r="G3457" s="61">
        <f t="shared" si="54"/>
        <v>5.3614038978169187E-3</v>
      </c>
    </row>
    <row r="3458" spans="1:7" x14ac:dyDescent="0.35">
      <c r="A3458" s="60">
        <v>40933</v>
      </c>
      <c r="B3458" s="16">
        <v>4329.09</v>
      </c>
      <c r="C3458" s="16">
        <v>4289.5</v>
      </c>
      <c r="D3458" s="16">
        <v>4329.5</v>
      </c>
      <c r="E3458" s="16">
        <v>4289.2</v>
      </c>
      <c r="F3458" s="16" t="s">
        <v>2605</v>
      </c>
      <c r="G3458" s="61">
        <f t="shared" si="54"/>
        <v>9.9641189068631064E-3</v>
      </c>
    </row>
    <row r="3459" spans="1:7" x14ac:dyDescent="0.35">
      <c r="A3459" s="60">
        <v>40932</v>
      </c>
      <c r="B3459" s="16">
        <v>4286.38</v>
      </c>
      <c r="C3459" s="16">
        <v>4290.7</v>
      </c>
      <c r="D3459" s="16">
        <v>4311.1000000000004</v>
      </c>
      <c r="E3459" s="16">
        <v>4281.8</v>
      </c>
      <c r="F3459" s="16" t="s">
        <v>2604</v>
      </c>
      <c r="G3459" s="61">
        <f t="shared" ref="G3459:G3522" si="55">B3459/B3460-1</f>
        <v>-2.9619954986981334E-4</v>
      </c>
    </row>
    <row r="3460" spans="1:7" x14ac:dyDescent="0.35">
      <c r="A3460" s="60">
        <v>40931</v>
      </c>
      <c r="B3460" s="16">
        <v>4287.6499999999996</v>
      </c>
      <c r="C3460" s="16">
        <v>4300.2</v>
      </c>
      <c r="D3460" s="16">
        <v>4301.7</v>
      </c>
      <c r="E3460" s="16">
        <v>4287.5</v>
      </c>
      <c r="F3460" s="16" t="s">
        <v>2603</v>
      </c>
      <c r="G3460" s="61">
        <f t="shared" si="55"/>
        <v>-3.5719099609113902E-3</v>
      </c>
    </row>
    <row r="3461" spans="1:7" x14ac:dyDescent="0.35">
      <c r="A3461" s="60">
        <v>40928</v>
      </c>
      <c r="B3461" s="16">
        <v>4303.0200000000004</v>
      </c>
      <c r="C3461" s="16">
        <v>4285.3</v>
      </c>
      <c r="D3461" s="16">
        <v>4312.8</v>
      </c>
      <c r="E3461" s="16">
        <v>4284.6000000000004</v>
      </c>
      <c r="F3461" s="16" t="s">
        <v>168</v>
      </c>
      <c r="G3461" s="61">
        <f t="shared" si="55"/>
        <v>5.716876706181484E-3</v>
      </c>
    </row>
    <row r="3462" spans="1:7" x14ac:dyDescent="0.35">
      <c r="A3462" s="60">
        <v>40927</v>
      </c>
      <c r="B3462" s="16">
        <v>4278.5600000000004</v>
      </c>
      <c r="C3462" s="16">
        <v>4290.2</v>
      </c>
      <c r="D3462" s="16">
        <v>4320.6000000000004</v>
      </c>
      <c r="E3462" s="16">
        <v>4278.6000000000004</v>
      </c>
      <c r="F3462" s="16" t="s">
        <v>373</v>
      </c>
      <c r="G3462" s="61">
        <f t="shared" si="55"/>
        <v>-4.859086491739717E-4</v>
      </c>
    </row>
    <row r="3463" spans="1:7" x14ac:dyDescent="0.35">
      <c r="A3463" s="60">
        <v>40926</v>
      </c>
      <c r="B3463" s="16">
        <v>4280.6400000000003</v>
      </c>
      <c r="C3463" s="16">
        <v>4278.8</v>
      </c>
      <c r="D3463" s="16">
        <v>4290</v>
      </c>
      <c r="E3463" s="16">
        <v>4262.8</v>
      </c>
      <c r="F3463" s="16" t="s">
        <v>2602</v>
      </c>
      <c r="G3463" s="61">
        <f t="shared" si="55"/>
        <v>6.966425569121526E-4</v>
      </c>
    </row>
    <row r="3464" spans="1:7" x14ac:dyDescent="0.35">
      <c r="A3464" s="60">
        <v>40925</v>
      </c>
      <c r="B3464" s="16">
        <v>4277.66</v>
      </c>
      <c r="C3464" s="16">
        <v>4220.1000000000004</v>
      </c>
      <c r="D3464" s="16">
        <v>4277.7</v>
      </c>
      <c r="E3464" s="16">
        <v>4219.3</v>
      </c>
      <c r="F3464" s="16" t="s">
        <v>2601</v>
      </c>
      <c r="G3464" s="61">
        <f t="shared" si="55"/>
        <v>1.6336810092898446E-2</v>
      </c>
    </row>
    <row r="3465" spans="1:7" x14ac:dyDescent="0.35">
      <c r="A3465" s="60">
        <v>40924</v>
      </c>
      <c r="B3465" s="16">
        <v>4208.8999999999996</v>
      </c>
      <c r="C3465" s="16">
        <v>4244</v>
      </c>
      <c r="D3465" s="16">
        <v>4245.3999999999996</v>
      </c>
      <c r="E3465" s="16">
        <v>4201.5</v>
      </c>
      <c r="F3465" s="16" t="s">
        <v>2600</v>
      </c>
      <c r="G3465" s="61">
        <f t="shared" si="55"/>
        <v>-1.0927292381444742E-2</v>
      </c>
    </row>
    <row r="3466" spans="1:7" x14ac:dyDescent="0.35">
      <c r="A3466" s="60">
        <v>40921</v>
      </c>
      <c r="B3466" s="16">
        <v>4255.3999999999996</v>
      </c>
      <c r="C3466" s="16">
        <v>4246.8999999999996</v>
      </c>
      <c r="D3466" s="16">
        <v>4261.8</v>
      </c>
      <c r="E3466" s="16">
        <v>4244.8999999999996</v>
      </c>
      <c r="F3466" s="16" t="s">
        <v>2599</v>
      </c>
      <c r="G3466" s="61">
        <f t="shared" si="55"/>
        <v>4.0109475273688577E-3</v>
      </c>
    </row>
    <row r="3467" spans="1:7" x14ac:dyDescent="0.35">
      <c r="A3467" s="60">
        <v>40920</v>
      </c>
      <c r="B3467" s="16">
        <v>4238.3999999999996</v>
      </c>
      <c r="C3467" s="16">
        <v>4245.5</v>
      </c>
      <c r="D3467" s="16">
        <v>4251.5</v>
      </c>
      <c r="E3467" s="16">
        <v>4226</v>
      </c>
      <c r="F3467" s="16" t="s">
        <v>2598</v>
      </c>
      <c r="G3467" s="61">
        <f t="shared" si="55"/>
        <v>-1.0535321610136705E-3</v>
      </c>
    </row>
    <row r="3468" spans="1:7" x14ac:dyDescent="0.35">
      <c r="A3468" s="60">
        <v>40919</v>
      </c>
      <c r="B3468" s="16">
        <v>4242.87</v>
      </c>
      <c r="C3468" s="16">
        <v>4214.2</v>
      </c>
      <c r="D3468" s="16">
        <v>4254.8999999999996</v>
      </c>
      <c r="E3468" s="16">
        <v>4214.2</v>
      </c>
      <c r="F3468" s="16" t="s">
        <v>2597</v>
      </c>
      <c r="G3468" s="61">
        <f t="shared" si="55"/>
        <v>8.6173697647993208E-3</v>
      </c>
    </row>
    <row r="3469" spans="1:7" x14ac:dyDescent="0.35">
      <c r="A3469" s="60">
        <v>40918</v>
      </c>
      <c r="B3469" s="16">
        <v>4206.62</v>
      </c>
      <c r="C3469" s="16">
        <v>4169.3</v>
      </c>
      <c r="D3469" s="16">
        <v>4208.6000000000004</v>
      </c>
      <c r="E3469" s="16">
        <v>4169.3</v>
      </c>
      <c r="F3469" s="16" t="s">
        <v>2596</v>
      </c>
      <c r="G3469" s="61">
        <f t="shared" si="55"/>
        <v>1.0834957335403184E-2</v>
      </c>
    </row>
    <row r="3470" spans="1:7" x14ac:dyDescent="0.35">
      <c r="A3470" s="60">
        <v>40917</v>
      </c>
      <c r="B3470" s="16">
        <v>4161.53</v>
      </c>
      <c r="C3470" s="16">
        <v>4170.6000000000004</v>
      </c>
      <c r="D3470" s="16">
        <v>4183.8</v>
      </c>
      <c r="E3470" s="16">
        <v>4145.1000000000004</v>
      </c>
      <c r="F3470" s="16" t="s">
        <v>2595</v>
      </c>
      <c r="G3470" s="61">
        <f t="shared" si="55"/>
        <v>-7.0117302404881787E-4</v>
      </c>
    </row>
    <row r="3471" spans="1:7" x14ac:dyDescent="0.35">
      <c r="A3471" s="60">
        <v>40914</v>
      </c>
      <c r="B3471" s="16">
        <v>4164.45</v>
      </c>
      <c r="C3471" s="16">
        <v>4194.2</v>
      </c>
      <c r="D3471" s="16">
        <v>4198.2</v>
      </c>
      <c r="E3471" s="16">
        <v>4164</v>
      </c>
      <c r="F3471" s="16" t="s">
        <v>2594</v>
      </c>
      <c r="G3471" s="61">
        <f t="shared" si="55"/>
        <v>-7.6656928671169355E-3</v>
      </c>
    </row>
    <row r="3472" spans="1:7" x14ac:dyDescent="0.35">
      <c r="A3472" s="60">
        <v>40913</v>
      </c>
      <c r="B3472" s="16">
        <v>4196.62</v>
      </c>
      <c r="C3472" s="16">
        <v>4231.7</v>
      </c>
      <c r="D3472" s="16">
        <v>4231.7</v>
      </c>
      <c r="E3472" s="16">
        <v>4186.7</v>
      </c>
      <c r="F3472" s="16" t="s">
        <v>2593</v>
      </c>
      <c r="G3472" s="61">
        <f t="shared" si="55"/>
        <v>-1.0121404967060044E-2</v>
      </c>
    </row>
    <row r="3473" spans="1:7" x14ac:dyDescent="0.35">
      <c r="A3473" s="60">
        <v>40912</v>
      </c>
      <c r="B3473" s="16">
        <v>4239.53</v>
      </c>
      <c r="C3473" s="16">
        <v>4175.8999999999996</v>
      </c>
      <c r="D3473" s="16">
        <v>4254</v>
      </c>
      <c r="E3473" s="16">
        <v>4175.7</v>
      </c>
      <c r="F3473" s="16" t="s">
        <v>2592</v>
      </c>
      <c r="G3473" s="61">
        <f t="shared" si="55"/>
        <v>2.0290141075562707E-2</v>
      </c>
    </row>
    <row r="3474" spans="1:7" x14ac:dyDescent="0.35">
      <c r="A3474" s="60">
        <v>40911</v>
      </c>
      <c r="B3474" s="16">
        <v>4155.22</v>
      </c>
      <c r="C3474" s="16">
        <v>4123.3</v>
      </c>
      <c r="D3474" s="16">
        <v>4160.6000000000004</v>
      </c>
      <c r="E3474" s="16">
        <v>4122.6000000000004</v>
      </c>
      <c r="F3474" s="16" t="s">
        <v>2591</v>
      </c>
      <c r="G3474" s="61">
        <f t="shared" si="55"/>
        <v>1.5474354030080573E-3</v>
      </c>
    </row>
    <row r="3475" spans="1:7" x14ac:dyDescent="0.35">
      <c r="A3475" s="60">
        <v>40910</v>
      </c>
      <c r="B3475" s="16">
        <v>4148.8</v>
      </c>
      <c r="C3475" s="16">
        <v>4123.3</v>
      </c>
      <c r="D3475" s="16">
        <v>4156.5</v>
      </c>
      <c r="E3475" s="16">
        <v>4122.6000000000004</v>
      </c>
      <c r="F3475" s="16"/>
      <c r="G3475" s="61">
        <f t="shared" si="55"/>
        <v>9.1850237409512037E-3</v>
      </c>
    </row>
    <row r="3476" spans="1:7" x14ac:dyDescent="0.35">
      <c r="A3476" s="60">
        <v>40907</v>
      </c>
      <c r="B3476" s="16">
        <v>4111.04</v>
      </c>
      <c r="C3476" s="16">
        <v>4128.5</v>
      </c>
      <c r="D3476" s="16">
        <v>4140.8999999999996</v>
      </c>
      <c r="E3476" s="16">
        <v>4109.5</v>
      </c>
      <c r="F3476" s="16" t="s">
        <v>2590</v>
      </c>
      <c r="G3476" s="61">
        <f t="shared" si="55"/>
        <v>-2.934656596671581E-3</v>
      </c>
    </row>
    <row r="3477" spans="1:7" x14ac:dyDescent="0.35">
      <c r="A3477" s="60">
        <v>40906</v>
      </c>
      <c r="B3477" s="16">
        <v>4123.1400000000003</v>
      </c>
      <c r="C3477" s="16">
        <v>4135.3</v>
      </c>
      <c r="D3477" s="16">
        <v>4135.3</v>
      </c>
      <c r="E3477" s="16">
        <v>4091.6</v>
      </c>
      <c r="F3477" s="16" t="s">
        <v>2589</v>
      </c>
      <c r="G3477" s="61">
        <f t="shared" si="55"/>
        <v>-4.4692332765925435E-3</v>
      </c>
    </row>
    <row r="3478" spans="1:7" x14ac:dyDescent="0.35">
      <c r="A3478" s="60">
        <v>40905</v>
      </c>
      <c r="B3478" s="16">
        <v>4141.6499999999996</v>
      </c>
      <c r="C3478" s="16">
        <v>4191.3</v>
      </c>
      <c r="D3478" s="16">
        <v>4193.7</v>
      </c>
      <c r="E3478" s="16">
        <v>4139.5</v>
      </c>
      <c r="F3478" s="16" t="s">
        <v>2588</v>
      </c>
      <c r="G3478" s="61">
        <f t="shared" si="55"/>
        <v>-6.5603262173183907E-3</v>
      </c>
    </row>
    <row r="3479" spans="1:7" x14ac:dyDescent="0.35">
      <c r="A3479" s="60">
        <v>40904</v>
      </c>
      <c r="B3479" s="16">
        <v>4169</v>
      </c>
      <c r="C3479" s="16">
        <v>4191.3</v>
      </c>
      <c r="D3479" s="16">
        <v>4193.7</v>
      </c>
      <c r="E3479" s="16">
        <v>4169</v>
      </c>
      <c r="F3479" s="16"/>
      <c r="G3479" s="61">
        <f t="shared" si="55"/>
        <v>-5.522226065383995E-3</v>
      </c>
    </row>
    <row r="3480" spans="1:7" x14ac:dyDescent="0.35">
      <c r="A3480" s="60">
        <v>40900</v>
      </c>
      <c r="B3480" s="16">
        <v>4192.1499999999996</v>
      </c>
      <c r="C3480" s="16">
        <v>4153.5</v>
      </c>
      <c r="D3480" s="16">
        <v>4192.1000000000004</v>
      </c>
      <c r="E3480" s="16">
        <v>4153.5</v>
      </c>
      <c r="F3480" s="16" t="s">
        <v>1649</v>
      </c>
      <c r="G3480" s="61">
        <f t="shared" si="55"/>
        <v>1.2049036270230573E-2</v>
      </c>
    </row>
    <row r="3481" spans="1:7" x14ac:dyDescent="0.35">
      <c r="A3481" s="60">
        <v>40899</v>
      </c>
      <c r="B3481" s="16">
        <v>4142.24</v>
      </c>
      <c r="C3481" s="16">
        <v>4184.3999999999996</v>
      </c>
      <c r="D3481" s="16">
        <v>4185</v>
      </c>
      <c r="E3481" s="16">
        <v>4136.3</v>
      </c>
      <c r="F3481" s="16" t="s">
        <v>2587</v>
      </c>
      <c r="G3481" s="61">
        <f t="shared" si="55"/>
        <v>-1.1443395168238113E-2</v>
      </c>
    </row>
    <row r="3482" spans="1:7" x14ac:dyDescent="0.35">
      <c r="A3482" s="60">
        <v>40898</v>
      </c>
      <c r="B3482" s="16">
        <v>4190.1899999999996</v>
      </c>
      <c r="C3482" s="16">
        <v>4126.2</v>
      </c>
      <c r="D3482" s="16">
        <v>4198.2</v>
      </c>
      <c r="E3482" s="16">
        <v>4126.2</v>
      </c>
      <c r="F3482" s="16" t="s">
        <v>287</v>
      </c>
      <c r="G3482" s="61">
        <f t="shared" si="55"/>
        <v>2.0233303872084552E-2</v>
      </c>
    </row>
    <row r="3483" spans="1:7" x14ac:dyDescent="0.35">
      <c r="A3483" s="60">
        <v>40897</v>
      </c>
      <c r="B3483" s="16">
        <v>4107.09</v>
      </c>
      <c r="C3483" s="16">
        <v>4113.8</v>
      </c>
      <c r="D3483" s="16">
        <v>4128.5</v>
      </c>
      <c r="E3483" s="16">
        <v>4103.1000000000004</v>
      </c>
      <c r="F3483" s="16" t="s">
        <v>2586</v>
      </c>
      <c r="G3483" s="61">
        <f t="shared" si="55"/>
        <v>-1.6577902773760034E-3</v>
      </c>
    </row>
    <row r="3484" spans="1:7" x14ac:dyDescent="0.35">
      <c r="A3484" s="60">
        <v>40896</v>
      </c>
      <c r="B3484" s="16">
        <v>4113.91</v>
      </c>
      <c r="C3484" s="16">
        <v>4208.1000000000004</v>
      </c>
      <c r="D3484" s="16">
        <v>4208.3</v>
      </c>
      <c r="E3484" s="16">
        <v>4113.6000000000004</v>
      </c>
      <c r="F3484" s="16" t="s">
        <v>287</v>
      </c>
      <c r="G3484" s="61">
        <f t="shared" si="55"/>
        <v>-2.4864831552025457E-2</v>
      </c>
    </row>
    <row r="3485" spans="1:7" x14ac:dyDescent="0.35">
      <c r="A3485" s="60">
        <v>40893</v>
      </c>
      <c r="B3485" s="16">
        <v>4218.8100000000004</v>
      </c>
      <c r="C3485" s="16">
        <v>4200.1000000000004</v>
      </c>
      <c r="D3485" s="16">
        <v>4224.3</v>
      </c>
      <c r="E3485" s="16">
        <v>4198.8</v>
      </c>
      <c r="F3485" s="16" t="s">
        <v>967</v>
      </c>
      <c r="G3485" s="61">
        <f t="shared" si="55"/>
        <v>4.9930321474087602E-3</v>
      </c>
    </row>
    <row r="3486" spans="1:7" x14ac:dyDescent="0.35">
      <c r="A3486" s="60">
        <v>40892</v>
      </c>
      <c r="B3486" s="16">
        <v>4197.8500000000004</v>
      </c>
      <c r="C3486" s="16">
        <v>4239.7</v>
      </c>
      <c r="D3486" s="16">
        <v>4239.7</v>
      </c>
      <c r="E3486" s="16">
        <v>4175.1000000000004</v>
      </c>
      <c r="F3486" s="16" t="s">
        <v>775</v>
      </c>
      <c r="G3486" s="61">
        <f t="shared" si="55"/>
        <v>-1.2214807424419272E-2</v>
      </c>
    </row>
    <row r="3487" spans="1:7" x14ac:dyDescent="0.35">
      <c r="A3487" s="60">
        <v>40891</v>
      </c>
      <c r="B3487" s="16">
        <v>4249.76</v>
      </c>
      <c r="C3487" s="16">
        <v>4243.8</v>
      </c>
      <c r="D3487" s="16">
        <v>4259.8</v>
      </c>
      <c r="E3487" s="16">
        <v>4227.5</v>
      </c>
      <c r="F3487" s="16" t="s">
        <v>812</v>
      </c>
      <c r="G3487" s="61">
        <f t="shared" si="55"/>
        <v>-4.4688427578865042E-4</v>
      </c>
    </row>
    <row r="3488" spans="1:7" x14ac:dyDescent="0.35">
      <c r="A3488" s="60">
        <v>40890</v>
      </c>
      <c r="B3488" s="16">
        <v>4251.66</v>
      </c>
      <c r="C3488" s="16">
        <v>4295.6000000000004</v>
      </c>
      <c r="D3488" s="16">
        <v>4295.6000000000004</v>
      </c>
      <c r="E3488" s="16">
        <v>4240.8</v>
      </c>
      <c r="F3488" s="16" t="s">
        <v>2585</v>
      </c>
      <c r="G3488" s="61">
        <f t="shared" si="55"/>
        <v>-1.3849426052507718E-2</v>
      </c>
    </row>
    <row r="3489" spans="1:7" x14ac:dyDescent="0.35">
      <c r="A3489" s="60">
        <v>40889</v>
      </c>
      <c r="B3489" s="16">
        <v>4311.37</v>
      </c>
      <c r="C3489" s="16">
        <v>4281.6000000000004</v>
      </c>
      <c r="D3489" s="16">
        <v>4331.7</v>
      </c>
      <c r="E3489" s="16">
        <v>4281.2</v>
      </c>
      <c r="F3489" s="16" t="s">
        <v>2584</v>
      </c>
      <c r="G3489" s="61">
        <f t="shared" si="55"/>
        <v>1.1095059637997506E-2</v>
      </c>
    </row>
    <row r="3490" spans="1:7" x14ac:dyDescent="0.35">
      <c r="A3490" s="60">
        <v>40886</v>
      </c>
      <c r="B3490" s="16">
        <v>4264.0600000000004</v>
      </c>
      <c r="C3490" s="16">
        <v>4319.6000000000004</v>
      </c>
      <c r="D3490" s="16">
        <v>4320.2</v>
      </c>
      <c r="E3490" s="16">
        <v>4248.5</v>
      </c>
      <c r="F3490" s="16" t="s">
        <v>2583</v>
      </c>
      <c r="G3490" s="61">
        <f t="shared" si="55"/>
        <v>-1.7239551402902897E-2</v>
      </c>
    </row>
    <row r="3491" spans="1:7" x14ac:dyDescent="0.35">
      <c r="A3491" s="60">
        <v>40885</v>
      </c>
      <c r="B3491" s="16">
        <v>4338.8599999999997</v>
      </c>
      <c r="C3491" s="16">
        <v>4348</v>
      </c>
      <c r="D3491" s="16">
        <v>4349.7</v>
      </c>
      <c r="E3491" s="16">
        <v>4330.8</v>
      </c>
      <c r="F3491" s="16" t="s">
        <v>2582</v>
      </c>
      <c r="G3491" s="61">
        <f t="shared" si="55"/>
        <v>-2.8497492680282788E-3</v>
      </c>
    </row>
    <row r="3492" spans="1:7" x14ac:dyDescent="0.35">
      <c r="A3492" s="60">
        <v>40884</v>
      </c>
      <c r="B3492" s="16">
        <v>4351.26</v>
      </c>
      <c r="C3492" s="16">
        <v>4331.2</v>
      </c>
      <c r="D3492" s="16">
        <v>4373.5</v>
      </c>
      <c r="E3492" s="16">
        <v>4331.1000000000004</v>
      </c>
      <c r="F3492" s="16" t="s">
        <v>2581</v>
      </c>
      <c r="G3492" s="61">
        <f t="shared" si="55"/>
        <v>6.8655286595906695E-3</v>
      </c>
    </row>
    <row r="3493" spans="1:7" x14ac:dyDescent="0.35">
      <c r="A3493" s="60">
        <v>40883</v>
      </c>
      <c r="B3493" s="16">
        <v>4321.59</v>
      </c>
      <c r="C3493" s="16">
        <v>4375.5</v>
      </c>
      <c r="D3493" s="16">
        <v>4376.1000000000004</v>
      </c>
      <c r="E3493" s="16">
        <v>4316.2</v>
      </c>
      <c r="F3493" s="16" t="s">
        <v>2580</v>
      </c>
      <c r="G3493" s="61">
        <f t="shared" si="55"/>
        <v>-1.3222970658750999E-2</v>
      </c>
    </row>
    <row r="3494" spans="1:7" x14ac:dyDescent="0.35">
      <c r="A3494" s="60">
        <v>40882</v>
      </c>
      <c r="B3494" s="16">
        <v>4379.5</v>
      </c>
      <c r="C3494" s="16">
        <v>4350.6000000000004</v>
      </c>
      <c r="D3494" s="16">
        <v>4391.3</v>
      </c>
      <c r="E3494" s="16">
        <v>4350.6000000000004</v>
      </c>
      <c r="F3494" s="16" t="s">
        <v>248</v>
      </c>
      <c r="G3494" s="61">
        <f t="shared" si="55"/>
        <v>7.6409995651463003E-3</v>
      </c>
    </row>
    <row r="3495" spans="1:7" x14ac:dyDescent="0.35">
      <c r="A3495" s="60">
        <v>40879</v>
      </c>
      <c r="B3495" s="16">
        <v>4346.29</v>
      </c>
      <c r="C3495" s="16">
        <v>4285.2</v>
      </c>
      <c r="D3495" s="16">
        <v>4346.3</v>
      </c>
      <c r="E3495" s="16">
        <v>4285.2</v>
      </c>
      <c r="F3495" s="16" t="s">
        <v>232</v>
      </c>
      <c r="G3495" s="61">
        <f t="shared" si="55"/>
        <v>1.356302164346701E-2</v>
      </c>
    </row>
    <row r="3496" spans="1:7" x14ac:dyDescent="0.35">
      <c r="A3496" s="60">
        <v>40878</v>
      </c>
      <c r="B3496" s="16">
        <v>4288.13</v>
      </c>
      <c r="C3496" s="16">
        <v>4218.8</v>
      </c>
      <c r="D3496" s="16">
        <v>4299.5</v>
      </c>
      <c r="E3496" s="16">
        <v>4218.8</v>
      </c>
      <c r="F3496" s="16" t="s">
        <v>163</v>
      </c>
      <c r="G3496" s="61">
        <f t="shared" si="55"/>
        <v>2.4723574379819757E-2</v>
      </c>
    </row>
    <row r="3497" spans="1:7" x14ac:dyDescent="0.35">
      <c r="A3497" s="60">
        <v>40877</v>
      </c>
      <c r="B3497" s="16">
        <v>4184.67</v>
      </c>
      <c r="C3497" s="16">
        <v>4163.8999999999996</v>
      </c>
      <c r="D3497" s="16">
        <v>4184.7</v>
      </c>
      <c r="E3497" s="16">
        <v>4145.7</v>
      </c>
      <c r="F3497" s="16" t="s">
        <v>299</v>
      </c>
      <c r="G3497" s="61">
        <f t="shared" si="55"/>
        <v>4.1657568071489237E-3</v>
      </c>
    </row>
    <row r="3498" spans="1:7" x14ac:dyDescent="0.35">
      <c r="A3498" s="60">
        <v>40876</v>
      </c>
      <c r="B3498" s="16">
        <v>4167.3100000000004</v>
      </c>
      <c r="C3498" s="16">
        <v>4132</v>
      </c>
      <c r="D3498" s="16">
        <v>4167.3</v>
      </c>
      <c r="E3498" s="16">
        <v>4109.3</v>
      </c>
      <c r="F3498" s="16" t="s">
        <v>165</v>
      </c>
      <c r="G3498" s="61">
        <f t="shared" si="55"/>
        <v>1.0058630911263577E-2</v>
      </c>
    </row>
    <row r="3499" spans="1:7" x14ac:dyDescent="0.35">
      <c r="A3499" s="60">
        <v>40875</v>
      </c>
      <c r="B3499" s="16">
        <v>4125.8100000000004</v>
      </c>
      <c r="C3499" s="16">
        <v>4069</v>
      </c>
      <c r="D3499" s="16">
        <v>4138.1000000000004</v>
      </c>
      <c r="E3499" s="16">
        <v>4068.7</v>
      </c>
      <c r="F3499" s="16" t="s">
        <v>287</v>
      </c>
      <c r="G3499" s="61">
        <f t="shared" si="55"/>
        <v>1.6812935757432479E-2</v>
      </c>
    </row>
    <row r="3500" spans="1:7" x14ac:dyDescent="0.35">
      <c r="A3500" s="60">
        <v>40872</v>
      </c>
      <c r="B3500" s="16">
        <v>4057.59</v>
      </c>
      <c r="C3500" s="16">
        <v>4114.1000000000004</v>
      </c>
      <c r="D3500" s="16">
        <v>4114.1000000000004</v>
      </c>
      <c r="E3500" s="16">
        <v>4047.4</v>
      </c>
      <c r="F3500" s="16" t="s">
        <v>561</v>
      </c>
      <c r="G3500" s="61">
        <f t="shared" si="55"/>
        <v>-1.4016091289271504E-2</v>
      </c>
    </row>
    <row r="3501" spans="1:7" x14ac:dyDescent="0.35">
      <c r="A3501" s="60">
        <v>40871</v>
      </c>
      <c r="B3501" s="16">
        <v>4115.2700000000004</v>
      </c>
      <c r="C3501" s="16">
        <v>4124</v>
      </c>
      <c r="D3501" s="16">
        <v>4141.5</v>
      </c>
      <c r="E3501" s="16">
        <v>4101.5</v>
      </c>
      <c r="F3501" s="16" t="s">
        <v>740</v>
      </c>
      <c r="G3501" s="61">
        <f t="shared" si="55"/>
        <v>-2.5473970982454741E-3</v>
      </c>
    </row>
    <row r="3502" spans="1:7" x14ac:dyDescent="0.35">
      <c r="A3502" s="60">
        <v>40870</v>
      </c>
      <c r="B3502" s="16">
        <v>4125.78</v>
      </c>
      <c r="C3502" s="16">
        <v>4197</v>
      </c>
      <c r="D3502" s="16">
        <v>4197.8</v>
      </c>
      <c r="E3502" s="16">
        <v>4125.8</v>
      </c>
      <c r="F3502" s="16" t="s">
        <v>373</v>
      </c>
      <c r="G3502" s="61">
        <f t="shared" si="55"/>
        <v>-1.8645773125254284E-2</v>
      </c>
    </row>
    <row r="3503" spans="1:7" x14ac:dyDescent="0.35">
      <c r="A3503" s="60">
        <v>40869</v>
      </c>
      <c r="B3503" s="16">
        <v>4204.17</v>
      </c>
      <c r="C3503" s="16">
        <v>4219</v>
      </c>
      <c r="D3503" s="16">
        <v>4220.8999999999996</v>
      </c>
      <c r="E3503" s="16">
        <v>4166</v>
      </c>
      <c r="F3503" s="16" t="s">
        <v>528</v>
      </c>
      <c r="G3503" s="61">
        <f t="shared" si="55"/>
        <v>-6.9515306122449605E-3</v>
      </c>
    </row>
    <row r="3504" spans="1:7" x14ac:dyDescent="0.35">
      <c r="A3504" s="60">
        <v>40868</v>
      </c>
      <c r="B3504" s="16">
        <v>4233.6000000000004</v>
      </c>
      <c r="C3504" s="16">
        <v>4242.5</v>
      </c>
      <c r="D3504" s="16">
        <v>4251.3</v>
      </c>
      <c r="E3504" s="16">
        <v>4212.3999999999996</v>
      </c>
      <c r="F3504" s="16" t="s">
        <v>2579</v>
      </c>
      <c r="G3504" s="61">
        <f t="shared" si="55"/>
        <v>-3.0800531238520668E-3</v>
      </c>
    </row>
    <row r="3505" spans="1:7" x14ac:dyDescent="0.35">
      <c r="A3505" s="60">
        <v>40865</v>
      </c>
      <c r="B3505" s="16">
        <v>4246.68</v>
      </c>
      <c r="C3505" s="16">
        <v>4305.8999999999996</v>
      </c>
      <c r="D3505" s="16">
        <v>4306.7</v>
      </c>
      <c r="E3505" s="16">
        <v>4242.3</v>
      </c>
      <c r="F3505" s="16" t="s">
        <v>2578</v>
      </c>
      <c r="G3505" s="61">
        <f t="shared" si="55"/>
        <v>-1.7899761336515385E-2</v>
      </c>
    </row>
    <row r="3506" spans="1:7" x14ac:dyDescent="0.35">
      <c r="A3506" s="60">
        <v>40864</v>
      </c>
      <c r="B3506" s="16">
        <v>4324.08</v>
      </c>
      <c r="C3506" s="16">
        <v>4312.3999999999996</v>
      </c>
      <c r="D3506" s="16">
        <v>4341.3</v>
      </c>
      <c r="E3506" s="16">
        <v>4293.3999999999996</v>
      </c>
      <c r="F3506" s="16" t="s">
        <v>2577</v>
      </c>
      <c r="G3506" s="61">
        <f t="shared" si="55"/>
        <v>2.3807260866843816E-3</v>
      </c>
    </row>
    <row r="3507" spans="1:7" x14ac:dyDescent="0.35">
      <c r="A3507" s="60">
        <v>40863</v>
      </c>
      <c r="B3507" s="16">
        <v>4313.8100000000004</v>
      </c>
      <c r="C3507" s="16">
        <v>4356.5</v>
      </c>
      <c r="D3507" s="16">
        <v>4372.2</v>
      </c>
      <c r="E3507" s="16">
        <v>4313.8</v>
      </c>
      <c r="F3507" s="16" t="s">
        <v>2576</v>
      </c>
      <c r="G3507" s="61">
        <f t="shared" si="55"/>
        <v>-8.6727717709781382E-3</v>
      </c>
    </row>
    <row r="3508" spans="1:7" x14ac:dyDescent="0.35">
      <c r="A3508" s="60">
        <v>40862</v>
      </c>
      <c r="B3508" s="16">
        <v>4351.55</v>
      </c>
      <c r="C3508" s="16">
        <v>4364.6000000000004</v>
      </c>
      <c r="D3508" s="16">
        <v>4366.3999999999996</v>
      </c>
      <c r="E3508" s="16">
        <v>4342.1000000000004</v>
      </c>
      <c r="F3508" s="16" t="s">
        <v>2575</v>
      </c>
      <c r="G3508" s="61">
        <f t="shared" si="55"/>
        <v>-4.0100067062325273E-3</v>
      </c>
    </row>
    <row r="3509" spans="1:7" x14ac:dyDescent="0.35">
      <c r="A3509" s="60">
        <v>40861</v>
      </c>
      <c r="B3509" s="16">
        <v>4369.07</v>
      </c>
      <c r="C3509" s="16">
        <v>4371.3</v>
      </c>
      <c r="D3509" s="16">
        <v>4423.8999999999996</v>
      </c>
      <c r="E3509" s="16">
        <v>4369.1000000000004</v>
      </c>
      <c r="F3509" s="16" t="s">
        <v>2574</v>
      </c>
      <c r="G3509" s="61">
        <f t="shared" si="55"/>
        <v>2.4113468668549576E-3</v>
      </c>
    </row>
    <row r="3510" spans="1:7" x14ac:dyDescent="0.35">
      <c r="A3510" s="60">
        <v>40858</v>
      </c>
      <c r="B3510" s="16">
        <v>4358.5600000000004</v>
      </c>
      <c r="C3510" s="16">
        <v>4308.5</v>
      </c>
      <c r="D3510" s="16">
        <v>4358.6000000000004</v>
      </c>
      <c r="E3510" s="16">
        <v>4308.5</v>
      </c>
      <c r="F3510" s="16" t="s">
        <v>2573</v>
      </c>
      <c r="G3510" s="61">
        <f t="shared" si="55"/>
        <v>1.1891329683749285E-2</v>
      </c>
    </row>
    <row r="3511" spans="1:7" x14ac:dyDescent="0.35">
      <c r="A3511" s="60">
        <v>40857</v>
      </c>
      <c r="B3511" s="16">
        <v>4307.34</v>
      </c>
      <c r="C3511" s="16">
        <v>4369.8</v>
      </c>
      <c r="D3511" s="16">
        <v>4369.8</v>
      </c>
      <c r="E3511" s="16">
        <v>4270.3</v>
      </c>
      <c r="F3511" s="16" t="s">
        <v>371</v>
      </c>
      <c r="G3511" s="61">
        <f t="shared" si="55"/>
        <v>-2.2436566656075407E-2</v>
      </c>
    </row>
    <row r="3512" spans="1:7" x14ac:dyDescent="0.35">
      <c r="A3512" s="60">
        <v>40856</v>
      </c>
      <c r="B3512" s="16">
        <v>4406.2</v>
      </c>
      <c r="C3512" s="16">
        <v>4372.3</v>
      </c>
      <c r="D3512" s="16">
        <v>4424</v>
      </c>
      <c r="E3512" s="16">
        <v>4372.3</v>
      </c>
      <c r="F3512" s="16" t="s">
        <v>2572</v>
      </c>
      <c r="G3512" s="61">
        <f t="shared" si="55"/>
        <v>1.1364131944205491E-2</v>
      </c>
    </row>
    <row r="3513" spans="1:7" x14ac:dyDescent="0.35">
      <c r="A3513" s="60">
        <v>40855</v>
      </c>
      <c r="B3513" s="16">
        <v>4356.6899999999996</v>
      </c>
      <c r="C3513" s="16">
        <v>4343.3999999999996</v>
      </c>
      <c r="D3513" s="16">
        <v>4362.3</v>
      </c>
      <c r="E3513" s="16">
        <v>4337.1000000000004</v>
      </c>
      <c r="F3513" s="16" t="s">
        <v>2571</v>
      </c>
      <c r="G3513" s="61">
        <f t="shared" si="55"/>
        <v>4.9408687348191371E-3</v>
      </c>
    </row>
    <row r="3514" spans="1:7" x14ac:dyDescent="0.35">
      <c r="A3514" s="60">
        <v>40854</v>
      </c>
      <c r="B3514" s="16">
        <v>4335.2700000000004</v>
      </c>
      <c r="C3514" s="16">
        <v>4343</v>
      </c>
      <c r="D3514" s="16">
        <v>4348.3999999999996</v>
      </c>
      <c r="E3514" s="16">
        <v>4315.6000000000004</v>
      </c>
      <c r="F3514" s="16" t="s">
        <v>2570</v>
      </c>
      <c r="G3514" s="61">
        <f t="shared" si="55"/>
        <v>-1.6580425426081513E-3</v>
      </c>
    </row>
    <row r="3515" spans="1:7" x14ac:dyDescent="0.35">
      <c r="A3515" s="60">
        <v>40851</v>
      </c>
      <c r="B3515" s="16">
        <v>4342.47</v>
      </c>
      <c r="C3515" s="16">
        <v>4263.5</v>
      </c>
      <c r="D3515" s="16">
        <v>4343</v>
      </c>
      <c r="E3515" s="16">
        <v>4263.5</v>
      </c>
      <c r="F3515" s="16" t="s">
        <v>2569</v>
      </c>
      <c r="G3515" s="61">
        <f t="shared" si="55"/>
        <v>2.4783773259861475E-2</v>
      </c>
    </row>
    <row r="3516" spans="1:7" x14ac:dyDescent="0.35">
      <c r="A3516" s="60">
        <v>40850</v>
      </c>
      <c r="B3516" s="16">
        <v>4237.45</v>
      </c>
      <c r="C3516" s="16">
        <v>4258.2</v>
      </c>
      <c r="D3516" s="16">
        <v>4277.8</v>
      </c>
      <c r="E3516" s="16">
        <v>4213.1000000000004</v>
      </c>
      <c r="F3516" s="16" t="s">
        <v>2568</v>
      </c>
      <c r="G3516" s="61">
        <f t="shared" si="55"/>
        <v>-3.2578270176182311E-3</v>
      </c>
    </row>
    <row r="3517" spans="1:7" x14ac:dyDescent="0.35">
      <c r="A3517" s="60">
        <v>40849</v>
      </c>
      <c r="B3517" s="16">
        <v>4251.3</v>
      </c>
      <c r="C3517" s="16">
        <v>4281.8</v>
      </c>
      <c r="D3517" s="16">
        <v>4282.6000000000004</v>
      </c>
      <c r="E3517" s="16">
        <v>4209</v>
      </c>
      <c r="F3517" s="16" t="s">
        <v>168</v>
      </c>
      <c r="G3517" s="61">
        <f t="shared" si="55"/>
        <v>-1.068367615266641E-2</v>
      </c>
    </row>
    <row r="3518" spans="1:7" x14ac:dyDescent="0.35">
      <c r="A3518" s="60">
        <v>40848</v>
      </c>
      <c r="B3518" s="16">
        <v>4297.21</v>
      </c>
      <c r="C3518" s="16">
        <v>4342.8999999999996</v>
      </c>
      <c r="D3518" s="16">
        <v>4343.1000000000004</v>
      </c>
      <c r="E3518" s="16">
        <v>4297.1000000000004</v>
      </c>
      <c r="F3518" s="16" t="s">
        <v>2567</v>
      </c>
      <c r="G3518" s="61">
        <f t="shared" si="55"/>
        <v>-1.4505350352944424E-2</v>
      </c>
    </row>
    <row r="3519" spans="1:7" x14ac:dyDescent="0.35">
      <c r="A3519" s="60">
        <v>40847</v>
      </c>
      <c r="B3519" s="16">
        <v>4360.46</v>
      </c>
      <c r="C3519" s="16">
        <v>4407.7</v>
      </c>
      <c r="D3519" s="16">
        <v>4416.6000000000004</v>
      </c>
      <c r="E3519" s="16">
        <v>4360.5</v>
      </c>
      <c r="F3519" s="16" t="s">
        <v>2566</v>
      </c>
      <c r="G3519" s="61">
        <f t="shared" si="55"/>
        <v>-1.1551835916779662E-2</v>
      </c>
    </row>
    <row r="3520" spans="1:7" x14ac:dyDescent="0.35">
      <c r="A3520" s="60">
        <v>40844</v>
      </c>
      <c r="B3520" s="16">
        <v>4411.42</v>
      </c>
      <c r="C3520" s="16">
        <v>4420.7</v>
      </c>
      <c r="D3520" s="16">
        <v>4472.2</v>
      </c>
      <c r="E3520" s="16">
        <v>4398.6000000000004</v>
      </c>
      <c r="F3520" s="16" t="s">
        <v>250</v>
      </c>
      <c r="G3520" s="61">
        <f t="shared" si="55"/>
        <v>1.7144011971288453E-3</v>
      </c>
    </row>
    <row r="3521" spans="1:7" x14ac:dyDescent="0.35">
      <c r="A3521" s="60">
        <v>40843</v>
      </c>
      <c r="B3521" s="16">
        <v>4403.87</v>
      </c>
      <c r="C3521" s="16">
        <v>4305.1000000000004</v>
      </c>
      <c r="D3521" s="16">
        <v>4407.5</v>
      </c>
      <c r="E3521" s="16">
        <v>4300.7</v>
      </c>
      <c r="F3521" s="16" t="s">
        <v>2565</v>
      </c>
      <c r="G3521" s="61">
        <f t="shared" si="55"/>
        <v>2.395340455956374E-2</v>
      </c>
    </row>
    <row r="3522" spans="1:7" x14ac:dyDescent="0.35">
      <c r="A3522" s="60">
        <v>40842</v>
      </c>
      <c r="B3522" s="16">
        <v>4300.8500000000004</v>
      </c>
      <c r="C3522" s="16">
        <v>4274.3</v>
      </c>
      <c r="D3522" s="16">
        <v>4314.3999999999996</v>
      </c>
      <c r="E3522" s="16">
        <v>4235.1000000000004</v>
      </c>
      <c r="F3522" s="16" t="s">
        <v>2564</v>
      </c>
      <c r="G3522" s="61">
        <f t="shared" si="55"/>
        <v>3.0575547957667482E-3</v>
      </c>
    </row>
    <row r="3523" spans="1:7" x14ac:dyDescent="0.35">
      <c r="A3523" s="60">
        <v>40841</v>
      </c>
      <c r="B3523" s="16">
        <v>4287.74</v>
      </c>
      <c r="C3523" s="16">
        <v>4325.5</v>
      </c>
      <c r="D3523" s="16">
        <v>4326.3</v>
      </c>
      <c r="E3523" s="16">
        <v>4273.3999999999996</v>
      </c>
      <c r="F3523" s="16" t="s">
        <v>2563</v>
      </c>
      <c r="G3523" s="61">
        <f t="shared" ref="G3523:G3586" si="56">B3523/B3524-1</f>
        <v>-6.0042099016145434E-3</v>
      </c>
    </row>
    <row r="3524" spans="1:7" x14ac:dyDescent="0.35">
      <c r="A3524" s="60">
        <v>40840</v>
      </c>
      <c r="B3524" s="16">
        <v>4313.6400000000003</v>
      </c>
      <c r="C3524" s="16">
        <v>4216</v>
      </c>
      <c r="D3524" s="16">
        <v>4322</v>
      </c>
      <c r="E3524" s="16">
        <v>4215.8999999999996</v>
      </c>
      <c r="F3524" s="16" t="s">
        <v>2562</v>
      </c>
      <c r="G3524" s="61">
        <f t="shared" si="56"/>
        <v>2.6216622575795157E-2</v>
      </c>
    </row>
    <row r="3525" spans="1:7" x14ac:dyDescent="0.35">
      <c r="A3525" s="60">
        <v>40837</v>
      </c>
      <c r="B3525" s="16">
        <v>4203.4399999999996</v>
      </c>
      <c r="C3525" s="16">
        <v>4207.7</v>
      </c>
      <c r="D3525" s="16">
        <v>4228.3</v>
      </c>
      <c r="E3525" s="16">
        <v>4193.5</v>
      </c>
      <c r="F3525" s="16" t="s">
        <v>2561</v>
      </c>
      <c r="G3525" s="61">
        <f t="shared" si="56"/>
        <v>-8.0583242013587686E-4</v>
      </c>
    </row>
    <row r="3526" spans="1:7" x14ac:dyDescent="0.35">
      <c r="A3526" s="60">
        <v>40836</v>
      </c>
      <c r="B3526" s="16">
        <v>4206.83</v>
      </c>
      <c r="C3526" s="16">
        <v>4263.5</v>
      </c>
      <c r="D3526" s="16">
        <v>4264</v>
      </c>
      <c r="E3526" s="16">
        <v>4199.3999999999996</v>
      </c>
      <c r="F3526" s="16" t="s">
        <v>2560</v>
      </c>
      <c r="G3526" s="61">
        <f t="shared" si="56"/>
        <v>-1.5911669415301199E-2</v>
      </c>
    </row>
    <row r="3527" spans="1:7" x14ac:dyDescent="0.35">
      <c r="A3527" s="60">
        <v>40835</v>
      </c>
      <c r="B3527" s="16">
        <v>4274.8500000000004</v>
      </c>
      <c r="C3527" s="16">
        <v>4257.8999999999996</v>
      </c>
      <c r="D3527" s="16">
        <v>4293.5</v>
      </c>
      <c r="E3527" s="16">
        <v>4256.1000000000004</v>
      </c>
      <c r="F3527" s="16" t="s">
        <v>2559</v>
      </c>
      <c r="G3527" s="61">
        <f t="shared" si="56"/>
        <v>5.9630404446631147E-3</v>
      </c>
    </row>
    <row r="3528" spans="1:7" x14ac:dyDescent="0.35">
      <c r="A3528" s="60">
        <v>40834</v>
      </c>
      <c r="B3528" s="16">
        <v>4249.51</v>
      </c>
      <c r="C3528" s="16">
        <v>4319.2</v>
      </c>
      <c r="D3528" s="16">
        <v>4319.2</v>
      </c>
      <c r="E3528" s="16">
        <v>4249.3999999999996</v>
      </c>
      <c r="F3528" s="16" t="s">
        <v>2558</v>
      </c>
      <c r="G3528" s="61">
        <f t="shared" si="56"/>
        <v>-2.0373960612187103E-2</v>
      </c>
    </row>
    <row r="3529" spans="1:7" x14ac:dyDescent="0.35">
      <c r="A3529" s="60">
        <v>40833</v>
      </c>
      <c r="B3529" s="16">
        <v>4337.8900000000003</v>
      </c>
      <c r="C3529" s="16">
        <v>4283.7</v>
      </c>
      <c r="D3529" s="16">
        <v>4348.1000000000004</v>
      </c>
      <c r="E3529" s="16">
        <v>4283</v>
      </c>
      <c r="F3529" s="16" t="s">
        <v>2557</v>
      </c>
      <c r="G3529" s="61">
        <f t="shared" si="56"/>
        <v>1.6144409541411608E-2</v>
      </c>
    </row>
    <row r="3530" spans="1:7" x14ac:dyDescent="0.35">
      <c r="A3530" s="60">
        <v>40830</v>
      </c>
      <c r="B3530" s="16">
        <v>4268.97</v>
      </c>
      <c r="C3530" s="16">
        <v>4295.3999999999996</v>
      </c>
      <c r="D3530" s="16">
        <v>4295.3999999999996</v>
      </c>
      <c r="E3530" s="16">
        <v>4260.1000000000004</v>
      </c>
      <c r="F3530" s="16" t="s">
        <v>2556</v>
      </c>
      <c r="G3530" s="61">
        <f t="shared" si="56"/>
        <v>-8.5881164435257507E-3</v>
      </c>
    </row>
    <row r="3531" spans="1:7" x14ac:dyDescent="0.35">
      <c r="A3531" s="60">
        <v>40829</v>
      </c>
      <c r="B3531" s="16">
        <v>4305.95</v>
      </c>
      <c r="C3531" s="16">
        <v>4277.6000000000004</v>
      </c>
      <c r="D3531" s="16">
        <v>4316.8999999999996</v>
      </c>
      <c r="E3531" s="16">
        <v>4269.7</v>
      </c>
      <c r="F3531" s="16" t="s">
        <v>305</v>
      </c>
      <c r="G3531" s="61">
        <f t="shared" si="56"/>
        <v>9.2701106319146298E-3</v>
      </c>
    </row>
    <row r="3532" spans="1:7" x14ac:dyDescent="0.35">
      <c r="A3532" s="60">
        <v>40828</v>
      </c>
      <c r="B3532" s="16">
        <v>4266.3999999999996</v>
      </c>
      <c r="C3532" s="16">
        <v>4277.1000000000004</v>
      </c>
      <c r="D3532" s="16">
        <v>4277.3</v>
      </c>
      <c r="E3532" s="16">
        <v>4231.3</v>
      </c>
      <c r="F3532" s="16" t="s">
        <v>373</v>
      </c>
      <c r="G3532" s="61">
        <f t="shared" si="56"/>
        <v>-5.2298645551351886E-3</v>
      </c>
    </row>
    <row r="3533" spans="1:7" x14ac:dyDescent="0.35">
      <c r="A3533" s="60">
        <v>40827</v>
      </c>
      <c r="B3533" s="16">
        <v>4288.83</v>
      </c>
      <c r="C3533" s="16">
        <v>4275.5</v>
      </c>
      <c r="D3533" s="16">
        <v>4306.6000000000004</v>
      </c>
      <c r="E3533" s="16">
        <v>4267.7</v>
      </c>
      <c r="F3533" s="16" t="s">
        <v>248</v>
      </c>
      <c r="G3533" s="61">
        <f t="shared" si="56"/>
        <v>6.2266997318343176E-3</v>
      </c>
    </row>
    <row r="3534" spans="1:7" x14ac:dyDescent="0.35">
      <c r="A3534" s="60">
        <v>40826</v>
      </c>
      <c r="B3534" s="16">
        <v>4262.29</v>
      </c>
      <c r="C3534" s="16">
        <v>4219.8999999999996</v>
      </c>
      <c r="D3534" s="16">
        <v>4277</v>
      </c>
      <c r="E3534" s="16">
        <v>4210.6000000000004</v>
      </c>
      <c r="F3534" s="16" t="s">
        <v>2555</v>
      </c>
      <c r="G3534" s="61">
        <f t="shared" si="56"/>
        <v>8.8331988156127306E-3</v>
      </c>
    </row>
    <row r="3535" spans="1:7" x14ac:dyDescent="0.35">
      <c r="A3535" s="60">
        <v>40823</v>
      </c>
      <c r="B3535" s="16">
        <v>4224.97</v>
      </c>
      <c r="C3535" s="16">
        <v>4144.5</v>
      </c>
      <c r="D3535" s="16">
        <v>4242.3999999999996</v>
      </c>
      <c r="E3535" s="16">
        <v>4144.5</v>
      </c>
      <c r="F3535" s="16" t="s">
        <v>1165</v>
      </c>
      <c r="G3535" s="61">
        <f t="shared" si="56"/>
        <v>2.2467831360581725E-2</v>
      </c>
    </row>
    <row r="3536" spans="1:7" x14ac:dyDescent="0.35">
      <c r="A3536" s="60">
        <v>40822</v>
      </c>
      <c r="B3536" s="16">
        <v>4132.13</v>
      </c>
      <c r="C3536" s="16">
        <v>4007.5</v>
      </c>
      <c r="D3536" s="16">
        <v>4132.1000000000004</v>
      </c>
      <c r="E3536" s="16">
        <v>4007.5</v>
      </c>
      <c r="F3536" s="16" t="s">
        <v>775</v>
      </c>
      <c r="G3536" s="61">
        <f t="shared" si="56"/>
        <v>3.4970482227971944E-2</v>
      </c>
    </row>
    <row r="3537" spans="1:7" x14ac:dyDescent="0.35">
      <c r="A3537" s="60">
        <v>40821</v>
      </c>
      <c r="B3537" s="16">
        <v>3992.51</v>
      </c>
      <c r="C3537" s="16">
        <v>3957.9</v>
      </c>
      <c r="D3537" s="16">
        <v>4013.6</v>
      </c>
      <c r="E3537" s="16">
        <v>3954.8</v>
      </c>
      <c r="F3537" s="16" t="s">
        <v>927</v>
      </c>
      <c r="G3537" s="61">
        <f t="shared" si="56"/>
        <v>1.4457733362807756E-2</v>
      </c>
    </row>
    <row r="3538" spans="1:7" x14ac:dyDescent="0.35">
      <c r="A3538" s="60">
        <v>40820</v>
      </c>
      <c r="B3538" s="16">
        <v>3935.61</v>
      </c>
      <c r="C3538" s="16">
        <v>3955.4</v>
      </c>
      <c r="D3538" s="16">
        <v>3965.2</v>
      </c>
      <c r="E3538" s="16">
        <v>3905.2</v>
      </c>
      <c r="F3538" s="16" t="s">
        <v>1189</v>
      </c>
      <c r="G3538" s="61">
        <f t="shared" si="56"/>
        <v>-6.3297211589927738E-3</v>
      </c>
    </row>
    <row r="3539" spans="1:7" x14ac:dyDescent="0.35">
      <c r="A3539" s="60">
        <v>40819</v>
      </c>
      <c r="B3539" s="16">
        <v>3960.68</v>
      </c>
      <c r="C3539" s="16">
        <v>4053.7</v>
      </c>
      <c r="D3539" s="16">
        <v>4054.4</v>
      </c>
      <c r="E3539" s="16">
        <v>3958</v>
      </c>
      <c r="F3539" s="16" t="s">
        <v>2554</v>
      </c>
      <c r="G3539" s="61">
        <f t="shared" si="56"/>
        <v>-2.6881469451535578E-2</v>
      </c>
    </row>
    <row r="3540" spans="1:7" x14ac:dyDescent="0.35">
      <c r="A3540" s="60">
        <v>40816</v>
      </c>
      <c r="B3540" s="16">
        <v>4070.09</v>
      </c>
      <c r="C3540" s="16">
        <v>4073.8</v>
      </c>
      <c r="D3540" s="16">
        <v>4094.1</v>
      </c>
      <c r="E3540" s="16">
        <v>4043.8</v>
      </c>
      <c r="F3540" s="16" t="s">
        <v>1424</v>
      </c>
      <c r="G3540" s="61">
        <f t="shared" si="56"/>
        <v>5.4082091698659518E-4</v>
      </c>
    </row>
    <row r="3541" spans="1:7" x14ac:dyDescent="0.35">
      <c r="A3541" s="60">
        <v>40815</v>
      </c>
      <c r="B3541" s="16">
        <v>4067.89</v>
      </c>
      <c r="C3541" s="16">
        <v>4081.4</v>
      </c>
      <c r="D3541" s="16">
        <v>4083.2</v>
      </c>
      <c r="E3541" s="16">
        <v>4023.5</v>
      </c>
      <c r="F3541" s="16" t="s">
        <v>479</v>
      </c>
      <c r="G3541" s="61">
        <f t="shared" si="56"/>
        <v>-7.2845031651592729E-3</v>
      </c>
    </row>
    <row r="3542" spans="1:7" x14ac:dyDescent="0.35">
      <c r="A3542" s="60">
        <v>40814</v>
      </c>
      <c r="B3542" s="16">
        <v>4097.74</v>
      </c>
      <c r="C3542" s="16">
        <v>4070.8</v>
      </c>
      <c r="D3542" s="16">
        <v>4111.8</v>
      </c>
      <c r="E3542" s="16">
        <v>4069.3</v>
      </c>
      <c r="F3542" s="16" t="s">
        <v>2509</v>
      </c>
      <c r="G3542" s="61">
        <f t="shared" si="56"/>
        <v>8.4336786047392032E-3</v>
      </c>
    </row>
    <row r="3543" spans="1:7" x14ac:dyDescent="0.35">
      <c r="A3543" s="60">
        <v>40813</v>
      </c>
      <c r="B3543" s="16">
        <v>4063.47</v>
      </c>
      <c r="C3543" s="16">
        <v>3952.2</v>
      </c>
      <c r="D3543" s="16">
        <v>4063.5</v>
      </c>
      <c r="E3543" s="16">
        <v>3950.4</v>
      </c>
      <c r="F3543" s="16" t="s">
        <v>1168</v>
      </c>
      <c r="G3543" s="61">
        <f t="shared" si="56"/>
        <v>3.4585742547032172E-2</v>
      </c>
    </row>
    <row r="3544" spans="1:7" x14ac:dyDescent="0.35">
      <c r="A3544" s="60">
        <v>40812</v>
      </c>
      <c r="B3544" s="16">
        <v>3927.63</v>
      </c>
      <c r="C3544" s="16">
        <v>3991.2</v>
      </c>
      <c r="D3544" s="16">
        <v>4025.6</v>
      </c>
      <c r="E3544" s="16">
        <v>3926.5</v>
      </c>
      <c r="F3544" s="16" t="s">
        <v>1182</v>
      </c>
      <c r="G3544" s="61">
        <f t="shared" si="56"/>
        <v>-1.2778781793000737E-2</v>
      </c>
    </row>
    <row r="3545" spans="1:7" x14ac:dyDescent="0.35">
      <c r="A3545" s="60">
        <v>40809</v>
      </c>
      <c r="B3545" s="16">
        <v>3978.47</v>
      </c>
      <c r="C3545" s="16">
        <v>4025.9</v>
      </c>
      <c r="D3545" s="16">
        <v>4037.1</v>
      </c>
      <c r="E3545" s="16">
        <v>3957.3</v>
      </c>
      <c r="F3545" s="16" t="s">
        <v>2482</v>
      </c>
      <c r="G3545" s="61">
        <f t="shared" si="56"/>
        <v>-1.6367219080913986E-2</v>
      </c>
    </row>
    <row r="3546" spans="1:7" x14ac:dyDescent="0.35">
      <c r="A3546" s="60">
        <v>40808</v>
      </c>
      <c r="B3546" s="16">
        <v>4044.67</v>
      </c>
      <c r="C3546" s="16">
        <v>4128.8</v>
      </c>
      <c r="D3546" s="16">
        <v>4128.8999999999996</v>
      </c>
      <c r="E3546" s="16">
        <v>4034</v>
      </c>
      <c r="F3546" s="16" t="s">
        <v>1187</v>
      </c>
      <c r="G3546" s="61">
        <f t="shared" si="56"/>
        <v>-2.6225442989214254E-2</v>
      </c>
    </row>
    <row r="3547" spans="1:7" x14ac:dyDescent="0.35">
      <c r="A3547" s="60">
        <v>40807</v>
      </c>
      <c r="B3547" s="16">
        <v>4153.6000000000004</v>
      </c>
      <c r="C3547" s="16">
        <v>4133.3999999999996</v>
      </c>
      <c r="D3547" s="16">
        <v>4154.8</v>
      </c>
      <c r="E3547" s="16">
        <v>4111</v>
      </c>
      <c r="F3547" s="16" t="s">
        <v>249</v>
      </c>
      <c r="G3547" s="61">
        <f t="shared" si="56"/>
        <v>6.9845980037772648E-3</v>
      </c>
    </row>
    <row r="3548" spans="1:7" x14ac:dyDescent="0.35">
      <c r="A3548" s="60">
        <v>40806</v>
      </c>
      <c r="B3548" s="16">
        <v>4124.79</v>
      </c>
      <c r="C3548" s="16">
        <v>4160</v>
      </c>
      <c r="D3548" s="16">
        <v>4164.2</v>
      </c>
      <c r="E3548" s="16">
        <v>4113.3999999999996</v>
      </c>
      <c r="F3548" s="16" t="s">
        <v>2553</v>
      </c>
      <c r="G3548" s="61">
        <f t="shared" si="56"/>
        <v>-9.4378363580038815E-3</v>
      </c>
    </row>
    <row r="3549" spans="1:7" x14ac:dyDescent="0.35">
      <c r="A3549" s="60">
        <v>40805</v>
      </c>
      <c r="B3549" s="16">
        <v>4164.09</v>
      </c>
      <c r="C3549" s="16">
        <v>4221.3999999999996</v>
      </c>
      <c r="D3549" s="16">
        <v>4222.7</v>
      </c>
      <c r="E3549" s="16">
        <v>4155</v>
      </c>
      <c r="F3549" s="16" t="s">
        <v>2552</v>
      </c>
      <c r="G3549" s="61">
        <f t="shared" si="56"/>
        <v>-1.5553632727169586E-2</v>
      </c>
    </row>
    <row r="3550" spans="1:7" x14ac:dyDescent="0.35">
      <c r="A3550" s="60">
        <v>40802</v>
      </c>
      <c r="B3550" s="16">
        <v>4229.88</v>
      </c>
      <c r="C3550" s="16">
        <v>4165.6000000000004</v>
      </c>
      <c r="D3550" s="16">
        <v>4236.6000000000004</v>
      </c>
      <c r="E3550" s="16">
        <v>4165.6000000000004</v>
      </c>
      <c r="F3550" s="16" t="s">
        <v>1644</v>
      </c>
      <c r="G3550" s="61">
        <f t="shared" si="56"/>
        <v>1.8470228765015584E-2</v>
      </c>
    </row>
    <row r="3551" spans="1:7" x14ac:dyDescent="0.35">
      <c r="A3551" s="60">
        <v>40801</v>
      </c>
      <c r="B3551" s="16">
        <v>4153.17</v>
      </c>
      <c r="C3551" s="16">
        <v>4113</v>
      </c>
      <c r="D3551" s="16">
        <v>4181.6000000000004</v>
      </c>
      <c r="E3551" s="16">
        <v>4110.1000000000004</v>
      </c>
      <c r="F3551" s="16" t="s">
        <v>562</v>
      </c>
      <c r="G3551" s="61">
        <f t="shared" si="56"/>
        <v>1.5335758500307994E-2</v>
      </c>
    </row>
    <row r="3552" spans="1:7" x14ac:dyDescent="0.35">
      <c r="A3552" s="60">
        <v>40800</v>
      </c>
      <c r="B3552" s="16">
        <v>4090.44</v>
      </c>
      <c r="C3552" s="16">
        <v>4161.8999999999996</v>
      </c>
      <c r="D3552" s="16">
        <v>4193.1000000000004</v>
      </c>
      <c r="E3552" s="16">
        <v>4083.3</v>
      </c>
      <c r="F3552" s="16" t="s">
        <v>163</v>
      </c>
      <c r="G3552" s="61">
        <f t="shared" si="56"/>
        <v>-1.6335727700998226E-2</v>
      </c>
    </row>
    <row r="3553" spans="1:7" x14ac:dyDescent="0.35">
      <c r="A3553" s="60">
        <v>40799</v>
      </c>
      <c r="B3553" s="16">
        <v>4158.37</v>
      </c>
      <c r="C3553" s="16">
        <v>4137.5</v>
      </c>
      <c r="D3553" s="16">
        <v>4178.8</v>
      </c>
      <c r="E3553" s="16">
        <v>4136.2</v>
      </c>
      <c r="F3553" s="16" t="s">
        <v>651</v>
      </c>
      <c r="G3553" s="61">
        <f t="shared" si="56"/>
        <v>8.0603715770692919E-3</v>
      </c>
    </row>
    <row r="3554" spans="1:7" x14ac:dyDescent="0.35">
      <c r="A3554" s="60">
        <v>40798</v>
      </c>
      <c r="B3554" s="16">
        <v>4125.12</v>
      </c>
      <c r="C3554" s="16">
        <v>4254.5</v>
      </c>
      <c r="D3554" s="16">
        <v>4255.1000000000004</v>
      </c>
      <c r="E3554" s="16">
        <v>4125.1000000000004</v>
      </c>
      <c r="F3554" s="16" t="s">
        <v>295</v>
      </c>
      <c r="G3554" s="61">
        <f t="shared" si="56"/>
        <v>-3.5592047431125651E-2</v>
      </c>
    </row>
    <row r="3555" spans="1:7" x14ac:dyDescent="0.35">
      <c r="A3555" s="60">
        <v>40795</v>
      </c>
      <c r="B3555" s="16">
        <v>4277.3599999999997</v>
      </c>
      <c r="C3555" s="16">
        <v>4268</v>
      </c>
      <c r="D3555" s="16">
        <v>4311.3999999999996</v>
      </c>
      <c r="E3555" s="16">
        <v>4264.3999999999996</v>
      </c>
      <c r="F3555" s="16" t="s">
        <v>2551</v>
      </c>
      <c r="G3555" s="61">
        <f t="shared" si="56"/>
        <v>1.7799595293410686E-3</v>
      </c>
    </row>
    <row r="3556" spans="1:7" x14ac:dyDescent="0.35">
      <c r="A3556" s="60">
        <v>40794</v>
      </c>
      <c r="B3556" s="16">
        <v>4269.76</v>
      </c>
      <c r="C3556" s="16">
        <v>4274.7</v>
      </c>
      <c r="D3556" s="16">
        <v>4297.8999999999996</v>
      </c>
      <c r="E3556" s="16">
        <v>4243.8</v>
      </c>
      <c r="F3556" s="16" t="s">
        <v>160</v>
      </c>
      <c r="G3556" s="61">
        <f t="shared" si="56"/>
        <v>1.6045339814023674E-3</v>
      </c>
    </row>
    <row r="3557" spans="1:7" x14ac:dyDescent="0.35">
      <c r="A3557" s="60">
        <v>40793</v>
      </c>
      <c r="B3557" s="16">
        <v>4262.92</v>
      </c>
      <c r="C3557" s="16">
        <v>4180.3999999999996</v>
      </c>
      <c r="D3557" s="16">
        <v>4262.8999999999996</v>
      </c>
      <c r="E3557" s="16">
        <v>4180.3999999999996</v>
      </c>
      <c r="F3557" s="16" t="s">
        <v>297</v>
      </c>
      <c r="G3557" s="61">
        <f t="shared" si="56"/>
        <v>2.4565518865770519E-2</v>
      </c>
    </row>
    <row r="3558" spans="1:7" x14ac:dyDescent="0.35">
      <c r="A3558" s="60">
        <v>40792</v>
      </c>
      <c r="B3558" s="16">
        <v>4160.71</v>
      </c>
      <c r="C3558" s="16">
        <v>4206.7</v>
      </c>
      <c r="D3558" s="16">
        <v>4206.7</v>
      </c>
      <c r="E3558" s="16">
        <v>4157.3</v>
      </c>
      <c r="F3558" s="16" t="s">
        <v>561</v>
      </c>
      <c r="G3558" s="61">
        <f t="shared" si="56"/>
        <v>-1.5025401379676118E-2</v>
      </c>
    </row>
    <row r="3559" spans="1:7" x14ac:dyDescent="0.35">
      <c r="A3559" s="60">
        <v>40791</v>
      </c>
      <c r="B3559" s="16">
        <v>4224.18</v>
      </c>
      <c r="C3559" s="16">
        <v>4302.1000000000004</v>
      </c>
      <c r="D3559" s="16">
        <v>4303</v>
      </c>
      <c r="E3559" s="16">
        <v>4218.3999999999996</v>
      </c>
      <c r="F3559" s="16" t="s">
        <v>287</v>
      </c>
      <c r="G3559" s="61">
        <f t="shared" si="56"/>
        <v>-2.2531267716444314E-2</v>
      </c>
    </row>
    <row r="3560" spans="1:7" x14ac:dyDescent="0.35">
      <c r="A3560" s="60">
        <v>40788</v>
      </c>
      <c r="B3560" s="16">
        <v>4321.55</v>
      </c>
      <c r="C3560" s="16">
        <v>4371.3</v>
      </c>
      <c r="D3560" s="16">
        <v>4371.3</v>
      </c>
      <c r="E3560" s="16">
        <v>4305.5</v>
      </c>
      <c r="F3560" s="16" t="s">
        <v>287</v>
      </c>
      <c r="G3560" s="61">
        <f t="shared" si="56"/>
        <v>-1.3954836163013296E-2</v>
      </c>
    </row>
    <row r="3561" spans="1:7" x14ac:dyDescent="0.35">
      <c r="A3561" s="60">
        <v>40787</v>
      </c>
      <c r="B3561" s="16">
        <v>4382.71</v>
      </c>
      <c r="C3561" s="16">
        <v>4371.6000000000004</v>
      </c>
      <c r="D3561" s="16">
        <v>4425.3999999999996</v>
      </c>
      <c r="E3561" s="16">
        <v>4371.6000000000004</v>
      </c>
      <c r="F3561" s="16" t="s">
        <v>162</v>
      </c>
      <c r="G3561" s="61">
        <f t="shared" si="56"/>
        <v>2.9428927766399493E-3</v>
      </c>
    </row>
    <row r="3562" spans="1:7" x14ac:dyDescent="0.35">
      <c r="A3562" s="60">
        <v>40786</v>
      </c>
      <c r="B3562" s="16">
        <v>4369.8500000000004</v>
      </c>
      <c r="C3562" s="16">
        <v>4341.8</v>
      </c>
      <c r="D3562" s="16">
        <v>4369.8999999999996</v>
      </c>
      <c r="E3562" s="16">
        <v>4328.2</v>
      </c>
      <c r="F3562" s="16" t="s">
        <v>174</v>
      </c>
      <c r="G3562" s="61">
        <f t="shared" si="56"/>
        <v>6.5601411535991527E-3</v>
      </c>
    </row>
    <row r="3563" spans="1:7" x14ac:dyDescent="0.35">
      <c r="A3563" s="60">
        <v>40785</v>
      </c>
      <c r="B3563" s="16">
        <v>4341.37</v>
      </c>
      <c r="C3563" s="16">
        <v>4344.5</v>
      </c>
      <c r="D3563" s="16">
        <v>4378.2</v>
      </c>
      <c r="E3563" s="16">
        <v>4335.6000000000004</v>
      </c>
      <c r="F3563" s="16" t="s">
        <v>561</v>
      </c>
      <c r="G3563" s="61">
        <f t="shared" si="56"/>
        <v>1.7606040048550042E-3</v>
      </c>
    </row>
    <row r="3564" spans="1:7" x14ac:dyDescent="0.35">
      <c r="A3564" s="60">
        <v>40784</v>
      </c>
      <c r="B3564" s="16">
        <v>4333.74</v>
      </c>
      <c r="C3564" s="16">
        <v>4279.8</v>
      </c>
      <c r="D3564" s="16">
        <v>4352.6000000000004</v>
      </c>
      <c r="E3564" s="16">
        <v>4279.8</v>
      </c>
      <c r="F3564" s="16" t="s">
        <v>122</v>
      </c>
      <c r="G3564" s="61">
        <f t="shared" si="56"/>
        <v>1.4677889511946596E-2</v>
      </c>
    </row>
    <row r="3565" spans="1:7" x14ac:dyDescent="0.35">
      <c r="A3565" s="60">
        <v>40781</v>
      </c>
      <c r="B3565" s="16">
        <v>4271.05</v>
      </c>
      <c r="C3565" s="16">
        <v>4274.8999999999996</v>
      </c>
      <c r="D3565" s="16">
        <v>4297.1000000000004</v>
      </c>
      <c r="E3565" s="16">
        <v>4267.2</v>
      </c>
      <c r="F3565" s="16" t="s">
        <v>651</v>
      </c>
      <c r="G3565" s="61">
        <f t="shared" si="56"/>
        <v>-2.2146790233918967E-3</v>
      </c>
    </row>
    <row r="3566" spans="1:7" x14ac:dyDescent="0.35">
      <c r="A3566" s="60">
        <v>40780</v>
      </c>
      <c r="B3566" s="16">
        <v>4280.53</v>
      </c>
      <c r="C3566" s="16">
        <v>4248.3999999999996</v>
      </c>
      <c r="D3566" s="16">
        <v>4299</v>
      </c>
      <c r="E3566" s="16">
        <v>4248.3999999999996</v>
      </c>
      <c r="F3566" s="16" t="s">
        <v>1181</v>
      </c>
      <c r="G3566" s="61">
        <f t="shared" si="56"/>
        <v>1.0595776327128048E-2</v>
      </c>
    </row>
    <row r="3567" spans="1:7" x14ac:dyDescent="0.35">
      <c r="A3567" s="60">
        <v>40779</v>
      </c>
      <c r="B3567" s="16">
        <v>4235.6499999999996</v>
      </c>
      <c r="C3567" s="16">
        <v>4252.1000000000004</v>
      </c>
      <c r="D3567" s="16">
        <v>4304.8999999999996</v>
      </c>
      <c r="E3567" s="16">
        <v>4230.2</v>
      </c>
      <c r="F3567" s="16" t="s">
        <v>232</v>
      </c>
      <c r="G3567" s="61">
        <f t="shared" si="56"/>
        <v>-9.9060108258564039E-4</v>
      </c>
    </row>
    <row r="3568" spans="1:7" x14ac:dyDescent="0.35">
      <c r="A3568" s="60">
        <v>40778</v>
      </c>
      <c r="B3568" s="16">
        <v>4239.8500000000004</v>
      </c>
      <c r="C3568" s="16">
        <v>4154.3</v>
      </c>
      <c r="D3568" s="16">
        <v>4239.8999999999996</v>
      </c>
      <c r="E3568" s="16">
        <v>4154.3</v>
      </c>
      <c r="F3568" s="16" t="s">
        <v>162</v>
      </c>
      <c r="G3568" s="61">
        <f t="shared" si="56"/>
        <v>2.1458617416485692E-2</v>
      </c>
    </row>
    <row r="3569" spans="1:7" x14ac:dyDescent="0.35">
      <c r="A3569" s="60">
        <v>40777</v>
      </c>
      <c r="B3569" s="16">
        <v>4150.78</v>
      </c>
      <c r="C3569" s="16">
        <v>4169.5</v>
      </c>
      <c r="D3569" s="16">
        <v>4229.3999999999996</v>
      </c>
      <c r="E3569" s="16">
        <v>4145.3</v>
      </c>
      <c r="F3569" s="16" t="s">
        <v>250</v>
      </c>
      <c r="G3569" s="61">
        <f t="shared" si="56"/>
        <v>-5.062441573383758E-3</v>
      </c>
    </row>
    <row r="3570" spans="1:7" x14ac:dyDescent="0.35">
      <c r="A3570" s="60">
        <v>40774</v>
      </c>
      <c r="B3570" s="16">
        <v>4171.8999999999996</v>
      </c>
      <c r="C3570" s="16">
        <v>4281.8</v>
      </c>
      <c r="D3570" s="16">
        <v>4283.1000000000004</v>
      </c>
      <c r="E3570" s="16">
        <v>4169.7</v>
      </c>
      <c r="F3570" s="16" t="s">
        <v>1164</v>
      </c>
      <c r="G3570" s="61">
        <f t="shared" si="56"/>
        <v>-3.4139316935842379E-2</v>
      </c>
    </row>
    <row r="3571" spans="1:7" x14ac:dyDescent="0.35">
      <c r="A3571" s="60">
        <v>40773</v>
      </c>
      <c r="B3571" s="16">
        <v>4319.3599999999997</v>
      </c>
      <c r="C3571" s="16">
        <v>4369.7</v>
      </c>
      <c r="D3571" s="16">
        <v>4374</v>
      </c>
      <c r="E3571" s="16">
        <v>4313.7</v>
      </c>
      <c r="F3571" s="16" t="s">
        <v>1181</v>
      </c>
      <c r="G3571" s="61">
        <f t="shared" si="56"/>
        <v>-1.1992799288163547E-2</v>
      </c>
    </row>
    <row r="3572" spans="1:7" x14ac:dyDescent="0.35">
      <c r="A3572" s="60">
        <v>40772</v>
      </c>
      <c r="B3572" s="16">
        <v>4371.79</v>
      </c>
      <c r="C3572" s="16">
        <v>4320.1000000000004</v>
      </c>
      <c r="D3572" s="16">
        <v>4390.5</v>
      </c>
      <c r="E3572" s="16">
        <v>4317.5</v>
      </c>
      <c r="F3572" s="16" t="s">
        <v>1201</v>
      </c>
      <c r="G3572" s="61">
        <f t="shared" si="56"/>
        <v>1.2614277805958807E-2</v>
      </c>
    </row>
    <row r="3573" spans="1:7" x14ac:dyDescent="0.35">
      <c r="A3573" s="60">
        <v>40771</v>
      </c>
      <c r="B3573" s="16">
        <v>4317.33</v>
      </c>
      <c r="C3573" s="16">
        <v>4349.1000000000004</v>
      </c>
      <c r="D3573" s="16">
        <v>4364.8</v>
      </c>
      <c r="E3573" s="16">
        <v>4309.1000000000004</v>
      </c>
      <c r="F3573" s="16" t="s">
        <v>479</v>
      </c>
      <c r="G3573" s="61">
        <f t="shared" si="56"/>
        <v>-6.7751300963011518E-3</v>
      </c>
    </row>
    <row r="3574" spans="1:7" x14ac:dyDescent="0.35">
      <c r="A3574" s="60">
        <v>40770</v>
      </c>
      <c r="B3574" s="16">
        <v>4346.78</v>
      </c>
      <c r="C3574" s="16">
        <v>4256.8</v>
      </c>
      <c r="D3574" s="16">
        <v>4346.8</v>
      </c>
      <c r="E3574" s="16">
        <v>4254.7</v>
      </c>
      <c r="F3574" s="16" t="s">
        <v>561</v>
      </c>
      <c r="G3574" s="61">
        <f t="shared" si="56"/>
        <v>2.5696810669485703E-2</v>
      </c>
    </row>
    <row r="3575" spans="1:7" x14ac:dyDescent="0.35">
      <c r="A3575" s="60">
        <v>40767</v>
      </c>
      <c r="B3575" s="16">
        <v>4237.88</v>
      </c>
      <c r="C3575" s="16">
        <v>4217.8999999999996</v>
      </c>
      <c r="D3575" s="16">
        <v>4280.5</v>
      </c>
      <c r="E3575" s="16">
        <v>4217.5</v>
      </c>
      <c r="F3575" s="16" t="s">
        <v>115</v>
      </c>
      <c r="G3575" s="61">
        <f t="shared" si="56"/>
        <v>8.181296969898888E-3</v>
      </c>
    </row>
    <row r="3576" spans="1:7" x14ac:dyDescent="0.35">
      <c r="A3576" s="60">
        <v>40766</v>
      </c>
      <c r="B3576" s="16">
        <v>4203.49</v>
      </c>
      <c r="C3576" s="16">
        <v>4176.5</v>
      </c>
      <c r="D3576" s="16">
        <v>4229</v>
      </c>
      <c r="E3576" s="16">
        <v>4123.8999999999996</v>
      </c>
      <c r="F3576" s="16" t="s">
        <v>808</v>
      </c>
      <c r="G3576" s="61">
        <f t="shared" si="56"/>
        <v>-9.174420953808049E-4</v>
      </c>
    </row>
    <row r="3577" spans="1:7" x14ac:dyDescent="0.35">
      <c r="A3577" s="60">
        <v>40765</v>
      </c>
      <c r="B3577" s="16">
        <v>4207.3500000000004</v>
      </c>
      <c r="C3577" s="16">
        <v>4132.6000000000004</v>
      </c>
      <c r="D3577" s="16">
        <v>4227.8</v>
      </c>
      <c r="E3577" s="16">
        <v>4132.6000000000004</v>
      </c>
      <c r="F3577" s="16" t="s">
        <v>1192</v>
      </c>
      <c r="G3577" s="61">
        <f t="shared" si="56"/>
        <v>2.7002023565136257E-2</v>
      </c>
    </row>
    <row r="3578" spans="1:7" x14ac:dyDescent="0.35">
      <c r="A3578" s="60">
        <v>40764</v>
      </c>
      <c r="B3578" s="16">
        <v>4096.7299999999996</v>
      </c>
      <c r="C3578" s="16">
        <v>4021.7</v>
      </c>
      <c r="D3578" s="16">
        <v>4103.3</v>
      </c>
      <c r="E3578" s="16">
        <v>3829.4</v>
      </c>
      <c r="F3578" s="16" t="s">
        <v>1174</v>
      </c>
      <c r="G3578" s="61">
        <f t="shared" si="56"/>
        <v>9.8576689657212668E-3</v>
      </c>
    </row>
    <row r="3579" spans="1:7" x14ac:dyDescent="0.35">
      <c r="A3579" s="60">
        <v>40763</v>
      </c>
      <c r="B3579" s="16">
        <v>4056.74</v>
      </c>
      <c r="C3579" s="16">
        <v>4144.3</v>
      </c>
      <c r="D3579" s="16">
        <v>4151.7</v>
      </c>
      <c r="E3579" s="16">
        <v>4053.3</v>
      </c>
      <c r="F3579" s="16" t="s">
        <v>2481</v>
      </c>
      <c r="G3579" s="61">
        <f t="shared" si="56"/>
        <v>-2.7086011396558085E-2</v>
      </c>
    </row>
    <row r="3580" spans="1:7" x14ac:dyDescent="0.35">
      <c r="A3580" s="60">
        <v>40760</v>
      </c>
      <c r="B3580" s="16">
        <v>4169.68</v>
      </c>
      <c r="C3580" s="16">
        <v>4302.3999999999996</v>
      </c>
      <c r="D3580" s="16">
        <v>4302.3999999999996</v>
      </c>
      <c r="E3580" s="16">
        <v>4150.7</v>
      </c>
      <c r="F3580" s="16" t="s">
        <v>2485</v>
      </c>
      <c r="G3580" s="61">
        <f t="shared" si="56"/>
        <v>-4.2100281648724591E-2</v>
      </c>
    </row>
    <row r="3581" spans="1:7" x14ac:dyDescent="0.35">
      <c r="A3581" s="60">
        <v>40759</v>
      </c>
      <c r="B3581" s="16">
        <v>4352.9399999999996</v>
      </c>
      <c r="C3581" s="16">
        <v>4412.8</v>
      </c>
      <c r="D3581" s="16">
        <v>4433.2</v>
      </c>
      <c r="E3581" s="16">
        <v>4352.5</v>
      </c>
      <c r="F3581" s="16" t="s">
        <v>371</v>
      </c>
      <c r="G3581" s="61">
        <f t="shared" si="56"/>
        <v>-1.2564848820301622E-2</v>
      </c>
    </row>
    <row r="3582" spans="1:7" x14ac:dyDescent="0.35">
      <c r="A3582" s="60">
        <v>40758</v>
      </c>
      <c r="B3582" s="16">
        <v>4408.33</v>
      </c>
      <c r="C3582" s="16">
        <v>4484.5</v>
      </c>
      <c r="D3582" s="16">
        <v>4484.5</v>
      </c>
      <c r="E3582" s="16">
        <v>4404.2</v>
      </c>
      <c r="F3582" s="16" t="s">
        <v>163</v>
      </c>
      <c r="G3582" s="61">
        <f t="shared" si="56"/>
        <v>-2.2610419239475932E-2</v>
      </c>
    </row>
    <row r="3583" spans="1:7" x14ac:dyDescent="0.35">
      <c r="A3583" s="60">
        <v>40757</v>
      </c>
      <c r="B3583" s="16">
        <v>4510.3100000000004</v>
      </c>
      <c r="C3583" s="16">
        <v>4556.5</v>
      </c>
      <c r="D3583" s="16">
        <v>4556.7</v>
      </c>
      <c r="E3583" s="16">
        <v>4506.8999999999996</v>
      </c>
      <c r="F3583" s="16" t="s">
        <v>2550</v>
      </c>
      <c r="G3583" s="61">
        <f t="shared" si="56"/>
        <v>-1.3738918992202254E-2</v>
      </c>
    </row>
    <row r="3584" spans="1:7" x14ac:dyDescent="0.35">
      <c r="A3584" s="60">
        <v>40756</v>
      </c>
      <c r="B3584" s="16">
        <v>4573.1400000000003</v>
      </c>
      <c r="C3584" s="16">
        <v>4515</v>
      </c>
      <c r="D3584" s="16">
        <v>4589.6000000000004</v>
      </c>
      <c r="E3584" s="16">
        <v>4514.1000000000004</v>
      </c>
      <c r="F3584" s="16" t="s">
        <v>2549</v>
      </c>
      <c r="G3584" s="61">
        <f t="shared" si="56"/>
        <v>1.6133655369478861E-2</v>
      </c>
    </row>
    <row r="3585" spans="1:7" x14ac:dyDescent="0.35">
      <c r="A3585" s="60">
        <v>40753</v>
      </c>
      <c r="B3585" s="16">
        <v>4500.53</v>
      </c>
      <c r="C3585" s="16">
        <v>4541.7</v>
      </c>
      <c r="D3585" s="16">
        <v>4543.6000000000004</v>
      </c>
      <c r="E3585" s="16">
        <v>4496.7</v>
      </c>
      <c r="F3585" s="16" t="s">
        <v>1056</v>
      </c>
      <c r="G3585" s="61">
        <f t="shared" si="56"/>
        <v>-8.5191223123017856E-3</v>
      </c>
    </row>
    <row r="3586" spans="1:7" x14ac:dyDescent="0.35">
      <c r="A3586" s="60">
        <v>40752</v>
      </c>
      <c r="B3586" s="16">
        <v>4539.2</v>
      </c>
      <c r="C3586" s="16">
        <v>4594.8</v>
      </c>
      <c r="D3586" s="16">
        <v>4595</v>
      </c>
      <c r="E3586" s="16">
        <v>4539.1000000000004</v>
      </c>
      <c r="F3586" s="16" t="s">
        <v>479</v>
      </c>
      <c r="G3586" s="61">
        <f t="shared" si="56"/>
        <v>-1.5908667166748325E-2</v>
      </c>
    </row>
    <row r="3587" spans="1:7" x14ac:dyDescent="0.35">
      <c r="A3587" s="60">
        <v>40751</v>
      </c>
      <c r="B3587" s="16">
        <v>4612.58</v>
      </c>
      <c r="C3587" s="16">
        <v>4638.7</v>
      </c>
      <c r="D3587" s="16">
        <v>4643.2</v>
      </c>
      <c r="E3587" s="16">
        <v>4611.8</v>
      </c>
      <c r="F3587" s="16" t="s">
        <v>249</v>
      </c>
      <c r="G3587" s="61">
        <f t="shared" ref="G3587:G3650" si="57">B3587/B3588-1</f>
        <v>-7.2467043314501378E-3</v>
      </c>
    </row>
    <row r="3588" spans="1:7" x14ac:dyDescent="0.35">
      <c r="A3588" s="60">
        <v>40750</v>
      </c>
      <c r="B3588" s="16">
        <v>4646.25</v>
      </c>
      <c r="C3588" s="16">
        <v>4609.2</v>
      </c>
      <c r="D3588" s="16">
        <v>4653.5</v>
      </c>
      <c r="E3588" s="16">
        <v>4609.1000000000004</v>
      </c>
      <c r="F3588" s="16" t="s">
        <v>160</v>
      </c>
      <c r="G3588" s="61">
        <f t="shared" si="57"/>
        <v>9.2316046701059751E-3</v>
      </c>
    </row>
    <row r="3589" spans="1:7" x14ac:dyDescent="0.35">
      <c r="A3589" s="60">
        <v>40749</v>
      </c>
      <c r="B3589" s="16">
        <v>4603.75</v>
      </c>
      <c r="C3589" s="16">
        <v>4667.3999999999996</v>
      </c>
      <c r="D3589" s="16">
        <v>4667.5</v>
      </c>
      <c r="E3589" s="16">
        <v>4603.3</v>
      </c>
      <c r="F3589" s="16" t="s">
        <v>872</v>
      </c>
      <c r="G3589" s="61">
        <f t="shared" si="57"/>
        <v>-1.5040489511237598E-2</v>
      </c>
    </row>
    <row r="3590" spans="1:7" x14ac:dyDescent="0.35">
      <c r="A3590" s="60">
        <v>40746</v>
      </c>
      <c r="B3590" s="16">
        <v>4674.05</v>
      </c>
      <c r="C3590" s="16">
        <v>4634.8999999999996</v>
      </c>
      <c r="D3590" s="16">
        <v>4681</v>
      </c>
      <c r="E3590" s="16">
        <v>4634.8999999999996</v>
      </c>
      <c r="F3590" s="16" t="s">
        <v>479</v>
      </c>
      <c r="G3590" s="61">
        <f t="shared" si="57"/>
        <v>1.0338894388939535E-2</v>
      </c>
    </row>
    <row r="3591" spans="1:7" x14ac:dyDescent="0.35">
      <c r="A3591" s="60">
        <v>40745</v>
      </c>
      <c r="B3591" s="16">
        <v>4626.22</v>
      </c>
      <c r="C3591" s="16">
        <v>4620</v>
      </c>
      <c r="D3591" s="16">
        <v>4644.7</v>
      </c>
      <c r="E3591" s="16">
        <v>4620</v>
      </c>
      <c r="F3591" s="16" t="s">
        <v>114</v>
      </c>
      <c r="G3591" s="61">
        <f t="shared" si="57"/>
        <v>1.6997338887962954E-3</v>
      </c>
    </row>
    <row r="3592" spans="1:7" x14ac:dyDescent="0.35">
      <c r="A3592" s="60">
        <v>40744</v>
      </c>
      <c r="B3592" s="16">
        <v>4618.37</v>
      </c>
      <c r="C3592" s="16">
        <v>4555.5</v>
      </c>
      <c r="D3592" s="16">
        <v>4618.3999999999996</v>
      </c>
      <c r="E3592" s="16">
        <v>4554.8</v>
      </c>
      <c r="F3592" s="16" t="s">
        <v>174</v>
      </c>
      <c r="G3592" s="61">
        <f t="shared" si="57"/>
        <v>1.7394330981338912E-2</v>
      </c>
    </row>
    <row r="3593" spans="1:7" x14ac:dyDescent="0.35">
      <c r="A3593" s="60">
        <v>40743</v>
      </c>
      <c r="B3593" s="16">
        <v>4539.41</v>
      </c>
      <c r="C3593" s="16">
        <v>4530.5</v>
      </c>
      <c r="D3593" s="16">
        <v>4550.7</v>
      </c>
      <c r="E3593" s="16">
        <v>4515.3</v>
      </c>
      <c r="F3593" s="16" t="s">
        <v>294</v>
      </c>
      <c r="G3593" s="61">
        <f t="shared" si="57"/>
        <v>-1.1674163094665957E-4</v>
      </c>
    </row>
    <row r="3594" spans="1:7" x14ac:dyDescent="0.35">
      <c r="A3594" s="60">
        <v>40742</v>
      </c>
      <c r="B3594" s="16">
        <v>4539.9399999999996</v>
      </c>
      <c r="C3594" s="16">
        <v>4542.3</v>
      </c>
      <c r="D3594" s="16">
        <v>4544.8999999999996</v>
      </c>
      <c r="E3594" s="16">
        <v>4520.1000000000004</v>
      </c>
      <c r="F3594" s="16" t="s">
        <v>287</v>
      </c>
      <c r="G3594" s="61">
        <f t="shared" si="57"/>
        <v>-6.0536818493006628E-4</v>
      </c>
    </row>
    <row r="3595" spans="1:7" x14ac:dyDescent="0.35">
      <c r="A3595" s="60">
        <v>40739</v>
      </c>
      <c r="B3595" s="16">
        <v>4542.6899999999996</v>
      </c>
      <c r="C3595" s="16">
        <v>4547.3</v>
      </c>
      <c r="D3595" s="16">
        <v>4555.2</v>
      </c>
      <c r="E3595" s="16">
        <v>4525.1000000000004</v>
      </c>
      <c r="F3595" s="16" t="s">
        <v>122</v>
      </c>
      <c r="G3595" s="61">
        <f t="shared" si="57"/>
        <v>-4.0821606073695449E-3</v>
      </c>
    </row>
    <row r="3596" spans="1:7" x14ac:dyDescent="0.35">
      <c r="A3596" s="60">
        <v>40738</v>
      </c>
      <c r="B3596" s="16">
        <v>4561.3100000000004</v>
      </c>
      <c r="C3596" s="16">
        <v>4583.7</v>
      </c>
      <c r="D3596" s="16">
        <v>4583.7</v>
      </c>
      <c r="E3596" s="16">
        <v>4537.8999999999996</v>
      </c>
      <c r="F3596" s="16" t="s">
        <v>868</v>
      </c>
      <c r="G3596" s="61">
        <f t="shared" si="57"/>
        <v>-4.7739674768009221E-3</v>
      </c>
    </row>
    <row r="3597" spans="1:7" x14ac:dyDescent="0.35">
      <c r="A3597" s="60">
        <v>40737</v>
      </c>
      <c r="B3597" s="16">
        <v>4583.1899999999996</v>
      </c>
      <c r="C3597" s="16">
        <v>4567.1000000000004</v>
      </c>
      <c r="D3597" s="16">
        <v>4595.7</v>
      </c>
      <c r="E3597" s="16">
        <v>4556</v>
      </c>
      <c r="F3597" s="16" t="s">
        <v>292</v>
      </c>
      <c r="G3597" s="61">
        <f t="shared" si="57"/>
        <v>4.3058678131449035E-3</v>
      </c>
    </row>
    <row r="3598" spans="1:7" x14ac:dyDescent="0.35">
      <c r="A3598" s="60">
        <v>40736</v>
      </c>
      <c r="B3598" s="16">
        <v>4563.54</v>
      </c>
      <c r="C3598" s="16">
        <v>4636.3</v>
      </c>
      <c r="D3598" s="16">
        <v>4636.3</v>
      </c>
      <c r="E3598" s="16">
        <v>4560.5</v>
      </c>
      <c r="F3598" s="16" t="s">
        <v>807</v>
      </c>
      <c r="G3598" s="61">
        <f t="shared" si="57"/>
        <v>-1.7911366389987138E-2</v>
      </c>
    </row>
    <row r="3599" spans="1:7" x14ac:dyDescent="0.35">
      <c r="A3599" s="60">
        <v>40735</v>
      </c>
      <c r="B3599" s="16">
        <v>4646.7700000000004</v>
      </c>
      <c r="C3599" s="16">
        <v>4703.8999999999996</v>
      </c>
      <c r="D3599" s="16">
        <v>4703.8999999999996</v>
      </c>
      <c r="E3599" s="16">
        <v>4644.7</v>
      </c>
      <c r="F3599" s="16" t="s">
        <v>711</v>
      </c>
      <c r="G3599" s="61">
        <f t="shared" si="57"/>
        <v>-1.4686081301433451E-2</v>
      </c>
    </row>
    <row r="3600" spans="1:7" x14ac:dyDescent="0.35">
      <c r="A3600" s="60">
        <v>40732</v>
      </c>
      <c r="B3600" s="16">
        <v>4716.03</v>
      </c>
      <c r="C3600" s="16">
        <v>4675.1000000000004</v>
      </c>
      <c r="D3600" s="16">
        <v>4717.5</v>
      </c>
      <c r="E3600" s="16">
        <v>4675</v>
      </c>
      <c r="F3600" s="16" t="s">
        <v>232</v>
      </c>
      <c r="G3600" s="61">
        <f t="shared" si="57"/>
        <v>1.0709249345271843E-2</v>
      </c>
    </row>
    <row r="3601" spans="1:7" x14ac:dyDescent="0.35">
      <c r="A3601" s="60">
        <v>40731</v>
      </c>
      <c r="B3601" s="16">
        <v>4666.0600000000004</v>
      </c>
      <c r="C3601" s="16">
        <v>4660.7</v>
      </c>
      <c r="D3601" s="16">
        <v>4676.8</v>
      </c>
      <c r="E3601" s="16">
        <v>4645.6000000000004</v>
      </c>
      <c r="F3601" s="16" t="s">
        <v>2548</v>
      </c>
      <c r="G3601" s="61">
        <f t="shared" si="57"/>
        <v>5.2319871687678265E-4</v>
      </c>
    </row>
    <row r="3602" spans="1:7" x14ac:dyDescent="0.35">
      <c r="A3602" s="60">
        <v>40730</v>
      </c>
      <c r="B3602" s="16">
        <v>4663.62</v>
      </c>
      <c r="C3602" s="16">
        <v>4659.8999999999996</v>
      </c>
      <c r="D3602" s="16">
        <v>4671.3999999999996</v>
      </c>
      <c r="E3602" s="16">
        <v>4640.6000000000004</v>
      </c>
      <c r="F3602" s="16" t="s">
        <v>173</v>
      </c>
      <c r="G3602" s="61">
        <f t="shared" si="57"/>
        <v>1.4537723997980478E-3</v>
      </c>
    </row>
    <row r="3603" spans="1:7" x14ac:dyDescent="0.35">
      <c r="A3603" s="60">
        <v>40729</v>
      </c>
      <c r="B3603" s="16">
        <v>4656.8500000000004</v>
      </c>
      <c r="C3603" s="16">
        <v>4676.8999999999996</v>
      </c>
      <c r="D3603" s="16">
        <v>4686.5</v>
      </c>
      <c r="E3603" s="16">
        <v>4652.2</v>
      </c>
      <c r="F3603" s="16" t="s">
        <v>2547</v>
      </c>
      <c r="G3603" s="61">
        <f t="shared" si="57"/>
        <v>-2.8927106261614766E-3</v>
      </c>
    </row>
    <row r="3604" spans="1:7" x14ac:dyDescent="0.35">
      <c r="A3604" s="60">
        <v>40728</v>
      </c>
      <c r="B3604" s="16">
        <v>4670.3599999999997</v>
      </c>
      <c r="C3604" s="16">
        <v>4658.6000000000004</v>
      </c>
      <c r="D3604" s="16">
        <v>4695.8</v>
      </c>
      <c r="E3604" s="16">
        <v>4658.6000000000004</v>
      </c>
      <c r="F3604" s="16" t="s">
        <v>165</v>
      </c>
      <c r="G3604" s="61">
        <f t="shared" si="57"/>
        <v>4.8258041751918501E-3</v>
      </c>
    </row>
    <row r="3605" spans="1:7" x14ac:dyDescent="0.35">
      <c r="A3605" s="60">
        <v>40725</v>
      </c>
      <c r="B3605" s="16">
        <v>4647.93</v>
      </c>
      <c r="C3605" s="16">
        <v>4664</v>
      </c>
      <c r="D3605" s="16">
        <v>4675.8</v>
      </c>
      <c r="E3605" s="16">
        <v>4634.3999999999996</v>
      </c>
      <c r="F3605" s="16" t="s">
        <v>232</v>
      </c>
      <c r="G3605" s="61">
        <f t="shared" si="57"/>
        <v>-2.5451790745933955E-3</v>
      </c>
    </row>
    <row r="3606" spans="1:7" x14ac:dyDescent="0.35">
      <c r="A3606" s="60">
        <v>40724</v>
      </c>
      <c r="B3606" s="16">
        <v>4659.79</v>
      </c>
      <c r="C3606" s="16">
        <v>4586.5</v>
      </c>
      <c r="D3606" s="16">
        <v>4660.6000000000004</v>
      </c>
      <c r="E3606" s="16">
        <v>4586.3999999999996</v>
      </c>
      <c r="F3606" s="16" t="s">
        <v>371</v>
      </c>
      <c r="G3606" s="61">
        <f t="shared" si="57"/>
        <v>1.7463606568831391E-2</v>
      </c>
    </row>
    <row r="3607" spans="1:7" x14ac:dyDescent="0.35">
      <c r="A3607" s="60">
        <v>40723</v>
      </c>
      <c r="B3607" s="16">
        <v>4579.8100000000004</v>
      </c>
      <c r="C3607" s="16">
        <v>4538.2</v>
      </c>
      <c r="D3607" s="16">
        <v>4582.3</v>
      </c>
      <c r="E3607" s="16">
        <v>4538.2</v>
      </c>
      <c r="F3607" s="16" t="s">
        <v>249</v>
      </c>
      <c r="G3607" s="61">
        <f t="shared" si="57"/>
        <v>1.2506521873701271E-2</v>
      </c>
    </row>
    <row r="3608" spans="1:7" x14ac:dyDescent="0.35">
      <c r="A3608" s="60">
        <v>40722</v>
      </c>
      <c r="B3608" s="16">
        <v>4523.24</v>
      </c>
      <c r="C3608" s="16">
        <v>4527.3999999999996</v>
      </c>
      <c r="D3608" s="16">
        <v>4553.5</v>
      </c>
      <c r="E3608" s="16">
        <v>4513.3</v>
      </c>
      <c r="F3608" s="16" t="s">
        <v>967</v>
      </c>
      <c r="G3608" s="61">
        <f t="shared" si="57"/>
        <v>2.1002445854452212E-3</v>
      </c>
    </row>
    <row r="3609" spans="1:7" x14ac:dyDescent="0.35">
      <c r="A3609" s="60">
        <v>40721</v>
      </c>
      <c r="B3609" s="16">
        <v>4513.76</v>
      </c>
      <c r="C3609" s="16">
        <v>4559.3</v>
      </c>
      <c r="D3609" s="16">
        <v>4559.5</v>
      </c>
      <c r="E3609" s="16">
        <v>4508</v>
      </c>
      <c r="F3609" s="16" t="s">
        <v>174</v>
      </c>
      <c r="G3609" s="61">
        <f t="shared" si="57"/>
        <v>-1.1235364344311716E-2</v>
      </c>
    </row>
    <row r="3610" spans="1:7" x14ac:dyDescent="0.35">
      <c r="A3610" s="60">
        <v>40718</v>
      </c>
      <c r="B3610" s="16">
        <v>4565.05</v>
      </c>
      <c r="C3610" s="16">
        <v>4562.6000000000004</v>
      </c>
      <c r="D3610" s="16">
        <v>4576.8</v>
      </c>
      <c r="E3610" s="16">
        <v>4549.1000000000004</v>
      </c>
      <c r="F3610" s="16" t="s">
        <v>562</v>
      </c>
      <c r="G3610" s="61">
        <f t="shared" si="57"/>
        <v>8.0458106976388777E-4</v>
      </c>
    </row>
    <row r="3611" spans="1:7" x14ac:dyDescent="0.35">
      <c r="A3611" s="60">
        <v>40717</v>
      </c>
      <c r="B3611" s="16">
        <v>4561.38</v>
      </c>
      <c r="C3611" s="16">
        <v>4585.6000000000004</v>
      </c>
      <c r="D3611" s="16">
        <v>4599.3999999999996</v>
      </c>
      <c r="E3611" s="16">
        <v>4560.5</v>
      </c>
      <c r="F3611" s="16" t="s">
        <v>163</v>
      </c>
      <c r="G3611" s="61">
        <f t="shared" si="57"/>
        <v>-6.4063047972134912E-3</v>
      </c>
    </row>
    <row r="3612" spans="1:7" x14ac:dyDescent="0.35">
      <c r="A3612" s="60">
        <v>40716</v>
      </c>
      <c r="B3612" s="16">
        <v>4590.79</v>
      </c>
      <c r="C3612" s="16">
        <v>4579.3</v>
      </c>
      <c r="D3612" s="16">
        <v>4622</v>
      </c>
      <c r="E3612" s="16">
        <v>4579.1000000000004</v>
      </c>
      <c r="F3612" s="16" t="s">
        <v>371</v>
      </c>
      <c r="G3612" s="61">
        <f t="shared" si="57"/>
        <v>5.5988416793897322E-3</v>
      </c>
    </row>
    <row r="3613" spans="1:7" x14ac:dyDescent="0.35">
      <c r="A3613" s="60">
        <v>40715</v>
      </c>
      <c r="B3613" s="16">
        <v>4565.2299999999996</v>
      </c>
      <c r="C3613" s="16">
        <v>4524.6000000000004</v>
      </c>
      <c r="D3613" s="16">
        <v>4565.7</v>
      </c>
      <c r="E3613" s="16">
        <v>4523.8</v>
      </c>
      <c r="F3613" s="16" t="s">
        <v>740</v>
      </c>
      <c r="G3613" s="61">
        <f t="shared" si="57"/>
        <v>1.1674108874139666E-2</v>
      </c>
    </row>
    <row r="3614" spans="1:7" x14ac:dyDescent="0.35">
      <c r="A3614" s="60">
        <v>40714</v>
      </c>
      <c r="B3614" s="16">
        <v>4512.55</v>
      </c>
      <c r="C3614" s="16">
        <v>4553.3999999999996</v>
      </c>
      <c r="D3614" s="16">
        <v>4583.6000000000004</v>
      </c>
      <c r="E3614" s="16">
        <v>4512.5</v>
      </c>
      <c r="F3614" s="16" t="s">
        <v>872</v>
      </c>
      <c r="G3614" s="61">
        <f t="shared" si="57"/>
        <v>-8.470479664257069E-3</v>
      </c>
    </row>
    <row r="3615" spans="1:7" x14ac:dyDescent="0.35">
      <c r="A3615" s="60">
        <v>40711</v>
      </c>
      <c r="B3615" s="16">
        <v>4551.1000000000004</v>
      </c>
      <c r="C3615" s="16">
        <v>4553.3999999999996</v>
      </c>
      <c r="D3615" s="16">
        <v>4589.6000000000004</v>
      </c>
      <c r="E3615" s="16">
        <v>4532.8999999999996</v>
      </c>
      <c r="F3615" s="16" t="s">
        <v>2490</v>
      </c>
      <c r="G3615" s="61">
        <f t="shared" si="57"/>
        <v>9.7433946162794882E-4</v>
      </c>
    </row>
    <row r="3616" spans="1:7" x14ac:dyDescent="0.35">
      <c r="A3616" s="60">
        <v>40710</v>
      </c>
      <c r="B3616" s="16">
        <v>4546.67</v>
      </c>
      <c r="C3616" s="16">
        <v>4617.7</v>
      </c>
      <c r="D3616" s="16">
        <v>4619.1000000000004</v>
      </c>
      <c r="E3616" s="16">
        <v>4546.7</v>
      </c>
      <c r="F3616" s="16" t="s">
        <v>1241</v>
      </c>
      <c r="G3616" s="61">
        <f t="shared" si="57"/>
        <v>-1.9150285625528451E-2</v>
      </c>
    </row>
    <row r="3617" spans="1:7" x14ac:dyDescent="0.35">
      <c r="A3617" s="60">
        <v>40709</v>
      </c>
      <c r="B3617" s="16">
        <v>4635.4399999999996</v>
      </c>
      <c r="C3617" s="16">
        <v>4650.7</v>
      </c>
      <c r="D3617" s="16">
        <v>4656.7</v>
      </c>
      <c r="E3617" s="16">
        <v>4624.8999999999996</v>
      </c>
      <c r="F3617" s="16" t="s">
        <v>890</v>
      </c>
      <c r="G3617" s="61">
        <f t="shared" si="57"/>
        <v>-3.3648026591617253E-3</v>
      </c>
    </row>
    <row r="3618" spans="1:7" x14ac:dyDescent="0.35">
      <c r="A3618" s="60">
        <v>40708</v>
      </c>
      <c r="B3618" s="16">
        <v>4651.09</v>
      </c>
      <c r="C3618" s="16">
        <v>4623.8</v>
      </c>
      <c r="D3618" s="16">
        <v>4657.3</v>
      </c>
      <c r="E3618" s="16">
        <v>4582.3</v>
      </c>
      <c r="F3618" s="16" t="s">
        <v>651</v>
      </c>
      <c r="G3618" s="61">
        <f t="shared" si="57"/>
        <v>3.4930634965155694E-3</v>
      </c>
    </row>
    <row r="3619" spans="1:7" x14ac:dyDescent="0.35">
      <c r="A3619" s="60">
        <v>40704</v>
      </c>
      <c r="B3619" s="16">
        <v>4634.8999999999996</v>
      </c>
      <c r="C3619" s="16">
        <v>4628.7</v>
      </c>
      <c r="D3619" s="16">
        <v>4660.5</v>
      </c>
      <c r="E3619" s="16">
        <v>4625.3999999999996</v>
      </c>
      <c r="F3619" s="16" t="s">
        <v>365</v>
      </c>
      <c r="G3619" s="61">
        <f t="shared" si="57"/>
        <v>2.8604317044882421E-3</v>
      </c>
    </row>
    <row r="3620" spans="1:7" x14ac:dyDescent="0.35">
      <c r="A3620" s="60">
        <v>40703</v>
      </c>
      <c r="B3620" s="16">
        <v>4621.68</v>
      </c>
      <c r="C3620" s="16">
        <v>4607</v>
      </c>
      <c r="D3620" s="16">
        <v>4629</v>
      </c>
      <c r="E3620" s="16">
        <v>4592.8</v>
      </c>
      <c r="F3620" s="16" t="s">
        <v>366</v>
      </c>
      <c r="G3620" s="61">
        <f t="shared" si="57"/>
        <v>2.8077088314810705E-3</v>
      </c>
    </row>
    <row r="3621" spans="1:7" x14ac:dyDescent="0.35">
      <c r="A3621" s="60">
        <v>40702</v>
      </c>
      <c r="B3621" s="16">
        <v>4608.74</v>
      </c>
      <c r="C3621" s="16">
        <v>4646.2</v>
      </c>
      <c r="D3621" s="16">
        <v>4648.8</v>
      </c>
      <c r="E3621" s="16">
        <v>4591.8</v>
      </c>
      <c r="F3621" s="16" t="s">
        <v>160</v>
      </c>
      <c r="G3621" s="61">
        <f t="shared" si="57"/>
        <v>-6.9639263444127852E-3</v>
      </c>
    </row>
    <row r="3622" spans="1:7" x14ac:dyDescent="0.35">
      <c r="A3622" s="60">
        <v>40701</v>
      </c>
      <c r="B3622" s="16">
        <v>4641.0600000000004</v>
      </c>
      <c r="C3622" s="16">
        <v>4641.1000000000004</v>
      </c>
      <c r="D3622" s="16">
        <v>4648.7</v>
      </c>
      <c r="E3622" s="16">
        <v>4609.5</v>
      </c>
      <c r="F3622" s="16" t="s">
        <v>967</v>
      </c>
      <c r="G3622" s="61">
        <f t="shared" si="57"/>
        <v>-1.6477654063914438E-3</v>
      </c>
    </row>
    <row r="3623" spans="1:7" x14ac:dyDescent="0.35">
      <c r="A3623" s="60">
        <v>40700</v>
      </c>
      <c r="B3623" s="16">
        <v>4648.72</v>
      </c>
      <c r="C3623" s="16">
        <v>4661.5</v>
      </c>
      <c r="D3623" s="16">
        <v>4661.5</v>
      </c>
      <c r="E3623" s="16">
        <v>4635.8</v>
      </c>
      <c r="F3623" s="16" t="s">
        <v>2546</v>
      </c>
      <c r="G3623" s="61">
        <f t="shared" si="57"/>
        <v>-3.8293486250130515E-3</v>
      </c>
    </row>
    <row r="3624" spans="1:7" x14ac:dyDescent="0.35">
      <c r="A3624" s="60">
        <v>40697</v>
      </c>
      <c r="B3624" s="16">
        <v>4666.59</v>
      </c>
      <c r="C3624" s="16">
        <v>4685</v>
      </c>
      <c r="D3624" s="16">
        <v>4696.1000000000004</v>
      </c>
      <c r="E3624" s="16">
        <v>4661.8</v>
      </c>
      <c r="F3624" s="16" t="s">
        <v>287</v>
      </c>
      <c r="G3624" s="61">
        <f t="shared" si="57"/>
        <v>-3.5424647355002392E-3</v>
      </c>
    </row>
    <row r="3625" spans="1:7" x14ac:dyDescent="0.35">
      <c r="A3625" s="60">
        <v>40696</v>
      </c>
      <c r="B3625" s="16">
        <v>4683.18</v>
      </c>
      <c r="C3625" s="16">
        <v>4769.3999999999996</v>
      </c>
      <c r="D3625" s="16">
        <v>4770</v>
      </c>
      <c r="E3625" s="16">
        <v>4675.1000000000004</v>
      </c>
      <c r="F3625" s="16" t="s">
        <v>967</v>
      </c>
      <c r="G3625" s="61">
        <f t="shared" si="57"/>
        <v>-2.2014785114647273E-2</v>
      </c>
    </row>
    <row r="3626" spans="1:7" x14ac:dyDescent="0.35">
      <c r="A3626" s="60">
        <v>40695</v>
      </c>
      <c r="B3626" s="16">
        <v>4788.6000000000004</v>
      </c>
      <c r="C3626" s="16">
        <v>4791.6000000000004</v>
      </c>
      <c r="D3626" s="16">
        <v>4804.1000000000004</v>
      </c>
      <c r="E3626" s="16">
        <v>4776.5</v>
      </c>
      <c r="F3626" s="16" t="s">
        <v>561</v>
      </c>
      <c r="G3626" s="61">
        <f t="shared" si="57"/>
        <v>-6.6820911604259514E-5</v>
      </c>
    </row>
    <row r="3627" spans="1:7" x14ac:dyDescent="0.35">
      <c r="A3627" s="60">
        <v>40694</v>
      </c>
      <c r="B3627" s="16">
        <v>4788.92</v>
      </c>
      <c r="C3627" s="16">
        <v>4750.5</v>
      </c>
      <c r="D3627" s="16">
        <v>4796</v>
      </c>
      <c r="E3627" s="16">
        <v>4749.7</v>
      </c>
      <c r="F3627" s="16" t="s">
        <v>1183</v>
      </c>
      <c r="G3627" s="61">
        <f t="shared" si="57"/>
        <v>9.0221444975875364E-3</v>
      </c>
    </row>
    <row r="3628" spans="1:7" x14ac:dyDescent="0.35">
      <c r="A3628" s="60">
        <v>40693</v>
      </c>
      <c r="B3628" s="16">
        <v>4746.1000000000004</v>
      </c>
      <c r="C3628" s="16">
        <v>4760.8999999999996</v>
      </c>
      <c r="D3628" s="16">
        <v>4761.3999999999996</v>
      </c>
      <c r="E3628" s="16">
        <v>4739.6000000000004</v>
      </c>
      <c r="F3628" s="16" t="s">
        <v>2545</v>
      </c>
      <c r="G3628" s="61">
        <f t="shared" si="57"/>
        <v>-2.9892885577259554E-3</v>
      </c>
    </row>
    <row r="3629" spans="1:7" x14ac:dyDescent="0.35">
      <c r="A3629" s="60">
        <v>40690</v>
      </c>
      <c r="B3629" s="16">
        <v>4760.33</v>
      </c>
      <c r="C3629" s="16">
        <v>4734.8</v>
      </c>
      <c r="D3629" s="16">
        <v>4764.2</v>
      </c>
      <c r="E3629" s="16">
        <v>4727.2</v>
      </c>
      <c r="F3629" s="16" t="s">
        <v>365</v>
      </c>
      <c r="G3629" s="61">
        <f t="shared" si="57"/>
        <v>5.3219235797115072E-3</v>
      </c>
    </row>
    <row r="3630" spans="1:7" x14ac:dyDescent="0.35">
      <c r="A3630" s="60">
        <v>40689</v>
      </c>
      <c r="B3630" s="16">
        <v>4735.13</v>
      </c>
      <c r="C3630" s="16">
        <v>4676.1000000000004</v>
      </c>
      <c r="D3630" s="16">
        <v>4735.13</v>
      </c>
      <c r="E3630" s="16">
        <v>4675.5</v>
      </c>
      <c r="F3630" s="16" t="s">
        <v>292</v>
      </c>
      <c r="G3630" s="61">
        <f t="shared" si="57"/>
        <v>1.5769196116371509E-2</v>
      </c>
    </row>
    <row r="3631" spans="1:7" x14ac:dyDescent="0.35">
      <c r="A3631" s="60">
        <v>40688</v>
      </c>
      <c r="B3631" s="16">
        <v>4661.62</v>
      </c>
      <c r="C3631" s="16">
        <v>4712.1000000000004</v>
      </c>
      <c r="D3631" s="16">
        <v>4713.2</v>
      </c>
      <c r="E3631" s="16">
        <v>4661.1000000000004</v>
      </c>
      <c r="F3631" s="16" t="s">
        <v>160</v>
      </c>
      <c r="G3631" s="61">
        <f t="shared" si="57"/>
        <v>-9.9080978788388396E-3</v>
      </c>
    </row>
    <row r="3632" spans="1:7" x14ac:dyDescent="0.35">
      <c r="A3632" s="60">
        <v>40687</v>
      </c>
      <c r="B3632" s="16">
        <v>4708.2700000000004</v>
      </c>
      <c r="C3632" s="16">
        <v>4718.3</v>
      </c>
      <c r="D3632" s="16">
        <v>4720</v>
      </c>
      <c r="E3632" s="16">
        <v>4676.2</v>
      </c>
      <c r="F3632" s="16" t="s">
        <v>232</v>
      </c>
      <c r="G3632" s="61">
        <f t="shared" si="57"/>
        <v>-3.0892298310767341E-3</v>
      </c>
    </row>
    <row r="3633" spans="1:7" x14ac:dyDescent="0.35">
      <c r="A3633" s="60">
        <v>40686</v>
      </c>
      <c r="B3633" s="16">
        <v>4722.8599999999997</v>
      </c>
      <c r="C3633" s="16">
        <v>4797.7</v>
      </c>
      <c r="D3633" s="16">
        <v>4797.7</v>
      </c>
      <c r="E3633" s="16">
        <v>4722.8999999999996</v>
      </c>
      <c r="F3633" s="16" t="s">
        <v>173</v>
      </c>
      <c r="G3633" s="61">
        <f t="shared" si="57"/>
        <v>-1.7654864863740571E-2</v>
      </c>
    </row>
    <row r="3634" spans="1:7" x14ac:dyDescent="0.35">
      <c r="A3634" s="60">
        <v>40683</v>
      </c>
      <c r="B3634" s="16">
        <v>4807.74</v>
      </c>
      <c r="C3634" s="16">
        <v>4818.3</v>
      </c>
      <c r="D3634" s="16">
        <v>4818.5</v>
      </c>
      <c r="E3634" s="16">
        <v>4802.8999999999996</v>
      </c>
      <c r="F3634" s="16" t="s">
        <v>365</v>
      </c>
      <c r="G3634" s="61">
        <f t="shared" si="57"/>
        <v>-4.2376040760532252E-3</v>
      </c>
    </row>
    <row r="3635" spans="1:7" x14ac:dyDescent="0.35">
      <c r="A3635" s="60">
        <v>40682</v>
      </c>
      <c r="B3635" s="16">
        <v>4828.2</v>
      </c>
      <c r="C3635" s="16">
        <v>4775.8999999999996</v>
      </c>
      <c r="D3635" s="16">
        <v>4833.8999999999996</v>
      </c>
      <c r="E3635" s="16">
        <v>4775.8999999999996</v>
      </c>
      <c r="F3635" s="16" t="s">
        <v>1193</v>
      </c>
      <c r="G3635" s="61">
        <f t="shared" si="57"/>
        <v>1.3195336304802296E-2</v>
      </c>
    </row>
    <row r="3636" spans="1:7" x14ac:dyDescent="0.35">
      <c r="A3636" s="60">
        <v>40681</v>
      </c>
      <c r="B3636" s="16">
        <v>4765.32</v>
      </c>
      <c r="C3636" s="16">
        <v>4750.1000000000004</v>
      </c>
      <c r="D3636" s="16">
        <v>4774.6000000000004</v>
      </c>
      <c r="E3636" s="16">
        <v>4747.3</v>
      </c>
      <c r="F3636" s="16" t="s">
        <v>561</v>
      </c>
      <c r="G3636" s="61">
        <f t="shared" si="57"/>
        <v>2.5878283701730176E-3</v>
      </c>
    </row>
    <row r="3637" spans="1:7" x14ac:dyDescent="0.35">
      <c r="A3637" s="60">
        <v>40680</v>
      </c>
      <c r="B3637" s="16">
        <v>4753.0200000000004</v>
      </c>
      <c r="C3637" s="16">
        <v>4731.1000000000004</v>
      </c>
      <c r="D3637" s="16">
        <v>4753.8</v>
      </c>
      <c r="E3637" s="16">
        <v>4721.3999999999996</v>
      </c>
      <c r="F3637" s="16" t="s">
        <v>166</v>
      </c>
      <c r="G3637" s="61">
        <f t="shared" si="57"/>
        <v>6.1111522707790744E-3</v>
      </c>
    </row>
    <row r="3638" spans="1:7" x14ac:dyDescent="0.35">
      <c r="A3638" s="60">
        <v>40679</v>
      </c>
      <c r="B3638" s="16">
        <v>4724.1499999999996</v>
      </c>
      <c r="C3638" s="16">
        <v>4770.1000000000004</v>
      </c>
      <c r="D3638" s="16">
        <v>4770.7</v>
      </c>
      <c r="E3638" s="16">
        <v>4718.1000000000004</v>
      </c>
      <c r="F3638" s="16" t="s">
        <v>298</v>
      </c>
      <c r="G3638" s="61">
        <f t="shared" si="57"/>
        <v>-1.3199396742241132E-2</v>
      </c>
    </row>
    <row r="3639" spans="1:7" x14ac:dyDescent="0.35">
      <c r="A3639" s="60">
        <v>40676</v>
      </c>
      <c r="B3639" s="16">
        <v>4787.34</v>
      </c>
      <c r="C3639" s="16">
        <v>4779.1000000000004</v>
      </c>
      <c r="D3639" s="16">
        <v>4792.5</v>
      </c>
      <c r="E3639" s="16">
        <v>4754.7</v>
      </c>
      <c r="F3639" s="16" t="s">
        <v>166</v>
      </c>
      <c r="G3639" s="61">
        <f t="shared" si="57"/>
        <v>2.2505594995592126E-3</v>
      </c>
    </row>
    <row r="3640" spans="1:7" x14ac:dyDescent="0.35">
      <c r="A3640" s="60">
        <v>40675</v>
      </c>
      <c r="B3640" s="16">
        <v>4776.59</v>
      </c>
      <c r="C3640" s="16">
        <v>4836.1000000000004</v>
      </c>
      <c r="D3640" s="16">
        <v>4836.2</v>
      </c>
      <c r="E3640" s="16">
        <v>4776.6000000000004</v>
      </c>
      <c r="F3640" s="16" t="s">
        <v>1183</v>
      </c>
      <c r="G3640" s="61">
        <f t="shared" si="57"/>
        <v>-1.6802450280143821E-2</v>
      </c>
    </row>
    <row r="3641" spans="1:7" x14ac:dyDescent="0.35">
      <c r="A3641" s="60">
        <v>40674</v>
      </c>
      <c r="B3641" s="16">
        <v>4858.22</v>
      </c>
      <c r="C3641" s="16">
        <v>4816.3999999999996</v>
      </c>
      <c r="D3641" s="16">
        <v>4861.2</v>
      </c>
      <c r="E3641" s="16">
        <v>4816.3999999999996</v>
      </c>
      <c r="F3641" s="16" t="s">
        <v>232</v>
      </c>
      <c r="G3641" s="61">
        <f t="shared" si="57"/>
        <v>1.1364322397853233E-2</v>
      </c>
    </row>
    <row r="3642" spans="1:7" x14ac:dyDescent="0.35">
      <c r="A3642" s="60">
        <v>40673</v>
      </c>
      <c r="B3642" s="16">
        <v>4803.63</v>
      </c>
      <c r="C3642" s="16">
        <v>4835.5</v>
      </c>
      <c r="D3642" s="16">
        <v>4857.6000000000004</v>
      </c>
      <c r="E3642" s="16">
        <v>4803.6000000000004</v>
      </c>
      <c r="F3642" s="16" t="s">
        <v>160</v>
      </c>
      <c r="G3642" s="61">
        <f t="shared" si="57"/>
        <v>-5.8116070707885381E-3</v>
      </c>
    </row>
    <row r="3643" spans="1:7" x14ac:dyDescent="0.35">
      <c r="A3643" s="60">
        <v>40672</v>
      </c>
      <c r="B3643" s="16">
        <v>4831.71</v>
      </c>
      <c r="C3643" s="16">
        <v>4824.7</v>
      </c>
      <c r="D3643" s="16">
        <v>4867.8999999999996</v>
      </c>
      <c r="E3643" s="16">
        <v>4824.7</v>
      </c>
      <c r="F3643" s="16" t="s">
        <v>168</v>
      </c>
      <c r="G3643" s="61">
        <f t="shared" si="57"/>
        <v>3.230796383003165E-3</v>
      </c>
    </row>
    <row r="3644" spans="1:7" x14ac:dyDescent="0.35">
      <c r="A3644" s="60">
        <v>40669</v>
      </c>
      <c r="B3644" s="16">
        <v>4816.1499999999996</v>
      </c>
      <c r="C3644" s="16">
        <v>4810.7</v>
      </c>
      <c r="D3644" s="16">
        <v>4832.6000000000004</v>
      </c>
      <c r="E3644" s="16">
        <v>4786.8</v>
      </c>
      <c r="F3644" s="16" t="s">
        <v>1166</v>
      </c>
      <c r="G3644" s="61">
        <f t="shared" si="57"/>
        <v>-2.6362220639155609E-3</v>
      </c>
    </row>
    <row r="3645" spans="1:7" x14ac:dyDescent="0.35">
      <c r="A3645" s="60">
        <v>40668</v>
      </c>
      <c r="B3645" s="16">
        <v>4828.88</v>
      </c>
      <c r="C3645" s="16">
        <v>4810</v>
      </c>
      <c r="D3645" s="16">
        <v>4831</v>
      </c>
      <c r="E3645" s="16">
        <v>4790</v>
      </c>
      <c r="F3645" s="16" t="s">
        <v>371</v>
      </c>
      <c r="G3645" s="61">
        <f t="shared" si="57"/>
        <v>3.1389119131157717E-3</v>
      </c>
    </row>
    <row r="3646" spans="1:7" x14ac:dyDescent="0.35">
      <c r="A3646" s="60">
        <v>40667</v>
      </c>
      <c r="B3646" s="16">
        <v>4813.7700000000004</v>
      </c>
      <c r="C3646" s="16">
        <v>4850.1000000000004</v>
      </c>
      <c r="D3646" s="16">
        <v>4850.2</v>
      </c>
      <c r="E3646" s="16">
        <v>4805</v>
      </c>
      <c r="F3646" s="16" t="s">
        <v>371</v>
      </c>
      <c r="G3646" s="61">
        <f t="shared" si="57"/>
        <v>-8.4228349668152847E-3</v>
      </c>
    </row>
    <row r="3647" spans="1:7" x14ac:dyDescent="0.35">
      <c r="A3647" s="60">
        <v>40666</v>
      </c>
      <c r="B3647" s="16">
        <v>4854.66</v>
      </c>
      <c r="C3647" s="16">
        <v>4883.5</v>
      </c>
      <c r="D3647" s="16">
        <v>4883.5</v>
      </c>
      <c r="E3647" s="16">
        <v>4840.5</v>
      </c>
      <c r="F3647" s="16" t="s">
        <v>890</v>
      </c>
      <c r="G3647" s="61">
        <f t="shared" si="57"/>
        <v>-8.4740050856284554E-3</v>
      </c>
    </row>
    <row r="3648" spans="1:7" x14ac:dyDescent="0.35">
      <c r="A3648" s="60">
        <v>40665</v>
      </c>
      <c r="B3648" s="16">
        <v>4896.1499999999996</v>
      </c>
      <c r="C3648" s="16">
        <v>4901.3999999999996</v>
      </c>
      <c r="D3648" s="16">
        <v>4909.8999999999996</v>
      </c>
      <c r="E3648" s="16">
        <v>4838.1000000000004</v>
      </c>
      <c r="F3648" s="16" t="s">
        <v>561</v>
      </c>
      <c r="G3648" s="61">
        <f t="shared" si="57"/>
        <v>-5.9195150080126879E-4</v>
      </c>
    </row>
    <row r="3649" spans="1:7" x14ac:dyDescent="0.35">
      <c r="A3649" s="60">
        <v>40662</v>
      </c>
      <c r="B3649" s="16">
        <v>4899.05</v>
      </c>
      <c r="C3649" s="16">
        <v>4954.1000000000004</v>
      </c>
      <c r="D3649" s="16">
        <v>4954.1000000000004</v>
      </c>
      <c r="E3649" s="16">
        <v>4872.7</v>
      </c>
      <c r="F3649" s="16" t="s">
        <v>1198</v>
      </c>
      <c r="G3649" s="61">
        <f t="shared" si="57"/>
        <v>-1.0744589339008903E-2</v>
      </c>
    </row>
    <row r="3650" spans="1:7" x14ac:dyDescent="0.35">
      <c r="A3650" s="60">
        <v>40661</v>
      </c>
      <c r="B3650" s="16">
        <v>4952.26</v>
      </c>
      <c r="C3650" s="16">
        <v>4958.8</v>
      </c>
      <c r="D3650" s="16">
        <v>4990.8999999999996</v>
      </c>
      <c r="E3650" s="16">
        <v>4951.3</v>
      </c>
      <c r="F3650" s="16" t="s">
        <v>479</v>
      </c>
      <c r="G3650" s="61">
        <f t="shared" si="57"/>
        <v>-3.5728487716046864E-4</v>
      </c>
    </row>
    <row r="3651" spans="1:7" x14ac:dyDescent="0.35">
      <c r="A3651" s="60">
        <v>40660</v>
      </c>
      <c r="B3651" s="16">
        <v>4954.03</v>
      </c>
      <c r="C3651" s="16">
        <v>5001.1000000000004</v>
      </c>
      <c r="D3651" s="16">
        <v>5012.3</v>
      </c>
      <c r="E3651" s="16">
        <v>4951.3</v>
      </c>
      <c r="F3651" s="16" t="s">
        <v>160</v>
      </c>
      <c r="G3651" s="61">
        <f t="shared" ref="G3651:G3714" si="58">B3651/B3652-1</f>
        <v>-8.347128447694252E-3</v>
      </c>
    </row>
    <row r="3652" spans="1:7" x14ac:dyDescent="0.35">
      <c r="A3652" s="60">
        <v>40654</v>
      </c>
      <c r="B3652" s="16">
        <v>4995.7299999999996</v>
      </c>
      <c r="C3652" s="16">
        <v>4951.5</v>
      </c>
      <c r="D3652" s="16">
        <v>4996.5</v>
      </c>
      <c r="E3652" s="16">
        <v>4950.5</v>
      </c>
      <c r="F3652" s="16" t="s">
        <v>2544</v>
      </c>
      <c r="G3652" s="61">
        <f t="shared" si="58"/>
        <v>1.1242482576581114E-2</v>
      </c>
    </row>
    <row r="3653" spans="1:7" x14ac:dyDescent="0.35">
      <c r="A3653" s="60">
        <v>40653</v>
      </c>
      <c r="B3653" s="16">
        <v>4940.1899999999996</v>
      </c>
      <c r="C3653" s="16">
        <v>4882.5</v>
      </c>
      <c r="D3653" s="16">
        <v>4940.2</v>
      </c>
      <c r="E3653" s="16">
        <v>4882.5</v>
      </c>
      <c r="F3653" s="16" t="s">
        <v>365</v>
      </c>
      <c r="G3653" s="61">
        <f t="shared" si="58"/>
        <v>1.3515759153603035E-2</v>
      </c>
    </row>
    <row r="3654" spans="1:7" x14ac:dyDescent="0.35">
      <c r="A3654" s="60">
        <v>40652</v>
      </c>
      <c r="B3654" s="16">
        <v>4874.3100000000004</v>
      </c>
      <c r="C3654" s="16">
        <v>4930.2</v>
      </c>
      <c r="D3654" s="16">
        <v>4930.2</v>
      </c>
      <c r="E3654" s="16">
        <v>4869.3</v>
      </c>
      <c r="F3654" s="16" t="s">
        <v>305</v>
      </c>
      <c r="G3654" s="61">
        <f t="shared" si="58"/>
        <v>-1.4378960735387469E-2</v>
      </c>
    </row>
    <row r="3655" spans="1:7" x14ac:dyDescent="0.35">
      <c r="A3655" s="60">
        <v>40651</v>
      </c>
      <c r="B3655" s="16">
        <v>4945.42</v>
      </c>
      <c r="C3655" s="16">
        <v>4939.8</v>
      </c>
      <c r="D3655" s="16">
        <v>4965.6000000000004</v>
      </c>
      <c r="E3655" s="16">
        <v>4927.5</v>
      </c>
      <c r="F3655" s="16" t="s">
        <v>173</v>
      </c>
      <c r="G3655" s="61">
        <f t="shared" si="58"/>
        <v>1.2491775067065003E-3</v>
      </c>
    </row>
    <row r="3656" spans="1:7" x14ac:dyDescent="0.35">
      <c r="A3656" s="60">
        <v>40648</v>
      </c>
      <c r="B3656" s="16">
        <v>4939.25</v>
      </c>
      <c r="C3656" s="16">
        <v>4969.5</v>
      </c>
      <c r="D3656" s="16">
        <v>4976.5</v>
      </c>
      <c r="E3656" s="16">
        <v>4939.3</v>
      </c>
      <c r="F3656" s="16" t="s">
        <v>173</v>
      </c>
      <c r="G3656" s="61">
        <f t="shared" si="58"/>
        <v>-6.6687984297352232E-3</v>
      </c>
    </row>
    <row r="3657" spans="1:7" x14ac:dyDescent="0.35">
      <c r="A3657" s="60">
        <v>40647</v>
      </c>
      <c r="B3657" s="16">
        <v>4972.41</v>
      </c>
      <c r="C3657" s="16">
        <v>4988.3999999999996</v>
      </c>
      <c r="D3657" s="16">
        <v>4989.3</v>
      </c>
      <c r="E3657" s="16">
        <v>4948.8999999999996</v>
      </c>
      <c r="F3657" s="16" t="s">
        <v>114</v>
      </c>
      <c r="G3657" s="61">
        <f t="shared" si="58"/>
        <v>-5.4364457885547335E-3</v>
      </c>
    </row>
    <row r="3658" spans="1:7" x14ac:dyDescent="0.35">
      <c r="A3658" s="60">
        <v>40646</v>
      </c>
      <c r="B3658" s="16">
        <v>4999.59</v>
      </c>
      <c r="C3658" s="16">
        <v>4979.5</v>
      </c>
      <c r="D3658" s="16">
        <v>5005.8</v>
      </c>
      <c r="E3658" s="16">
        <v>4964.3</v>
      </c>
      <c r="F3658" s="16" t="s">
        <v>366</v>
      </c>
      <c r="G3658" s="61">
        <f t="shared" si="58"/>
        <v>1.8756650495068694E-3</v>
      </c>
    </row>
    <row r="3659" spans="1:7" x14ac:dyDescent="0.35">
      <c r="A3659" s="60">
        <v>40645</v>
      </c>
      <c r="B3659" s="16">
        <v>4990.2299999999996</v>
      </c>
      <c r="C3659" s="16">
        <v>5055.8999999999996</v>
      </c>
      <c r="D3659" s="16">
        <v>5058.8999999999996</v>
      </c>
      <c r="E3659" s="16">
        <v>4982.8</v>
      </c>
      <c r="F3659" s="16" t="s">
        <v>250</v>
      </c>
      <c r="G3659" s="61">
        <f t="shared" si="58"/>
        <v>-1.4746531040964239E-2</v>
      </c>
    </row>
    <row r="3660" spans="1:7" x14ac:dyDescent="0.35">
      <c r="A3660" s="60">
        <v>40644</v>
      </c>
      <c r="B3660" s="16">
        <v>5064.92</v>
      </c>
      <c r="C3660" s="16">
        <v>5039.1000000000004</v>
      </c>
      <c r="D3660" s="16">
        <v>5069.5</v>
      </c>
      <c r="E3660" s="16">
        <v>5036.8</v>
      </c>
      <c r="F3660" s="16" t="s">
        <v>186</v>
      </c>
      <c r="G3660" s="61">
        <f t="shared" si="58"/>
        <v>5.6487976697965347E-3</v>
      </c>
    </row>
    <row r="3661" spans="1:7" x14ac:dyDescent="0.35">
      <c r="A3661" s="60">
        <v>40641</v>
      </c>
      <c r="B3661" s="16">
        <v>5036.47</v>
      </c>
      <c r="C3661" s="16">
        <v>5002.3</v>
      </c>
      <c r="D3661" s="16">
        <v>5037.1000000000004</v>
      </c>
      <c r="E3661" s="16">
        <v>5000.6000000000004</v>
      </c>
      <c r="F3661" s="16" t="s">
        <v>294</v>
      </c>
      <c r="G3661" s="61">
        <f t="shared" si="58"/>
        <v>6.1811636330220132E-3</v>
      </c>
    </row>
    <row r="3662" spans="1:7" x14ac:dyDescent="0.35">
      <c r="A3662" s="60">
        <v>40640</v>
      </c>
      <c r="B3662" s="16">
        <v>5005.53</v>
      </c>
      <c r="C3662" s="16">
        <v>5013</v>
      </c>
      <c r="D3662" s="16">
        <v>5022.8</v>
      </c>
      <c r="E3662" s="16">
        <v>4998.3</v>
      </c>
      <c r="F3662" s="16" t="s">
        <v>740</v>
      </c>
      <c r="G3662" s="61">
        <f t="shared" si="58"/>
        <v>-1.1653499941134404E-3</v>
      </c>
    </row>
    <row r="3663" spans="1:7" x14ac:dyDescent="0.35">
      <c r="A3663" s="60">
        <v>40639</v>
      </c>
      <c r="B3663" s="16">
        <v>5011.37</v>
      </c>
      <c r="C3663" s="16">
        <v>4997.8</v>
      </c>
      <c r="D3663" s="16">
        <v>5011.7</v>
      </c>
      <c r="E3663" s="16">
        <v>4988.8999999999996</v>
      </c>
      <c r="F3663" s="16" t="s">
        <v>1166</v>
      </c>
      <c r="G3663" s="61">
        <f t="shared" si="58"/>
        <v>2.5527096532835802E-3</v>
      </c>
    </row>
    <row r="3664" spans="1:7" x14ac:dyDescent="0.35">
      <c r="A3664" s="60">
        <v>40638</v>
      </c>
      <c r="B3664" s="16">
        <v>4998.6099999999997</v>
      </c>
      <c r="C3664" s="16">
        <v>4989.8</v>
      </c>
      <c r="D3664" s="16">
        <v>5004.1000000000004</v>
      </c>
      <c r="E3664" s="16">
        <v>4989.8</v>
      </c>
      <c r="F3664" s="16" t="s">
        <v>161</v>
      </c>
      <c r="G3664" s="61">
        <f t="shared" si="58"/>
        <v>2.7885273165337843E-3</v>
      </c>
    </row>
    <row r="3665" spans="1:7" x14ac:dyDescent="0.35">
      <c r="A3665" s="60">
        <v>40637</v>
      </c>
      <c r="B3665" s="16">
        <v>4984.71</v>
      </c>
      <c r="C3665" s="16">
        <v>4961.2</v>
      </c>
      <c r="D3665" s="16">
        <v>4997.8999999999996</v>
      </c>
      <c r="E3665" s="16">
        <v>4961.2</v>
      </c>
      <c r="F3665" s="16" t="s">
        <v>711</v>
      </c>
      <c r="G3665" s="61">
        <f t="shared" si="58"/>
        <v>6.0792113979157847E-3</v>
      </c>
    </row>
    <row r="3666" spans="1:7" x14ac:dyDescent="0.35">
      <c r="A3666" s="60">
        <v>40634</v>
      </c>
      <c r="B3666" s="16">
        <v>4954.59</v>
      </c>
      <c r="C3666" s="16">
        <v>4927.8999999999996</v>
      </c>
      <c r="D3666" s="16">
        <v>4969.6000000000004</v>
      </c>
      <c r="E3666" s="16">
        <v>4927.8999999999996</v>
      </c>
      <c r="F3666" s="16" t="s">
        <v>1201</v>
      </c>
      <c r="G3666" s="61">
        <f t="shared" si="58"/>
        <v>5.271263094462908E-3</v>
      </c>
    </row>
    <row r="3667" spans="1:7" x14ac:dyDescent="0.35">
      <c r="A3667" s="60">
        <v>40633</v>
      </c>
      <c r="B3667" s="16">
        <v>4928.6099999999997</v>
      </c>
      <c r="C3667" s="16">
        <v>4918.6000000000004</v>
      </c>
      <c r="D3667" s="16">
        <v>4935.5</v>
      </c>
      <c r="E3667" s="16">
        <v>4903.6000000000004</v>
      </c>
      <c r="F3667" s="16" t="s">
        <v>115</v>
      </c>
      <c r="G3667" s="61">
        <f t="shared" si="58"/>
        <v>3.2426292777056887E-3</v>
      </c>
    </row>
    <row r="3668" spans="1:7" x14ac:dyDescent="0.35">
      <c r="A3668" s="60">
        <v>40632</v>
      </c>
      <c r="B3668" s="16">
        <v>4912.68</v>
      </c>
      <c r="C3668" s="16">
        <v>4857.8</v>
      </c>
      <c r="D3668" s="16">
        <v>4928.5</v>
      </c>
      <c r="E3668" s="16">
        <v>4857.8</v>
      </c>
      <c r="F3668" s="16" t="s">
        <v>250</v>
      </c>
      <c r="G3668" s="61">
        <f t="shared" si="58"/>
        <v>1.2681502980730563E-2</v>
      </c>
    </row>
    <row r="3669" spans="1:7" x14ac:dyDescent="0.35">
      <c r="A3669" s="60">
        <v>40631</v>
      </c>
      <c r="B3669" s="16">
        <v>4851.16</v>
      </c>
      <c r="C3669" s="16">
        <v>4828.8999999999996</v>
      </c>
      <c r="D3669" s="16">
        <v>4852.1000000000004</v>
      </c>
      <c r="E3669" s="16">
        <v>4818.2</v>
      </c>
      <c r="F3669" s="16" t="s">
        <v>249</v>
      </c>
      <c r="G3669" s="61">
        <f t="shared" si="58"/>
        <v>3.9901653186751318E-3</v>
      </c>
    </row>
    <row r="3670" spans="1:7" x14ac:dyDescent="0.35">
      <c r="A3670" s="60">
        <v>40630</v>
      </c>
      <c r="B3670" s="16">
        <v>4831.88</v>
      </c>
      <c r="C3670" s="16">
        <v>4832.6000000000004</v>
      </c>
      <c r="D3670" s="16">
        <v>4841.3999999999996</v>
      </c>
      <c r="E3670" s="16">
        <v>4822.3</v>
      </c>
      <c r="F3670" s="16" t="s">
        <v>2543</v>
      </c>
      <c r="G3670" s="61">
        <f t="shared" si="58"/>
        <v>-1.7416239868934813E-3</v>
      </c>
    </row>
    <row r="3671" spans="1:7" x14ac:dyDescent="0.35">
      <c r="A3671" s="60">
        <v>40627</v>
      </c>
      <c r="B3671" s="16">
        <v>4840.3100000000004</v>
      </c>
      <c r="C3671" s="16">
        <v>4799.6000000000004</v>
      </c>
      <c r="D3671" s="16">
        <v>4858.8</v>
      </c>
      <c r="E3671" s="16">
        <v>4799.6000000000004</v>
      </c>
      <c r="F3671" s="16" t="s">
        <v>562</v>
      </c>
      <c r="G3671" s="61">
        <f t="shared" si="58"/>
        <v>9.6199775144498734E-3</v>
      </c>
    </row>
    <row r="3672" spans="1:7" x14ac:dyDescent="0.35">
      <c r="A3672" s="60">
        <v>40626</v>
      </c>
      <c r="B3672" s="16">
        <v>4794.1899999999996</v>
      </c>
      <c r="C3672" s="16">
        <v>4753.5</v>
      </c>
      <c r="D3672" s="16">
        <v>4794.2</v>
      </c>
      <c r="E3672" s="16">
        <v>4753.5</v>
      </c>
      <c r="F3672" s="16" t="s">
        <v>114</v>
      </c>
      <c r="G3672" s="61">
        <f t="shared" si="58"/>
        <v>1.0047403349836559E-2</v>
      </c>
    </row>
    <row r="3673" spans="1:7" x14ac:dyDescent="0.35">
      <c r="A3673" s="60">
        <v>40625</v>
      </c>
      <c r="B3673" s="16">
        <v>4746.5</v>
      </c>
      <c r="C3673" s="16">
        <v>4735.6000000000004</v>
      </c>
      <c r="D3673" s="16">
        <v>4760.5</v>
      </c>
      <c r="E3673" s="16">
        <v>4732.7</v>
      </c>
      <c r="F3673" s="16" t="s">
        <v>967</v>
      </c>
      <c r="G3673" s="61">
        <f t="shared" si="58"/>
        <v>1.8616706911398495E-3</v>
      </c>
    </row>
    <row r="3674" spans="1:7" x14ac:dyDescent="0.35">
      <c r="A3674" s="60">
        <v>40624</v>
      </c>
      <c r="B3674" s="16">
        <v>4737.68</v>
      </c>
      <c r="C3674" s="16">
        <v>4739.6000000000004</v>
      </c>
      <c r="D3674" s="16">
        <v>4769.8</v>
      </c>
      <c r="E3674" s="16">
        <v>4731.8</v>
      </c>
      <c r="F3674" s="16" t="s">
        <v>371</v>
      </c>
      <c r="G3674" s="61">
        <f t="shared" si="58"/>
        <v>7.5621554255289603E-4</v>
      </c>
    </row>
    <row r="3675" spans="1:7" x14ac:dyDescent="0.35">
      <c r="A3675" s="60">
        <v>40623</v>
      </c>
      <c r="B3675" s="16">
        <v>4734.1000000000004</v>
      </c>
      <c r="C3675" s="16">
        <v>4715.1000000000004</v>
      </c>
      <c r="D3675" s="16">
        <v>4734.1000000000004</v>
      </c>
      <c r="E3675" s="16">
        <v>4699.1000000000004</v>
      </c>
      <c r="F3675" s="16" t="s">
        <v>1423</v>
      </c>
      <c r="G3675" s="61">
        <f t="shared" si="58"/>
        <v>3.8848292329161094E-3</v>
      </c>
    </row>
    <row r="3676" spans="1:7" x14ac:dyDescent="0.35">
      <c r="A3676" s="60">
        <v>40620</v>
      </c>
      <c r="B3676" s="16">
        <v>4715.78</v>
      </c>
      <c r="C3676" s="16">
        <v>4652.6000000000004</v>
      </c>
      <c r="D3676" s="16">
        <v>4722.3</v>
      </c>
      <c r="E3676" s="16">
        <v>4651.8</v>
      </c>
      <c r="F3676" s="16" t="s">
        <v>2542</v>
      </c>
      <c r="G3676" s="61">
        <f t="shared" si="58"/>
        <v>1.6689052404185167E-2</v>
      </c>
    </row>
    <row r="3677" spans="1:7" x14ac:dyDescent="0.35">
      <c r="A3677" s="60">
        <v>40619</v>
      </c>
      <c r="B3677" s="16">
        <v>4638.37</v>
      </c>
      <c r="C3677" s="16">
        <v>4633</v>
      </c>
      <c r="D3677" s="16">
        <v>4642.8</v>
      </c>
      <c r="E3677" s="16">
        <v>4559.2</v>
      </c>
      <c r="F3677" s="16" t="s">
        <v>2541</v>
      </c>
      <c r="G3677" s="61">
        <f t="shared" si="58"/>
        <v>-1.2123169681309554E-3</v>
      </c>
    </row>
    <row r="3678" spans="1:7" x14ac:dyDescent="0.35">
      <c r="A3678" s="60">
        <v>40618</v>
      </c>
      <c r="B3678" s="16">
        <v>4644</v>
      </c>
      <c r="C3678" s="16">
        <v>4612.5</v>
      </c>
      <c r="D3678" s="16">
        <v>4664.3999999999996</v>
      </c>
      <c r="E3678" s="16">
        <v>4609.3</v>
      </c>
      <c r="F3678" s="16" t="s">
        <v>1635</v>
      </c>
      <c r="G3678" s="61">
        <f t="shared" si="58"/>
        <v>7.3927530195752045E-3</v>
      </c>
    </row>
    <row r="3679" spans="1:7" x14ac:dyDescent="0.35">
      <c r="A3679" s="60">
        <v>40617</v>
      </c>
      <c r="B3679" s="16">
        <v>4609.92</v>
      </c>
      <c r="C3679" s="16">
        <v>4707.5</v>
      </c>
      <c r="D3679" s="16">
        <v>4708.8999999999996</v>
      </c>
      <c r="E3679" s="16">
        <v>4563.8</v>
      </c>
      <c r="F3679" s="16" t="s">
        <v>2468</v>
      </c>
      <c r="G3679" s="61">
        <f t="shared" si="58"/>
        <v>-2.1269187490711494E-2</v>
      </c>
    </row>
    <row r="3680" spans="1:7" x14ac:dyDescent="0.35">
      <c r="A3680" s="60">
        <v>40616</v>
      </c>
      <c r="B3680" s="16">
        <v>4710.1000000000004</v>
      </c>
      <c r="C3680" s="16">
        <v>4724.8999999999996</v>
      </c>
      <c r="D3680" s="16">
        <v>4724.8999999999996</v>
      </c>
      <c r="E3680" s="16">
        <v>4650.8</v>
      </c>
      <c r="F3680" s="16" t="s">
        <v>1164</v>
      </c>
      <c r="G3680" s="61">
        <f t="shared" si="58"/>
        <v>-5.2061882887163291E-3</v>
      </c>
    </row>
    <row r="3681" spans="1:7" x14ac:dyDescent="0.35">
      <c r="A3681" s="60">
        <v>40613</v>
      </c>
      <c r="B3681" s="16">
        <v>4734.75</v>
      </c>
      <c r="C3681" s="16">
        <v>4778.7</v>
      </c>
      <c r="D3681" s="16">
        <v>4779.3999999999996</v>
      </c>
      <c r="E3681" s="16">
        <v>4721.3999999999996</v>
      </c>
      <c r="F3681" s="16" t="s">
        <v>1187</v>
      </c>
      <c r="G3681" s="61">
        <f t="shared" si="58"/>
        <v>-1.1796454802171508E-2</v>
      </c>
    </row>
    <row r="3682" spans="1:7" x14ac:dyDescent="0.35">
      <c r="A3682" s="60">
        <v>40612</v>
      </c>
      <c r="B3682" s="16">
        <v>4791.2700000000004</v>
      </c>
      <c r="C3682" s="16">
        <v>4858</v>
      </c>
      <c r="D3682" s="16">
        <v>4867.2</v>
      </c>
      <c r="E3682" s="16">
        <v>4790.2</v>
      </c>
      <c r="F3682" s="16" t="s">
        <v>2509</v>
      </c>
      <c r="G3682" s="61">
        <f t="shared" si="58"/>
        <v>-1.4788646958066476E-2</v>
      </c>
    </row>
    <row r="3683" spans="1:7" x14ac:dyDescent="0.35">
      <c r="A3683" s="60">
        <v>40611</v>
      </c>
      <c r="B3683" s="16">
        <v>4863.1899999999996</v>
      </c>
      <c r="C3683" s="16">
        <v>4901.5</v>
      </c>
      <c r="D3683" s="16">
        <v>4904.1000000000004</v>
      </c>
      <c r="E3683" s="16">
        <v>4854.8999999999996</v>
      </c>
      <c r="F3683" s="16" t="s">
        <v>232</v>
      </c>
      <c r="G3683" s="61">
        <f t="shared" si="58"/>
        <v>-8.0102642346904229E-3</v>
      </c>
    </row>
    <row r="3684" spans="1:7" x14ac:dyDescent="0.35">
      <c r="A3684" s="60">
        <v>40610</v>
      </c>
      <c r="B3684" s="16">
        <v>4902.46</v>
      </c>
      <c r="C3684" s="16">
        <v>4893.5</v>
      </c>
      <c r="D3684" s="16">
        <v>4907.6000000000004</v>
      </c>
      <c r="E3684" s="16">
        <v>4871.3999999999996</v>
      </c>
      <c r="F3684" s="16" t="s">
        <v>872</v>
      </c>
      <c r="G3684" s="61">
        <f t="shared" si="58"/>
        <v>1.3419419145446199E-3</v>
      </c>
    </row>
    <row r="3685" spans="1:7" x14ac:dyDescent="0.35">
      <c r="A3685" s="60">
        <v>40609</v>
      </c>
      <c r="B3685" s="16">
        <v>4895.8900000000003</v>
      </c>
      <c r="C3685" s="16">
        <v>4946.8</v>
      </c>
      <c r="D3685" s="16">
        <v>4948.3</v>
      </c>
      <c r="E3685" s="16">
        <v>4891.8</v>
      </c>
      <c r="F3685" s="16" t="s">
        <v>1193</v>
      </c>
      <c r="G3685" s="61">
        <f t="shared" si="58"/>
        <v>-1.2644723600862329E-2</v>
      </c>
    </row>
    <row r="3686" spans="1:7" x14ac:dyDescent="0.35">
      <c r="A3686" s="60">
        <v>40606</v>
      </c>
      <c r="B3686" s="16">
        <v>4958.59</v>
      </c>
      <c r="C3686" s="16">
        <v>4916</v>
      </c>
      <c r="D3686" s="16">
        <v>4958.6000000000004</v>
      </c>
      <c r="E3686" s="16">
        <v>4915.8</v>
      </c>
      <c r="F3686" s="16" t="s">
        <v>1183</v>
      </c>
      <c r="G3686" s="61">
        <f t="shared" si="58"/>
        <v>1.1377149022703259E-2</v>
      </c>
    </row>
    <row r="3687" spans="1:7" x14ac:dyDescent="0.35">
      <c r="A3687" s="60">
        <v>40605</v>
      </c>
      <c r="B3687" s="16">
        <v>4902.8100000000004</v>
      </c>
      <c r="C3687" s="16">
        <v>4901</v>
      </c>
      <c r="D3687" s="16">
        <v>4909.3</v>
      </c>
      <c r="E3687" s="16">
        <v>4888.1000000000004</v>
      </c>
      <c r="F3687" s="16" t="s">
        <v>306</v>
      </c>
      <c r="G3687" s="61">
        <f t="shared" si="58"/>
        <v>9.2890128331291066E-4</v>
      </c>
    </row>
    <row r="3688" spans="1:7" x14ac:dyDescent="0.35">
      <c r="A3688" s="60">
        <v>40604</v>
      </c>
      <c r="B3688" s="16">
        <v>4898.26</v>
      </c>
      <c r="C3688" s="16">
        <v>4912.8</v>
      </c>
      <c r="D3688" s="16">
        <v>4913</v>
      </c>
      <c r="E3688" s="16">
        <v>4876.6000000000004</v>
      </c>
      <c r="F3688" s="16" t="s">
        <v>1168</v>
      </c>
      <c r="G3688" s="61">
        <f t="shared" si="58"/>
        <v>-4.5016573822099781E-3</v>
      </c>
    </row>
    <row r="3689" spans="1:7" x14ac:dyDescent="0.35">
      <c r="A3689" s="60">
        <v>40603</v>
      </c>
      <c r="B3689" s="16">
        <v>4920.41</v>
      </c>
      <c r="C3689" s="16">
        <v>4930.8999999999996</v>
      </c>
      <c r="D3689" s="16">
        <v>4948</v>
      </c>
      <c r="E3689" s="16">
        <v>4920.3999999999996</v>
      </c>
      <c r="F3689" s="16" t="s">
        <v>115</v>
      </c>
      <c r="G3689" s="61">
        <f t="shared" si="58"/>
        <v>-4.4488684841359483E-4</v>
      </c>
    </row>
    <row r="3690" spans="1:7" x14ac:dyDescent="0.35">
      <c r="A3690" s="60">
        <v>40602</v>
      </c>
      <c r="B3690" s="16">
        <v>4922.6000000000004</v>
      </c>
      <c r="C3690" s="16">
        <v>4927.8999999999996</v>
      </c>
      <c r="D3690" s="16">
        <v>4930.5</v>
      </c>
      <c r="E3690" s="16">
        <v>4908.5</v>
      </c>
      <c r="F3690" s="16" t="s">
        <v>2540</v>
      </c>
      <c r="G3690" s="61">
        <f t="shared" si="58"/>
        <v>-4.6904410435921751E-4</v>
      </c>
    </row>
    <row r="3691" spans="1:7" x14ac:dyDescent="0.35">
      <c r="A3691" s="60">
        <v>40599</v>
      </c>
      <c r="B3691" s="16">
        <v>4924.91</v>
      </c>
      <c r="C3691" s="16">
        <v>4896.3</v>
      </c>
      <c r="D3691" s="16">
        <v>4933.3999999999996</v>
      </c>
      <c r="E3691" s="16">
        <v>4889.8999999999996</v>
      </c>
      <c r="F3691" s="16" t="s">
        <v>174</v>
      </c>
      <c r="G3691" s="61">
        <f t="shared" si="58"/>
        <v>4.8580930811450429E-3</v>
      </c>
    </row>
    <row r="3692" spans="1:7" x14ac:dyDescent="0.35">
      <c r="A3692" s="60">
        <v>40598</v>
      </c>
      <c r="B3692" s="16">
        <v>4901.1000000000004</v>
      </c>
      <c r="C3692" s="16">
        <v>4929.8</v>
      </c>
      <c r="D3692" s="16">
        <v>4930.3999999999996</v>
      </c>
      <c r="E3692" s="16">
        <v>4896.7</v>
      </c>
      <c r="F3692" s="16" t="s">
        <v>872</v>
      </c>
      <c r="G3692" s="61">
        <f t="shared" si="58"/>
        <v>-6.9799718369786268E-3</v>
      </c>
    </row>
    <row r="3693" spans="1:7" x14ac:dyDescent="0.35">
      <c r="A3693" s="60">
        <v>40597</v>
      </c>
      <c r="B3693" s="16">
        <v>4935.55</v>
      </c>
      <c r="C3693" s="16">
        <v>4939.8</v>
      </c>
      <c r="D3693" s="16">
        <v>4943.3</v>
      </c>
      <c r="E3693" s="16">
        <v>4921.3</v>
      </c>
      <c r="F3693" s="16" t="s">
        <v>163</v>
      </c>
      <c r="G3693" s="61">
        <f t="shared" si="58"/>
        <v>-2.3810823211711796E-3</v>
      </c>
    </row>
    <row r="3694" spans="1:7" x14ac:dyDescent="0.35">
      <c r="A3694" s="60">
        <v>40596</v>
      </c>
      <c r="B3694" s="16">
        <v>4947.33</v>
      </c>
      <c r="C3694" s="16">
        <v>5002.8999999999996</v>
      </c>
      <c r="D3694" s="16">
        <v>5006.3999999999996</v>
      </c>
      <c r="E3694" s="16">
        <v>4945.3</v>
      </c>
      <c r="F3694" s="16" t="s">
        <v>305</v>
      </c>
      <c r="G3694" s="61">
        <f t="shared" si="58"/>
        <v>-8.7318745479281201E-3</v>
      </c>
    </row>
    <row r="3695" spans="1:7" x14ac:dyDescent="0.35">
      <c r="A3695" s="60">
        <v>40595</v>
      </c>
      <c r="B3695" s="16">
        <v>4990.91</v>
      </c>
      <c r="C3695" s="16">
        <v>5014.7</v>
      </c>
      <c r="D3695" s="16">
        <v>5015.5</v>
      </c>
      <c r="E3695" s="16">
        <v>4973.5</v>
      </c>
      <c r="F3695" s="16" t="s">
        <v>186</v>
      </c>
      <c r="G3695" s="61">
        <f t="shared" si="58"/>
        <v>-7.0073794350723473E-3</v>
      </c>
    </row>
    <row r="3696" spans="1:7" x14ac:dyDescent="0.35">
      <c r="A3696" s="60">
        <v>40592</v>
      </c>
      <c r="B3696" s="16">
        <v>5026.13</v>
      </c>
      <c r="C3696" s="16">
        <v>5018.2</v>
      </c>
      <c r="D3696" s="16">
        <v>5028</v>
      </c>
      <c r="E3696" s="16">
        <v>5015.2</v>
      </c>
      <c r="F3696" s="16" t="s">
        <v>166</v>
      </c>
      <c r="G3696" s="61">
        <f t="shared" si="58"/>
        <v>3.3824383799396784E-5</v>
      </c>
    </row>
    <row r="3697" spans="1:7" x14ac:dyDescent="0.35">
      <c r="A3697" s="60">
        <v>40591</v>
      </c>
      <c r="B3697" s="16">
        <v>5025.96</v>
      </c>
      <c r="C3697" s="16">
        <v>5022.1000000000004</v>
      </c>
      <c r="D3697" s="16">
        <v>5032.2</v>
      </c>
      <c r="E3697" s="16">
        <v>5021</v>
      </c>
      <c r="F3697" s="16" t="s">
        <v>1181</v>
      </c>
      <c r="G3697" s="61">
        <f t="shared" si="58"/>
        <v>1.4685399683975753E-3</v>
      </c>
    </row>
    <row r="3698" spans="1:7" x14ac:dyDescent="0.35">
      <c r="A3698" s="60">
        <v>40590</v>
      </c>
      <c r="B3698" s="16">
        <v>5018.59</v>
      </c>
      <c r="C3698" s="16">
        <v>5013.2</v>
      </c>
      <c r="D3698" s="16">
        <v>5027</v>
      </c>
      <c r="E3698" s="16">
        <v>5007.5</v>
      </c>
      <c r="F3698" s="16" t="s">
        <v>528</v>
      </c>
      <c r="G3698" s="61">
        <f t="shared" si="58"/>
        <v>-1.673496791468887E-4</v>
      </c>
    </row>
    <row r="3699" spans="1:7" x14ac:dyDescent="0.35">
      <c r="A3699" s="60">
        <v>40589</v>
      </c>
      <c r="B3699" s="16">
        <v>5019.43</v>
      </c>
      <c r="C3699" s="16">
        <v>5023.8999999999996</v>
      </c>
      <c r="D3699" s="16">
        <v>5026.8</v>
      </c>
      <c r="E3699" s="16">
        <v>5008.3999999999996</v>
      </c>
      <c r="F3699" s="16" t="s">
        <v>122</v>
      </c>
      <c r="G3699" s="61">
        <f t="shared" si="58"/>
        <v>-7.8831227517672797E-4</v>
      </c>
    </row>
    <row r="3700" spans="1:7" x14ac:dyDescent="0.35">
      <c r="A3700" s="60">
        <v>40588</v>
      </c>
      <c r="B3700" s="16">
        <v>5023.3900000000003</v>
      </c>
      <c r="C3700" s="16">
        <v>4980.1000000000004</v>
      </c>
      <c r="D3700" s="16">
        <v>5025.2</v>
      </c>
      <c r="E3700" s="16">
        <v>4975.5</v>
      </c>
      <c r="F3700" s="16" t="s">
        <v>295</v>
      </c>
      <c r="G3700" s="61">
        <f t="shared" si="58"/>
        <v>1.0626547860708158E-2</v>
      </c>
    </row>
    <row r="3701" spans="1:7" x14ac:dyDescent="0.35">
      <c r="A3701" s="60">
        <v>40585</v>
      </c>
      <c r="B3701" s="16">
        <v>4970.57</v>
      </c>
      <c r="C3701" s="16">
        <v>4997.2</v>
      </c>
      <c r="D3701" s="16">
        <v>4997.2</v>
      </c>
      <c r="E3701" s="16">
        <v>4970.6000000000004</v>
      </c>
      <c r="F3701" s="16" t="s">
        <v>528</v>
      </c>
      <c r="G3701" s="61">
        <f t="shared" si="58"/>
        <v>-6.2199101102030641E-3</v>
      </c>
    </row>
    <row r="3702" spans="1:7" x14ac:dyDescent="0.35">
      <c r="A3702" s="60">
        <v>40584</v>
      </c>
      <c r="B3702" s="16">
        <v>5001.68</v>
      </c>
      <c r="C3702" s="16">
        <v>4992.6000000000004</v>
      </c>
      <c r="D3702" s="16">
        <v>5002.6000000000004</v>
      </c>
      <c r="E3702" s="16">
        <v>4992.5</v>
      </c>
      <c r="F3702" s="16" t="s">
        <v>297</v>
      </c>
      <c r="G3702" s="61">
        <f t="shared" si="58"/>
        <v>1.3112771839771664E-3</v>
      </c>
    </row>
    <row r="3703" spans="1:7" x14ac:dyDescent="0.35">
      <c r="A3703" s="60">
        <v>40583</v>
      </c>
      <c r="B3703" s="16">
        <v>4995.13</v>
      </c>
      <c r="C3703" s="16">
        <v>4991.5</v>
      </c>
      <c r="D3703" s="16">
        <v>5020.8</v>
      </c>
      <c r="E3703" s="16">
        <v>4990.8999999999996</v>
      </c>
      <c r="F3703" s="16" t="s">
        <v>1164</v>
      </c>
      <c r="G3703" s="61">
        <f t="shared" si="58"/>
        <v>2.4181831317178215E-3</v>
      </c>
    </row>
    <row r="3704" spans="1:7" x14ac:dyDescent="0.35">
      <c r="A3704" s="60">
        <v>40582</v>
      </c>
      <c r="B3704" s="16">
        <v>4983.08</v>
      </c>
      <c r="C3704" s="16">
        <v>4971</v>
      </c>
      <c r="D3704" s="16">
        <v>4985.6000000000004</v>
      </c>
      <c r="E3704" s="16">
        <v>4968.6000000000004</v>
      </c>
      <c r="F3704" s="16" t="s">
        <v>651</v>
      </c>
      <c r="G3704" s="61">
        <f t="shared" si="58"/>
        <v>3.7809886973214635E-3</v>
      </c>
    </row>
    <row r="3705" spans="1:7" x14ac:dyDescent="0.35">
      <c r="A3705" s="60">
        <v>40581</v>
      </c>
      <c r="B3705" s="16">
        <v>4964.3100000000004</v>
      </c>
      <c r="C3705" s="16">
        <v>4956.7</v>
      </c>
      <c r="D3705" s="16">
        <v>4966.1000000000004</v>
      </c>
      <c r="E3705" s="16">
        <v>4955.8</v>
      </c>
      <c r="F3705" s="16" t="s">
        <v>2539</v>
      </c>
      <c r="G3705" s="61">
        <f t="shared" si="58"/>
        <v>1.1030805591629722E-3</v>
      </c>
    </row>
    <row r="3706" spans="1:7" x14ac:dyDescent="0.35">
      <c r="A3706" s="60">
        <v>40578</v>
      </c>
      <c r="B3706" s="16">
        <v>4958.84</v>
      </c>
      <c r="C3706" s="16">
        <v>4924.2</v>
      </c>
      <c r="D3706" s="16">
        <v>4965.6000000000004</v>
      </c>
      <c r="E3706" s="16">
        <v>4923.5</v>
      </c>
      <c r="F3706" s="16" t="s">
        <v>293</v>
      </c>
      <c r="G3706" s="61">
        <f t="shared" si="58"/>
        <v>8.0336306644008815E-3</v>
      </c>
    </row>
    <row r="3707" spans="1:7" x14ac:dyDescent="0.35">
      <c r="A3707" s="60">
        <v>40577</v>
      </c>
      <c r="B3707" s="16">
        <v>4919.32</v>
      </c>
      <c r="C3707" s="16">
        <v>4903.3</v>
      </c>
      <c r="D3707" s="16">
        <v>4922.1000000000004</v>
      </c>
      <c r="E3707" s="16">
        <v>4892.5</v>
      </c>
      <c r="F3707" s="16" t="s">
        <v>1201</v>
      </c>
      <c r="G3707" s="61">
        <f t="shared" si="58"/>
        <v>4.3671510209413178E-3</v>
      </c>
    </row>
    <row r="3708" spans="1:7" x14ac:dyDescent="0.35">
      <c r="A3708" s="60">
        <v>40576</v>
      </c>
      <c r="B3708" s="16">
        <v>4897.93</v>
      </c>
      <c r="C3708" s="16">
        <v>4866.8999999999996</v>
      </c>
      <c r="D3708" s="16">
        <v>4907.8999999999996</v>
      </c>
      <c r="E3708" s="16">
        <v>4866.8999999999996</v>
      </c>
      <c r="F3708" s="16" t="s">
        <v>250</v>
      </c>
      <c r="G3708" s="61">
        <f t="shared" si="58"/>
        <v>9.4557970342432629E-3</v>
      </c>
    </row>
    <row r="3709" spans="1:7" x14ac:dyDescent="0.35">
      <c r="A3709" s="60">
        <v>40575</v>
      </c>
      <c r="B3709" s="16">
        <v>4852.05</v>
      </c>
      <c r="C3709" s="16">
        <v>4854.3</v>
      </c>
      <c r="D3709" s="16">
        <v>4864.3999999999996</v>
      </c>
      <c r="E3709" s="16">
        <v>4849.7</v>
      </c>
      <c r="F3709" s="16" t="s">
        <v>160</v>
      </c>
      <c r="G3709" s="61">
        <f t="shared" si="58"/>
        <v>4.3299415457909163E-4</v>
      </c>
    </row>
    <row r="3710" spans="1:7" x14ac:dyDescent="0.35">
      <c r="A3710" s="60">
        <v>40574</v>
      </c>
      <c r="B3710" s="16">
        <v>4849.95</v>
      </c>
      <c r="C3710" s="16">
        <v>4857.6000000000004</v>
      </c>
      <c r="D3710" s="16">
        <v>4857.6000000000004</v>
      </c>
      <c r="E3710" s="16">
        <v>4816.1000000000004</v>
      </c>
      <c r="F3710" s="16" t="s">
        <v>2538</v>
      </c>
      <c r="G3710" s="61">
        <f t="shared" si="58"/>
        <v>-4.6300571984460026E-3</v>
      </c>
    </row>
    <row r="3711" spans="1:7" x14ac:dyDescent="0.35">
      <c r="A3711" s="60">
        <v>40571</v>
      </c>
      <c r="B3711" s="16">
        <v>4872.51</v>
      </c>
      <c r="C3711" s="16">
        <v>4904.8</v>
      </c>
      <c r="D3711" s="16">
        <v>4905</v>
      </c>
      <c r="E3711" s="16">
        <v>4854.8999999999996</v>
      </c>
      <c r="F3711" s="16" t="s">
        <v>297</v>
      </c>
      <c r="G3711" s="61">
        <f t="shared" si="58"/>
        <v>-7.030758037990581E-3</v>
      </c>
    </row>
    <row r="3712" spans="1:7" x14ac:dyDescent="0.35">
      <c r="A3712" s="60">
        <v>40570</v>
      </c>
      <c r="B3712" s="16">
        <v>4907.01</v>
      </c>
      <c r="C3712" s="16">
        <v>4912.8999999999996</v>
      </c>
      <c r="D3712" s="16">
        <v>4916</v>
      </c>
      <c r="E3712" s="16">
        <v>4899.2</v>
      </c>
      <c r="F3712" s="16" t="s">
        <v>186</v>
      </c>
      <c r="G3712" s="61">
        <f t="shared" si="58"/>
        <v>-4.1555901854739563E-4</v>
      </c>
    </row>
    <row r="3713" spans="1:7" x14ac:dyDescent="0.35">
      <c r="A3713" s="60">
        <v>40568</v>
      </c>
      <c r="B3713" s="16">
        <v>4909.05</v>
      </c>
      <c r="C3713" s="16">
        <v>4891.1000000000004</v>
      </c>
      <c r="D3713" s="16">
        <v>4925</v>
      </c>
      <c r="E3713" s="16">
        <v>4891.1000000000004</v>
      </c>
      <c r="F3713" s="16" t="s">
        <v>534</v>
      </c>
      <c r="G3713" s="61">
        <f t="shared" si="58"/>
        <v>4.2838643156557499E-3</v>
      </c>
    </row>
    <row r="3714" spans="1:7" x14ac:dyDescent="0.35">
      <c r="A3714" s="60">
        <v>40567</v>
      </c>
      <c r="B3714" s="16">
        <v>4888.1099999999997</v>
      </c>
      <c r="C3714" s="16">
        <v>4860.8</v>
      </c>
      <c r="D3714" s="16">
        <v>4893.3999999999996</v>
      </c>
      <c r="E3714" s="16">
        <v>4857.3</v>
      </c>
      <c r="F3714" s="16" t="s">
        <v>165</v>
      </c>
      <c r="G3714" s="61">
        <f t="shared" si="58"/>
        <v>5.6080726621885457E-3</v>
      </c>
    </row>
    <row r="3715" spans="1:7" x14ac:dyDescent="0.35">
      <c r="A3715" s="60">
        <v>40564</v>
      </c>
      <c r="B3715" s="16">
        <v>4860.8500000000004</v>
      </c>
      <c r="C3715" s="16">
        <v>4886.3999999999996</v>
      </c>
      <c r="D3715" s="16">
        <v>4901.1000000000004</v>
      </c>
      <c r="E3715" s="16">
        <v>4847.1000000000004</v>
      </c>
      <c r="F3715" s="16" t="s">
        <v>292</v>
      </c>
      <c r="G3715" s="61">
        <f t="shared" ref="G3715:G3778" si="59">B3715/B3716-1</f>
        <v>-6.3614453890763478E-3</v>
      </c>
    </row>
    <row r="3716" spans="1:7" x14ac:dyDescent="0.35">
      <c r="A3716" s="60">
        <v>40563</v>
      </c>
      <c r="B3716" s="16">
        <v>4891.97</v>
      </c>
      <c r="C3716" s="16">
        <v>4933.2</v>
      </c>
      <c r="D3716" s="16">
        <v>4933.6000000000004</v>
      </c>
      <c r="E3716" s="16">
        <v>4889.3999999999996</v>
      </c>
      <c r="F3716" s="16" t="s">
        <v>186</v>
      </c>
      <c r="G3716" s="61">
        <f t="shared" si="59"/>
        <v>-1.0561891836680881E-2</v>
      </c>
    </row>
    <row r="3717" spans="1:7" x14ac:dyDescent="0.35">
      <c r="A3717" s="60">
        <v>40562</v>
      </c>
      <c r="B3717" s="16">
        <v>4944.1899999999996</v>
      </c>
      <c r="C3717" s="16">
        <v>4914.1000000000004</v>
      </c>
      <c r="D3717" s="16">
        <v>4948.3</v>
      </c>
      <c r="E3717" s="16">
        <v>4901.2</v>
      </c>
      <c r="F3717" s="16" t="s">
        <v>297</v>
      </c>
      <c r="G3717" s="61">
        <f t="shared" si="59"/>
        <v>6.6250648967252079E-3</v>
      </c>
    </row>
    <row r="3718" spans="1:7" x14ac:dyDescent="0.35">
      <c r="A3718" s="60">
        <v>40561</v>
      </c>
      <c r="B3718" s="16">
        <v>4911.6499999999996</v>
      </c>
      <c r="C3718" s="16">
        <v>4872</v>
      </c>
      <c r="D3718" s="16">
        <v>4916.6000000000004</v>
      </c>
      <c r="E3718" s="16">
        <v>4870.8</v>
      </c>
      <c r="F3718" s="16" t="s">
        <v>173</v>
      </c>
      <c r="G3718" s="61">
        <f t="shared" si="59"/>
        <v>8.0245456691054873E-3</v>
      </c>
    </row>
    <row r="3719" spans="1:7" x14ac:dyDescent="0.35">
      <c r="A3719" s="60">
        <v>40560</v>
      </c>
      <c r="B3719" s="16">
        <v>4872.55</v>
      </c>
      <c r="C3719" s="16">
        <v>4909.8</v>
      </c>
      <c r="D3719" s="16">
        <v>4913.5</v>
      </c>
      <c r="E3719" s="16">
        <v>4864.8</v>
      </c>
      <c r="F3719" s="16" t="s">
        <v>2537</v>
      </c>
      <c r="G3719" s="61">
        <f t="shared" si="59"/>
        <v>-7.3361637628959198E-3</v>
      </c>
    </row>
    <row r="3720" spans="1:7" x14ac:dyDescent="0.35">
      <c r="A3720" s="60">
        <v>40557</v>
      </c>
      <c r="B3720" s="16">
        <v>4908.5600000000004</v>
      </c>
      <c r="C3720" s="16">
        <v>4896.3999999999996</v>
      </c>
      <c r="D3720" s="16">
        <v>4909.3</v>
      </c>
      <c r="E3720" s="16">
        <v>4891.3</v>
      </c>
      <c r="F3720" s="16" t="s">
        <v>2536</v>
      </c>
      <c r="G3720" s="61">
        <f t="shared" si="59"/>
        <v>1.4383322690354472E-3</v>
      </c>
    </row>
    <row r="3721" spans="1:7" x14ac:dyDescent="0.35">
      <c r="A3721" s="60">
        <v>40556</v>
      </c>
      <c r="B3721" s="16">
        <v>4901.51</v>
      </c>
      <c r="C3721" s="16">
        <v>4843</v>
      </c>
      <c r="D3721" s="16">
        <v>4901.5</v>
      </c>
      <c r="E3721" s="16">
        <v>4842.8</v>
      </c>
      <c r="F3721" s="16" t="s">
        <v>249</v>
      </c>
      <c r="G3721" s="61">
        <f t="shared" si="59"/>
        <v>1.4410539996854155E-2</v>
      </c>
    </row>
    <row r="3722" spans="1:7" x14ac:dyDescent="0.35">
      <c r="A3722" s="60">
        <v>40555</v>
      </c>
      <c r="B3722" s="16">
        <v>4831.88</v>
      </c>
      <c r="C3722" s="16">
        <v>4822.1000000000004</v>
      </c>
      <c r="D3722" s="16">
        <v>4831.8999999999996</v>
      </c>
      <c r="E3722" s="16">
        <v>4815.5</v>
      </c>
      <c r="F3722" s="16" t="s">
        <v>248</v>
      </c>
      <c r="G3722" s="61">
        <f t="shared" si="59"/>
        <v>3.5286372066651861E-3</v>
      </c>
    </row>
    <row r="3723" spans="1:7" x14ac:dyDescent="0.35">
      <c r="A3723" s="60">
        <v>40554</v>
      </c>
      <c r="B3723" s="16">
        <v>4814.8900000000003</v>
      </c>
      <c r="C3723" s="16">
        <v>4816</v>
      </c>
      <c r="D3723" s="16">
        <v>4818</v>
      </c>
      <c r="E3723" s="16">
        <v>4798.8</v>
      </c>
      <c r="F3723" s="16" t="s">
        <v>365</v>
      </c>
      <c r="G3723" s="61">
        <f t="shared" si="59"/>
        <v>-7.8444882094019786E-4</v>
      </c>
    </row>
    <row r="3724" spans="1:7" x14ac:dyDescent="0.35">
      <c r="A3724" s="60">
        <v>40553</v>
      </c>
      <c r="B3724" s="16">
        <v>4818.67</v>
      </c>
      <c r="C3724" s="16">
        <v>4809.5</v>
      </c>
      <c r="D3724" s="16">
        <v>4820.7</v>
      </c>
      <c r="E3724" s="16">
        <v>4794.6000000000004</v>
      </c>
      <c r="F3724" s="16" t="s">
        <v>658</v>
      </c>
      <c r="G3724" s="61">
        <f t="shared" si="59"/>
        <v>1.3819560184702429E-3</v>
      </c>
    </row>
    <row r="3725" spans="1:7" x14ac:dyDescent="0.35">
      <c r="A3725" s="60">
        <v>40550</v>
      </c>
      <c r="B3725" s="16">
        <v>4812.0200000000004</v>
      </c>
      <c r="C3725" s="16">
        <v>4824.3999999999996</v>
      </c>
      <c r="D3725" s="16">
        <v>4825.3999999999996</v>
      </c>
      <c r="E3725" s="16">
        <v>4798.8999999999996</v>
      </c>
      <c r="F3725" s="16" t="s">
        <v>373</v>
      </c>
      <c r="G3725" s="61">
        <f t="shared" si="59"/>
        <v>-3.9473493559424311E-3</v>
      </c>
    </row>
    <row r="3726" spans="1:7" x14ac:dyDescent="0.35">
      <c r="A3726" s="60">
        <v>40549</v>
      </c>
      <c r="B3726" s="16">
        <v>4831.09</v>
      </c>
      <c r="C3726" s="16">
        <v>4823.2</v>
      </c>
      <c r="D3726" s="16">
        <v>4836.3</v>
      </c>
      <c r="E3726" s="16">
        <v>4803.7</v>
      </c>
      <c r="F3726" s="16" t="s">
        <v>2535</v>
      </c>
      <c r="G3726" s="61">
        <f t="shared" si="59"/>
        <v>2.1053985322365687E-3</v>
      </c>
    </row>
    <row r="3727" spans="1:7" x14ac:dyDescent="0.35">
      <c r="A3727" s="60">
        <v>40548</v>
      </c>
      <c r="B3727" s="16">
        <v>4820.9399999999996</v>
      </c>
      <c r="C3727" s="16">
        <v>4846.1000000000004</v>
      </c>
      <c r="D3727" s="16">
        <v>4854.3999999999996</v>
      </c>
      <c r="E3727" s="16">
        <v>4811.2</v>
      </c>
      <c r="F3727" s="16" t="s">
        <v>528</v>
      </c>
      <c r="G3727" s="61">
        <f t="shared" si="59"/>
        <v>-5.8933667661955624E-3</v>
      </c>
    </row>
    <row r="3728" spans="1:7" x14ac:dyDescent="0.35">
      <c r="A3728" s="60">
        <v>40547</v>
      </c>
      <c r="B3728" s="16">
        <v>4849.5200000000004</v>
      </c>
      <c r="C3728" s="16">
        <v>4858.5</v>
      </c>
      <c r="D3728" s="16">
        <v>4875.7</v>
      </c>
      <c r="E3728" s="16">
        <v>4836.2</v>
      </c>
      <c r="F3728" s="16" t="s">
        <v>287</v>
      </c>
      <c r="G3728" s="61">
        <f t="shared" si="59"/>
        <v>5.446802891757585E-4</v>
      </c>
    </row>
    <row r="3729" spans="1:7" x14ac:dyDescent="0.35">
      <c r="A3729" s="60">
        <v>40543</v>
      </c>
      <c r="B3729" s="16">
        <v>4846.88</v>
      </c>
      <c r="C3729" s="16">
        <v>4884.3999999999996</v>
      </c>
      <c r="D3729" s="16">
        <v>4885.1000000000004</v>
      </c>
      <c r="E3729" s="16">
        <v>4846.8999999999996</v>
      </c>
      <c r="F3729" s="16" t="s">
        <v>2534</v>
      </c>
      <c r="G3729" s="61">
        <f t="shared" si="59"/>
        <v>-8.1445889642866032E-3</v>
      </c>
    </row>
    <row r="3730" spans="1:7" x14ac:dyDescent="0.35">
      <c r="A3730" s="60">
        <v>40542</v>
      </c>
      <c r="B3730" s="16">
        <v>4886.68</v>
      </c>
      <c r="C3730" s="16">
        <v>4874</v>
      </c>
      <c r="D3730" s="16">
        <v>4895.1000000000004</v>
      </c>
      <c r="E3730" s="16">
        <v>4873.3</v>
      </c>
      <c r="F3730" s="16" t="s">
        <v>2533</v>
      </c>
      <c r="G3730" s="61">
        <f t="shared" si="59"/>
        <v>3.0913741219553703E-3</v>
      </c>
    </row>
    <row r="3731" spans="1:7" x14ac:dyDescent="0.35">
      <c r="A3731" s="60">
        <v>40541</v>
      </c>
      <c r="B3731" s="16">
        <v>4871.62</v>
      </c>
      <c r="C3731" s="16">
        <v>4861.1000000000004</v>
      </c>
      <c r="D3731" s="16">
        <v>4877.3</v>
      </c>
      <c r="E3731" s="16">
        <v>4850.8999999999996</v>
      </c>
      <c r="F3731" s="16" t="s">
        <v>2532</v>
      </c>
      <c r="G3731" s="61">
        <f t="shared" si="59"/>
        <v>6.7374094660599404E-4</v>
      </c>
    </row>
    <row r="3732" spans="1:7" x14ac:dyDescent="0.35">
      <c r="A3732" s="60">
        <v>40536</v>
      </c>
      <c r="B3732" s="16">
        <v>4868.34</v>
      </c>
      <c r="C3732" s="16">
        <v>4882.3999999999996</v>
      </c>
      <c r="D3732" s="16">
        <v>4886.7</v>
      </c>
      <c r="E3732" s="16">
        <v>4859.1000000000004</v>
      </c>
      <c r="F3732" s="16" t="s">
        <v>2058</v>
      </c>
      <c r="G3732" s="61">
        <f t="shared" si="59"/>
        <v>-4.0689574754051439E-3</v>
      </c>
    </row>
    <row r="3733" spans="1:7" x14ac:dyDescent="0.35">
      <c r="A3733" s="60">
        <v>40535</v>
      </c>
      <c r="B3733" s="16">
        <v>4888.2299999999996</v>
      </c>
      <c r="C3733" s="16">
        <v>4870.7</v>
      </c>
      <c r="D3733" s="16">
        <v>4899.3</v>
      </c>
      <c r="E3733" s="16">
        <v>4869.5</v>
      </c>
      <c r="F3733" s="16" t="s">
        <v>2531</v>
      </c>
      <c r="G3733" s="61">
        <f t="shared" si="59"/>
        <v>3.8319605221817099E-3</v>
      </c>
    </row>
    <row r="3734" spans="1:7" x14ac:dyDescent="0.35">
      <c r="A3734" s="60">
        <v>40534</v>
      </c>
      <c r="B3734" s="16">
        <v>4869.57</v>
      </c>
      <c r="C3734" s="16">
        <v>4866.3</v>
      </c>
      <c r="D3734" s="16">
        <v>4876.8</v>
      </c>
      <c r="E3734" s="16">
        <v>4859.8999999999996</v>
      </c>
      <c r="F3734" s="16" t="s">
        <v>2530</v>
      </c>
      <c r="G3734" s="61">
        <f t="shared" si="59"/>
        <v>1.4601632503643547E-3</v>
      </c>
    </row>
    <row r="3735" spans="1:7" x14ac:dyDescent="0.35">
      <c r="A3735" s="60">
        <v>40533</v>
      </c>
      <c r="B3735" s="16">
        <v>4862.47</v>
      </c>
      <c r="C3735" s="16">
        <v>4834.3</v>
      </c>
      <c r="D3735" s="16">
        <v>4872.1000000000004</v>
      </c>
      <c r="E3735" s="16">
        <v>4833.8999999999996</v>
      </c>
      <c r="F3735" s="16" t="s">
        <v>295</v>
      </c>
      <c r="G3735" s="61">
        <f t="shared" si="59"/>
        <v>6.8955948951889834E-3</v>
      </c>
    </row>
    <row r="3736" spans="1:7" x14ac:dyDescent="0.35">
      <c r="A3736" s="60">
        <v>40532</v>
      </c>
      <c r="B3736" s="16">
        <v>4829.17</v>
      </c>
      <c r="C3736" s="16">
        <v>4853.8</v>
      </c>
      <c r="D3736" s="16">
        <v>4868.6000000000004</v>
      </c>
      <c r="E3736" s="16">
        <v>4829.2</v>
      </c>
      <c r="F3736" s="16"/>
      <c r="G3736" s="61">
        <f t="shared" si="59"/>
        <v>-4.9165160734633284E-3</v>
      </c>
    </row>
    <row r="3737" spans="1:7" x14ac:dyDescent="0.35">
      <c r="A3737" s="60">
        <v>40529</v>
      </c>
      <c r="B3737" s="16">
        <v>4853.03</v>
      </c>
      <c r="C3737" s="16">
        <v>4868.5</v>
      </c>
      <c r="D3737" s="16">
        <v>4868.5</v>
      </c>
      <c r="E3737" s="16">
        <v>4853</v>
      </c>
      <c r="F3737" s="16" t="s">
        <v>293</v>
      </c>
      <c r="G3737" s="61">
        <f t="shared" si="59"/>
        <v>-3.2410383646107599E-3</v>
      </c>
    </row>
    <row r="3738" spans="1:7" x14ac:dyDescent="0.35">
      <c r="A3738" s="60">
        <v>40528</v>
      </c>
      <c r="B3738" s="16">
        <v>4868.8100000000004</v>
      </c>
      <c r="C3738" s="16">
        <v>4850.7</v>
      </c>
      <c r="D3738" s="16">
        <v>4869</v>
      </c>
      <c r="E3738" s="16">
        <v>4840.5</v>
      </c>
      <c r="F3738" s="16" t="s">
        <v>1164</v>
      </c>
      <c r="G3738" s="61">
        <f t="shared" si="59"/>
        <v>3.1709598592333244E-3</v>
      </c>
    </row>
    <row r="3739" spans="1:7" x14ac:dyDescent="0.35">
      <c r="A3739" s="60">
        <v>40527</v>
      </c>
      <c r="B3739" s="16">
        <v>4853.42</v>
      </c>
      <c r="C3739" s="16">
        <v>4851</v>
      </c>
      <c r="D3739" s="16">
        <v>4864.6000000000004</v>
      </c>
      <c r="E3739" s="16">
        <v>4842.8999999999996</v>
      </c>
      <c r="F3739" s="16" t="s">
        <v>1056</v>
      </c>
      <c r="G3739" s="61">
        <f t="shared" si="59"/>
        <v>5.1949122843186757E-4</v>
      </c>
    </row>
    <row r="3740" spans="1:7" x14ac:dyDescent="0.35">
      <c r="A3740" s="60">
        <v>40526</v>
      </c>
      <c r="B3740" s="16">
        <v>4850.8999999999996</v>
      </c>
      <c r="C3740" s="16">
        <v>4844.5</v>
      </c>
      <c r="D3740" s="16">
        <v>4857.3999999999996</v>
      </c>
      <c r="E3740" s="16">
        <v>4842.3</v>
      </c>
      <c r="F3740" s="16" t="s">
        <v>775</v>
      </c>
      <c r="G3740" s="61">
        <f t="shared" si="59"/>
        <v>1.9974262739015369E-3</v>
      </c>
    </row>
    <row r="3741" spans="1:7" x14ac:dyDescent="0.35">
      <c r="A3741" s="60">
        <v>40525</v>
      </c>
      <c r="B3741" s="16">
        <v>4841.2299999999996</v>
      </c>
      <c r="C3741" s="16">
        <v>4833.8999999999996</v>
      </c>
      <c r="D3741" s="16">
        <v>4858.8999999999996</v>
      </c>
      <c r="E3741" s="16">
        <v>4833.3999999999996</v>
      </c>
      <c r="F3741" s="16" t="s">
        <v>1056</v>
      </c>
      <c r="G3741" s="61">
        <f t="shared" si="59"/>
        <v>2.318826177063027E-3</v>
      </c>
    </row>
    <row r="3742" spans="1:7" x14ac:dyDescent="0.35">
      <c r="A3742" s="60">
        <v>40522</v>
      </c>
      <c r="B3742" s="16">
        <v>4830.03</v>
      </c>
      <c r="C3742" s="16">
        <v>4826.1000000000004</v>
      </c>
      <c r="D3742" s="16">
        <v>4834.7</v>
      </c>
      <c r="E3742" s="16">
        <v>4819</v>
      </c>
      <c r="F3742" s="16" t="s">
        <v>1189</v>
      </c>
      <c r="G3742" s="61">
        <f t="shared" si="59"/>
        <v>5.3237106055759043E-4</v>
      </c>
    </row>
    <row r="3743" spans="1:7" x14ac:dyDescent="0.35">
      <c r="A3743" s="60">
        <v>40521</v>
      </c>
      <c r="B3743" s="16">
        <v>4827.46</v>
      </c>
      <c r="C3743" s="16">
        <v>4794</v>
      </c>
      <c r="D3743" s="16">
        <v>4832.8999999999996</v>
      </c>
      <c r="E3743" s="16">
        <v>4793.5</v>
      </c>
      <c r="F3743" s="16" t="s">
        <v>562</v>
      </c>
      <c r="G3743" s="61">
        <f t="shared" si="59"/>
        <v>7.4650071269219964E-3</v>
      </c>
    </row>
    <row r="3744" spans="1:7" x14ac:dyDescent="0.35">
      <c r="A3744" s="60">
        <v>40520</v>
      </c>
      <c r="B3744" s="16">
        <v>4791.6899999999996</v>
      </c>
      <c r="C3744" s="16">
        <v>4815.6000000000004</v>
      </c>
      <c r="D3744" s="16">
        <v>4815.6000000000004</v>
      </c>
      <c r="E3744" s="16">
        <v>4787.5</v>
      </c>
      <c r="F3744" s="16" t="s">
        <v>174</v>
      </c>
      <c r="G3744" s="61">
        <f t="shared" si="59"/>
        <v>-5.0539552286842371E-3</v>
      </c>
    </row>
    <row r="3745" spans="1:7" x14ac:dyDescent="0.35">
      <c r="A3745" s="60">
        <v>40519</v>
      </c>
      <c r="B3745" s="16">
        <v>4816.03</v>
      </c>
      <c r="C3745" s="16">
        <v>4782.5</v>
      </c>
      <c r="D3745" s="16">
        <v>4825.5</v>
      </c>
      <c r="E3745" s="16">
        <v>4781.6000000000004</v>
      </c>
      <c r="F3745" s="16" t="s">
        <v>371</v>
      </c>
      <c r="G3745" s="61">
        <f t="shared" si="59"/>
        <v>7.6746837959136283E-3</v>
      </c>
    </row>
    <row r="3746" spans="1:7" x14ac:dyDescent="0.35">
      <c r="A3746" s="60">
        <v>40518</v>
      </c>
      <c r="B3746" s="16">
        <v>4779.3500000000004</v>
      </c>
      <c r="C3746" s="16">
        <v>4782.3</v>
      </c>
      <c r="D3746" s="16">
        <v>4794.2</v>
      </c>
      <c r="E3746" s="16">
        <v>4778.1000000000004</v>
      </c>
      <c r="F3746" s="16" t="s">
        <v>305</v>
      </c>
      <c r="G3746" s="61">
        <f t="shared" si="59"/>
        <v>-1.6735876489215595E-4</v>
      </c>
    </row>
    <row r="3747" spans="1:7" x14ac:dyDescent="0.35">
      <c r="A3747" s="60">
        <v>40515</v>
      </c>
      <c r="B3747" s="16">
        <v>4780.1499999999996</v>
      </c>
      <c r="C3747" s="16">
        <v>4772.6000000000004</v>
      </c>
      <c r="D3747" s="16">
        <v>4801.1000000000004</v>
      </c>
      <c r="E3747" s="16">
        <v>4769.7</v>
      </c>
      <c r="F3747" s="16" t="s">
        <v>2529</v>
      </c>
      <c r="G3747" s="61">
        <f t="shared" si="59"/>
        <v>3.8430441950081384E-3</v>
      </c>
    </row>
    <row r="3748" spans="1:7" x14ac:dyDescent="0.35">
      <c r="A3748" s="60">
        <v>40514</v>
      </c>
      <c r="B3748" s="16">
        <v>4761.8500000000004</v>
      </c>
      <c r="C3748" s="16">
        <v>4693</v>
      </c>
      <c r="D3748" s="16">
        <v>4770.8</v>
      </c>
      <c r="E3748" s="16">
        <v>4692.6000000000004</v>
      </c>
      <c r="F3748" s="16" t="s">
        <v>775</v>
      </c>
      <c r="G3748" s="61">
        <f t="shared" si="59"/>
        <v>1.8183334366801196E-2</v>
      </c>
    </row>
    <row r="3749" spans="1:7" x14ac:dyDescent="0.35">
      <c r="A3749" s="60">
        <v>40513</v>
      </c>
      <c r="B3749" s="16">
        <v>4676.8100000000004</v>
      </c>
      <c r="C3749" s="16">
        <v>4673.7</v>
      </c>
      <c r="D3749" s="16">
        <v>4678.3999999999996</v>
      </c>
      <c r="E3749" s="16">
        <v>4649.1000000000004</v>
      </c>
      <c r="F3749" s="16" t="s">
        <v>1201</v>
      </c>
      <c r="G3749" s="61">
        <f t="shared" si="59"/>
        <v>7.9120014370159808E-5</v>
      </c>
    </row>
    <row r="3750" spans="1:7" x14ac:dyDescent="0.35">
      <c r="A3750" s="60">
        <v>40512</v>
      </c>
      <c r="B3750" s="16">
        <v>4676.4399999999996</v>
      </c>
      <c r="C3750" s="16">
        <v>4705</v>
      </c>
      <c r="D3750" s="16">
        <v>4705</v>
      </c>
      <c r="E3750" s="16">
        <v>4675.5</v>
      </c>
      <c r="F3750" s="16" t="s">
        <v>1198</v>
      </c>
      <c r="G3750" s="61">
        <f t="shared" si="59"/>
        <v>-6.4354658117206087E-3</v>
      </c>
    </row>
    <row r="3751" spans="1:7" x14ac:dyDescent="0.35">
      <c r="A3751" s="60">
        <v>40511</v>
      </c>
      <c r="B3751" s="16">
        <v>4706.7299999999996</v>
      </c>
      <c r="C3751" s="16">
        <v>4686.7</v>
      </c>
      <c r="D3751" s="16">
        <v>4710.5</v>
      </c>
      <c r="E3751" s="16">
        <v>4649.3</v>
      </c>
      <c r="F3751" s="16" t="s">
        <v>165</v>
      </c>
      <c r="G3751" s="61">
        <f t="shared" si="59"/>
        <v>3.5243699629012859E-3</v>
      </c>
    </row>
    <row r="3752" spans="1:7" x14ac:dyDescent="0.35">
      <c r="A3752" s="60">
        <v>40508</v>
      </c>
      <c r="B3752" s="16">
        <v>4690.2</v>
      </c>
      <c r="C3752" s="16">
        <v>4688.2</v>
      </c>
      <c r="D3752" s="16">
        <v>4706.6000000000004</v>
      </c>
      <c r="E3752" s="16">
        <v>4685.6000000000004</v>
      </c>
      <c r="F3752" s="16" t="s">
        <v>1201</v>
      </c>
      <c r="G3752" s="61">
        <f t="shared" si="59"/>
        <v>1.466904958651094E-3</v>
      </c>
    </row>
    <row r="3753" spans="1:7" x14ac:dyDescent="0.35">
      <c r="A3753" s="60">
        <v>40507</v>
      </c>
      <c r="B3753" s="16">
        <v>4683.33</v>
      </c>
      <c r="C3753" s="16">
        <v>4682.8</v>
      </c>
      <c r="D3753" s="16">
        <v>4695.2</v>
      </c>
      <c r="E3753" s="16">
        <v>4673.3999999999996</v>
      </c>
      <c r="F3753" s="16" t="s">
        <v>1182</v>
      </c>
      <c r="G3753" s="61">
        <f t="shared" si="59"/>
        <v>2.1676795343661404E-3</v>
      </c>
    </row>
    <row r="3754" spans="1:7" x14ac:dyDescent="0.35">
      <c r="A3754" s="60">
        <v>40506</v>
      </c>
      <c r="B3754" s="16">
        <v>4673.2</v>
      </c>
      <c r="C3754" s="16">
        <v>4669.8</v>
      </c>
      <c r="D3754" s="16">
        <v>4673.2</v>
      </c>
      <c r="E3754" s="16">
        <v>4638.3</v>
      </c>
      <c r="F3754" s="16" t="s">
        <v>429</v>
      </c>
      <c r="G3754" s="61">
        <f t="shared" si="59"/>
        <v>-7.9112232461664433E-4</v>
      </c>
    </row>
    <row r="3755" spans="1:7" x14ac:dyDescent="0.35">
      <c r="A3755" s="60">
        <v>40505</v>
      </c>
      <c r="B3755" s="16">
        <v>4676.8999999999996</v>
      </c>
      <c r="C3755" s="16">
        <v>4727.5</v>
      </c>
      <c r="D3755" s="16">
        <v>4728.5</v>
      </c>
      <c r="E3755" s="16">
        <v>4675</v>
      </c>
      <c r="F3755" s="16" t="s">
        <v>1182</v>
      </c>
      <c r="G3755" s="61">
        <f t="shared" si="59"/>
        <v>-1.1596083495182707E-2</v>
      </c>
    </row>
    <row r="3756" spans="1:7" x14ac:dyDescent="0.35">
      <c r="A3756" s="60">
        <v>40504</v>
      </c>
      <c r="B3756" s="16">
        <v>4731.7700000000004</v>
      </c>
      <c r="C3756" s="16">
        <v>4726.3999999999996</v>
      </c>
      <c r="D3756" s="16">
        <v>4758.7</v>
      </c>
      <c r="E3756" s="16">
        <v>4725.5</v>
      </c>
      <c r="F3756" s="16" t="s">
        <v>295</v>
      </c>
      <c r="G3756" s="61">
        <f t="shared" si="59"/>
        <v>2.973881561934455E-3</v>
      </c>
    </row>
    <row r="3757" spans="1:7" x14ac:dyDescent="0.35">
      <c r="A3757" s="60">
        <v>40501</v>
      </c>
      <c r="B3757" s="16">
        <v>4717.74</v>
      </c>
      <c r="C3757" s="16">
        <v>4732</v>
      </c>
      <c r="D3757" s="16">
        <v>4758.3</v>
      </c>
      <c r="E3757" s="16">
        <v>4704</v>
      </c>
      <c r="F3757" s="16" t="s">
        <v>294</v>
      </c>
      <c r="G3757" s="61">
        <f t="shared" si="59"/>
        <v>-1.0756285439631474E-3</v>
      </c>
    </row>
    <row r="3758" spans="1:7" x14ac:dyDescent="0.35">
      <c r="A3758" s="60">
        <v>40500</v>
      </c>
      <c r="B3758" s="16">
        <v>4722.82</v>
      </c>
      <c r="C3758" s="16">
        <v>4705.6000000000004</v>
      </c>
      <c r="D3758" s="16">
        <v>4725.7</v>
      </c>
      <c r="E3758" s="16">
        <v>4694.6000000000004</v>
      </c>
      <c r="F3758" s="16" t="s">
        <v>293</v>
      </c>
      <c r="G3758" s="61">
        <f t="shared" si="59"/>
        <v>3.7575927602577774E-3</v>
      </c>
    </row>
    <row r="3759" spans="1:7" x14ac:dyDescent="0.35">
      <c r="A3759" s="60">
        <v>40499</v>
      </c>
      <c r="B3759" s="16">
        <v>4705.1400000000003</v>
      </c>
      <c r="C3759" s="16">
        <v>4762.3</v>
      </c>
      <c r="D3759" s="16">
        <v>4762.3</v>
      </c>
      <c r="E3759" s="16">
        <v>4703.3999999999996</v>
      </c>
      <c r="F3759" s="16" t="s">
        <v>479</v>
      </c>
      <c r="G3759" s="61">
        <f t="shared" si="59"/>
        <v>-1.6245577941139566E-2</v>
      </c>
    </row>
    <row r="3760" spans="1:7" x14ac:dyDescent="0.35">
      <c r="A3760" s="60">
        <v>40498</v>
      </c>
      <c r="B3760" s="16">
        <v>4782.84</v>
      </c>
      <c r="C3760" s="16">
        <v>4781.3999999999996</v>
      </c>
      <c r="D3760" s="16">
        <v>4792.8</v>
      </c>
      <c r="E3760" s="16">
        <v>4755.3999999999996</v>
      </c>
      <c r="F3760" s="16" t="s">
        <v>479</v>
      </c>
      <c r="G3760" s="61">
        <f t="shared" si="59"/>
        <v>1.9986173087800374E-3</v>
      </c>
    </row>
    <row r="3761" spans="1:7" x14ac:dyDescent="0.35">
      <c r="A3761" s="60">
        <v>40497</v>
      </c>
      <c r="B3761" s="16">
        <v>4773.3</v>
      </c>
      <c r="C3761" s="16">
        <v>4780</v>
      </c>
      <c r="D3761" s="16">
        <v>4797.3</v>
      </c>
      <c r="E3761" s="16">
        <v>4767.2</v>
      </c>
      <c r="F3761" s="16" t="s">
        <v>528</v>
      </c>
      <c r="G3761" s="61">
        <f t="shared" si="59"/>
        <v>-1.1404656029295746E-3</v>
      </c>
    </row>
    <row r="3762" spans="1:7" x14ac:dyDescent="0.35">
      <c r="A3762" s="60">
        <v>40494</v>
      </c>
      <c r="B3762" s="16">
        <v>4778.75</v>
      </c>
      <c r="C3762" s="16">
        <v>4810.2</v>
      </c>
      <c r="D3762" s="16">
        <v>4815.7</v>
      </c>
      <c r="E3762" s="16">
        <v>4767.8999999999996</v>
      </c>
      <c r="F3762" s="16" t="s">
        <v>1193</v>
      </c>
      <c r="G3762" s="61">
        <f t="shared" si="59"/>
        <v>-6.5691685636181107E-3</v>
      </c>
    </row>
    <row r="3763" spans="1:7" x14ac:dyDescent="0.35">
      <c r="A3763" s="60">
        <v>40493</v>
      </c>
      <c r="B3763" s="16">
        <v>4810.3500000000004</v>
      </c>
      <c r="C3763" s="16">
        <v>4784.8999999999996</v>
      </c>
      <c r="D3763" s="16">
        <v>4819.7</v>
      </c>
      <c r="E3763" s="16">
        <v>4783.6000000000004</v>
      </c>
      <c r="F3763" s="16" t="s">
        <v>775</v>
      </c>
      <c r="G3763" s="61">
        <f t="shared" si="59"/>
        <v>6.4567558463350938E-3</v>
      </c>
    </row>
    <row r="3764" spans="1:7" x14ac:dyDescent="0.35">
      <c r="A3764" s="60">
        <v>40492</v>
      </c>
      <c r="B3764" s="16">
        <v>4779.49</v>
      </c>
      <c r="C3764" s="16">
        <v>4820.7</v>
      </c>
      <c r="D3764" s="16">
        <v>4831.3999999999996</v>
      </c>
      <c r="E3764" s="16">
        <v>4767.3999999999996</v>
      </c>
      <c r="F3764" s="16" t="s">
        <v>711</v>
      </c>
      <c r="G3764" s="61">
        <f t="shared" si="59"/>
        <v>-8.5773433675460087E-3</v>
      </c>
    </row>
    <row r="3765" spans="1:7" x14ac:dyDescent="0.35">
      <c r="A3765" s="60">
        <v>40491</v>
      </c>
      <c r="B3765" s="16">
        <v>4820.84</v>
      </c>
      <c r="C3765" s="16">
        <v>4848.7</v>
      </c>
      <c r="D3765" s="16">
        <v>4852</v>
      </c>
      <c r="E3765" s="16">
        <v>4812.3999999999996</v>
      </c>
      <c r="F3765" s="16" t="s">
        <v>489</v>
      </c>
      <c r="G3765" s="61">
        <f t="shared" si="59"/>
        <v>-7.0871736779773986E-3</v>
      </c>
    </row>
    <row r="3766" spans="1:7" x14ac:dyDescent="0.35">
      <c r="A3766" s="60">
        <v>40490</v>
      </c>
      <c r="B3766" s="16">
        <v>4855.25</v>
      </c>
      <c r="C3766" s="16">
        <v>4874.5</v>
      </c>
      <c r="D3766" s="16">
        <v>4885</v>
      </c>
      <c r="E3766" s="16">
        <v>4852</v>
      </c>
      <c r="F3766" s="16" t="s">
        <v>186</v>
      </c>
      <c r="G3766" s="61">
        <f t="shared" si="59"/>
        <v>-3.6220730981549876E-3</v>
      </c>
    </row>
    <row r="3767" spans="1:7" x14ac:dyDescent="0.35">
      <c r="A3767" s="60">
        <v>40487</v>
      </c>
      <c r="B3767" s="16">
        <v>4872.8999999999996</v>
      </c>
      <c r="C3767" s="16">
        <v>4839.5</v>
      </c>
      <c r="D3767" s="16">
        <v>4885.7</v>
      </c>
      <c r="E3767" s="16">
        <v>4838.8</v>
      </c>
      <c r="F3767" s="16" t="s">
        <v>868</v>
      </c>
      <c r="G3767" s="61">
        <f t="shared" si="59"/>
        <v>1.1497640897476069E-2</v>
      </c>
    </row>
    <row r="3768" spans="1:7" x14ac:dyDescent="0.35">
      <c r="A3768" s="60">
        <v>40486</v>
      </c>
      <c r="B3768" s="16">
        <v>4817.51</v>
      </c>
      <c r="C3768" s="16">
        <v>4788.8999999999996</v>
      </c>
      <c r="D3768" s="16">
        <v>4826.5</v>
      </c>
      <c r="E3768" s="16">
        <v>4788.1000000000004</v>
      </c>
      <c r="F3768" s="16" t="s">
        <v>232</v>
      </c>
      <c r="G3768" s="61">
        <f t="shared" si="59"/>
        <v>4.9501645882790157E-3</v>
      </c>
    </row>
    <row r="3769" spans="1:7" x14ac:dyDescent="0.35">
      <c r="A3769" s="60">
        <v>40485</v>
      </c>
      <c r="B3769" s="16">
        <v>4793.78</v>
      </c>
      <c r="C3769" s="16">
        <v>4776.7</v>
      </c>
      <c r="D3769" s="16">
        <v>4804.1000000000004</v>
      </c>
      <c r="E3769" s="16">
        <v>4774.8</v>
      </c>
      <c r="F3769" s="16" t="s">
        <v>2528</v>
      </c>
      <c r="G3769" s="61">
        <f t="shared" si="59"/>
        <v>4.307364839667871E-3</v>
      </c>
    </row>
    <row r="3770" spans="1:7" x14ac:dyDescent="0.35">
      <c r="A3770" s="60">
        <v>40484</v>
      </c>
      <c r="B3770" s="16">
        <v>4773.22</v>
      </c>
      <c r="C3770" s="16">
        <v>4768.7</v>
      </c>
      <c r="D3770" s="16">
        <v>4777.3</v>
      </c>
      <c r="E3770" s="16">
        <v>4751.8999999999996</v>
      </c>
      <c r="F3770" s="16" t="s">
        <v>2527</v>
      </c>
      <c r="G3770" s="61">
        <f t="shared" si="59"/>
        <v>4.7789324535640887E-4</v>
      </c>
    </row>
    <row r="3771" spans="1:7" x14ac:dyDescent="0.35">
      <c r="A3771" s="60">
        <v>40483</v>
      </c>
      <c r="B3771" s="16">
        <v>4770.9399999999996</v>
      </c>
      <c r="C3771" s="16">
        <v>4737.1000000000004</v>
      </c>
      <c r="D3771" s="16">
        <v>4776.3</v>
      </c>
      <c r="E3771" s="16">
        <v>4736.5</v>
      </c>
      <c r="F3771" s="16" t="s">
        <v>298</v>
      </c>
      <c r="G3771" s="61">
        <f t="shared" si="59"/>
        <v>7.928744816104949E-3</v>
      </c>
    </row>
    <row r="3772" spans="1:7" x14ac:dyDescent="0.35">
      <c r="A3772" s="60">
        <v>40480</v>
      </c>
      <c r="B3772" s="16">
        <v>4733.41</v>
      </c>
      <c r="C3772" s="16">
        <v>4757.1000000000004</v>
      </c>
      <c r="D3772" s="16">
        <v>4761.2</v>
      </c>
      <c r="E3772" s="16">
        <v>4726.5</v>
      </c>
      <c r="F3772" s="16" t="s">
        <v>1431</v>
      </c>
      <c r="G3772" s="61">
        <f t="shared" si="59"/>
        <v>-4.0734140301341704E-3</v>
      </c>
    </row>
    <row r="3773" spans="1:7" x14ac:dyDescent="0.35">
      <c r="A3773" s="60">
        <v>40479</v>
      </c>
      <c r="B3773" s="16">
        <v>4752.7700000000004</v>
      </c>
      <c r="C3773" s="16">
        <v>4728</v>
      </c>
      <c r="D3773" s="16">
        <v>4766.6000000000004</v>
      </c>
      <c r="E3773" s="16">
        <v>4727.3999999999996</v>
      </c>
      <c r="F3773" s="16" t="s">
        <v>479</v>
      </c>
      <c r="G3773" s="61">
        <f t="shared" si="59"/>
        <v>6.8340073424271175E-3</v>
      </c>
    </row>
    <row r="3774" spans="1:7" x14ac:dyDescent="0.35">
      <c r="A3774" s="60">
        <v>40478</v>
      </c>
      <c r="B3774" s="16">
        <v>4720.51</v>
      </c>
      <c r="C3774" s="16">
        <v>4759.1000000000004</v>
      </c>
      <c r="D3774" s="16">
        <v>4770.6000000000004</v>
      </c>
      <c r="E3774" s="16">
        <v>4713.8</v>
      </c>
      <c r="F3774" s="16" t="s">
        <v>1168</v>
      </c>
      <c r="G3774" s="61">
        <f t="shared" si="59"/>
        <v>-8.6065496304726929E-3</v>
      </c>
    </row>
    <row r="3775" spans="1:7" x14ac:dyDescent="0.35">
      <c r="A3775" s="60">
        <v>40477</v>
      </c>
      <c r="B3775" s="16">
        <v>4761.49</v>
      </c>
      <c r="C3775" s="16">
        <v>4780.3999999999996</v>
      </c>
      <c r="D3775" s="16">
        <v>4783.1000000000004</v>
      </c>
      <c r="E3775" s="16">
        <v>4758.3</v>
      </c>
      <c r="F3775" s="16" t="s">
        <v>561</v>
      </c>
      <c r="G3775" s="61">
        <f t="shared" si="59"/>
        <v>-3.9890724099269637E-3</v>
      </c>
    </row>
    <row r="3776" spans="1:7" x14ac:dyDescent="0.35">
      <c r="A3776" s="60">
        <v>40476</v>
      </c>
      <c r="B3776" s="16">
        <v>4780.5600000000004</v>
      </c>
      <c r="C3776" s="16">
        <v>4716.5</v>
      </c>
      <c r="D3776" s="16">
        <v>4794.5</v>
      </c>
      <c r="E3776" s="16">
        <v>4713.8999999999996</v>
      </c>
      <c r="F3776" s="16" t="s">
        <v>1201</v>
      </c>
      <c r="G3776" s="61">
        <f t="shared" si="59"/>
        <v>1.2914202656575613E-2</v>
      </c>
    </row>
    <row r="3777" spans="1:7" x14ac:dyDescent="0.35">
      <c r="A3777" s="60">
        <v>40473</v>
      </c>
      <c r="B3777" s="16">
        <v>4719.6099999999997</v>
      </c>
      <c r="C3777" s="16">
        <v>4700.3999999999996</v>
      </c>
      <c r="D3777" s="16">
        <v>4719.6000000000004</v>
      </c>
      <c r="E3777" s="16">
        <v>4695.7</v>
      </c>
      <c r="F3777" s="16" t="s">
        <v>165</v>
      </c>
      <c r="G3777" s="61">
        <f t="shared" si="59"/>
        <v>4.9313843434934945E-3</v>
      </c>
    </row>
    <row r="3778" spans="1:7" x14ac:dyDescent="0.35">
      <c r="A3778" s="60">
        <v>40472</v>
      </c>
      <c r="B3778" s="16">
        <v>4696.45</v>
      </c>
      <c r="C3778" s="16">
        <v>4705.3999999999996</v>
      </c>
      <c r="D3778" s="16">
        <v>4730.8999999999996</v>
      </c>
      <c r="E3778" s="16">
        <v>4694.8</v>
      </c>
      <c r="F3778" s="16" t="s">
        <v>562</v>
      </c>
      <c r="G3778" s="61">
        <f t="shared" si="59"/>
        <v>4.217728518873809E-4</v>
      </c>
    </row>
    <row r="3779" spans="1:7" x14ac:dyDescent="0.35">
      <c r="A3779" s="60">
        <v>40471</v>
      </c>
      <c r="B3779" s="16">
        <v>4694.47</v>
      </c>
      <c r="C3779" s="16">
        <v>4714.3999999999996</v>
      </c>
      <c r="D3779" s="16">
        <v>4714.3999999999996</v>
      </c>
      <c r="E3779" s="16">
        <v>4652.7</v>
      </c>
      <c r="F3779" s="16" t="s">
        <v>250</v>
      </c>
      <c r="G3779" s="61">
        <f t="shared" ref="G3779:G3842" si="60">B3779/B3780-1</f>
        <v>-6.9384655414224117E-3</v>
      </c>
    </row>
    <row r="3780" spans="1:7" x14ac:dyDescent="0.35">
      <c r="A3780" s="60">
        <v>40470</v>
      </c>
      <c r="B3780" s="16">
        <v>4727.2700000000004</v>
      </c>
      <c r="C3780" s="16">
        <v>4729.5</v>
      </c>
      <c r="D3780" s="16">
        <v>4751.8999999999996</v>
      </c>
      <c r="E3780" s="16">
        <v>4727.3</v>
      </c>
      <c r="F3780" s="16" t="s">
        <v>1168</v>
      </c>
      <c r="G3780" s="61">
        <f t="shared" si="60"/>
        <v>8.1296854192824952E-4</v>
      </c>
    </row>
    <row r="3781" spans="1:7" x14ac:dyDescent="0.35">
      <c r="A3781" s="60">
        <v>40469</v>
      </c>
      <c r="B3781" s="16">
        <v>4723.43</v>
      </c>
      <c r="C3781" s="16">
        <v>4758.3</v>
      </c>
      <c r="D3781" s="16">
        <v>4758.3</v>
      </c>
      <c r="E3781" s="16">
        <v>4711.2</v>
      </c>
      <c r="F3781" s="16" t="s">
        <v>295</v>
      </c>
      <c r="G3781" s="61">
        <f t="shared" si="60"/>
        <v>-7.2990399650284532E-3</v>
      </c>
    </row>
    <row r="3782" spans="1:7" x14ac:dyDescent="0.35">
      <c r="A3782" s="60">
        <v>40466</v>
      </c>
      <c r="B3782" s="16">
        <v>4758.16</v>
      </c>
      <c r="C3782" s="16">
        <v>4759.1000000000004</v>
      </c>
      <c r="D3782" s="16">
        <v>4763.8999999999996</v>
      </c>
      <c r="E3782" s="16">
        <v>4730.8999999999996</v>
      </c>
      <c r="F3782" s="16" t="s">
        <v>174</v>
      </c>
      <c r="G3782" s="61">
        <f t="shared" si="60"/>
        <v>-1.6282270789270692E-3</v>
      </c>
    </row>
    <row r="3783" spans="1:7" x14ac:dyDescent="0.35">
      <c r="A3783" s="60">
        <v>40465</v>
      </c>
      <c r="B3783" s="16">
        <v>4765.92</v>
      </c>
      <c r="C3783" s="16">
        <v>4705.5</v>
      </c>
      <c r="D3783" s="16">
        <v>4767.8</v>
      </c>
      <c r="E3783" s="16">
        <v>4705.5</v>
      </c>
      <c r="F3783" s="16" t="s">
        <v>1183</v>
      </c>
      <c r="G3783" s="61">
        <f t="shared" si="60"/>
        <v>1.5945019526253823E-2</v>
      </c>
    </row>
    <row r="3784" spans="1:7" x14ac:dyDescent="0.35">
      <c r="A3784" s="60">
        <v>40464</v>
      </c>
      <c r="B3784" s="16">
        <v>4691.12</v>
      </c>
      <c r="C3784" s="16">
        <v>4693.8999999999996</v>
      </c>
      <c r="D3784" s="16">
        <v>4724.3999999999996</v>
      </c>
      <c r="E3784" s="16">
        <v>4689.8999999999996</v>
      </c>
      <c r="F3784" s="16" t="s">
        <v>967</v>
      </c>
      <c r="G3784" s="61">
        <f t="shared" si="60"/>
        <v>1.0178497124626595E-3</v>
      </c>
    </row>
    <row r="3785" spans="1:7" x14ac:dyDescent="0.35">
      <c r="A3785" s="60">
        <v>40463</v>
      </c>
      <c r="B3785" s="16">
        <v>4686.3500000000004</v>
      </c>
      <c r="C3785" s="16">
        <v>4756.5</v>
      </c>
      <c r="D3785" s="16">
        <v>4756.6000000000004</v>
      </c>
      <c r="E3785" s="16">
        <v>4686</v>
      </c>
      <c r="F3785" s="16" t="s">
        <v>651</v>
      </c>
      <c r="G3785" s="61">
        <f t="shared" si="60"/>
        <v>-1.5917180265216158E-2</v>
      </c>
    </row>
    <row r="3786" spans="1:7" x14ac:dyDescent="0.35">
      <c r="A3786" s="60">
        <v>40462</v>
      </c>
      <c r="B3786" s="16">
        <v>4762.1499999999996</v>
      </c>
      <c r="C3786" s="16">
        <v>4745.6000000000004</v>
      </c>
      <c r="D3786" s="16">
        <v>4773.5</v>
      </c>
      <c r="E3786" s="16">
        <v>4745.6000000000004</v>
      </c>
      <c r="F3786" s="16" t="s">
        <v>160</v>
      </c>
      <c r="G3786" s="61">
        <f t="shared" si="60"/>
        <v>4.5776244871267302E-3</v>
      </c>
    </row>
    <row r="3787" spans="1:7" x14ac:dyDescent="0.35">
      <c r="A3787" s="60">
        <v>40459</v>
      </c>
      <c r="B3787" s="16">
        <v>4740.45</v>
      </c>
      <c r="C3787" s="16">
        <v>4740.3</v>
      </c>
      <c r="D3787" s="16">
        <v>4746.3999999999996</v>
      </c>
      <c r="E3787" s="16">
        <v>4724.1000000000004</v>
      </c>
      <c r="F3787" s="16" t="s">
        <v>248</v>
      </c>
      <c r="G3787" s="61">
        <f t="shared" si="60"/>
        <v>-1.205182283820494E-3</v>
      </c>
    </row>
    <row r="3788" spans="1:7" x14ac:dyDescent="0.35">
      <c r="A3788" s="60">
        <v>40458</v>
      </c>
      <c r="B3788" s="16">
        <v>4746.17</v>
      </c>
      <c r="C3788" s="16">
        <v>4740.5</v>
      </c>
      <c r="D3788" s="16">
        <v>4750.3999999999996</v>
      </c>
      <c r="E3788" s="16">
        <v>4721.2</v>
      </c>
      <c r="F3788" s="16" t="s">
        <v>161</v>
      </c>
      <c r="G3788" s="61">
        <f t="shared" si="60"/>
        <v>1.724356268467675E-3</v>
      </c>
    </row>
    <row r="3789" spans="1:7" x14ac:dyDescent="0.35">
      <c r="A3789" s="60">
        <v>40457</v>
      </c>
      <c r="B3789" s="16">
        <v>4738</v>
      </c>
      <c r="C3789" s="16">
        <v>4673.5</v>
      </c>
      <c r="D3789" s="16">
        <v>4744.3</v>
      </c>
      <c r="E3789" s="16">
        <v>4673.5</v>
      </c>
      <c r="F3789" s="16" t="s">
        <v>1164</v>
      </c>
      <c r="G3789" s="61">
        <f t="shared" si="60"/>
        <v>1.6600759983092406E-2</v>
      </c>
    </row>
    <row r="3790" spans="1:7" x14ac:dyDescent="0.35">
      <c r="A3790" s="60">
        <v>40456</v>
      </c>
      <c r="B3790" s="16">
        <v>4660.63</v>
      </c>
      <c r="C3790" s="16">
        <v>4667.5</v>
      </c>
      <c r="D3790" s="16">
        <v>4672.3</v>
      </c>
      <c r="E3790" s="16">
        <v>4615</v>
      </c>
      <c r="F3790" s="16" t="s">
        <v>534</v>
      </c>
      <c r="G3790" s="61">
        <f t="shared" si="60"/>
        <v>-3.78978958438414E-3</v>
      </c>
    </row>
    <row r="3791" spans="1:7" x14ac:dyDescent="0.35">
      <c r="A3791" s="60">
        <v>40455</v>
      </c>
      <c r="B3791" s="16">
        <v>4678.3599999999997</v>
      </c>
      <c r="C3791" s="16">
        <v>4641.7</v>
      </c>
      <c r="D3791" s="16">
        <v>4694.6000000000004</v>
      </c>
      <c r="E3791" s="16">
        <v>4641.5</v>
      </c>
      <c r="F3791" s="16" t="s">
        <v>2526</v>
      </c>
      <c r="G3791" s="61">
        <f t="shared" si="60"/>
        <v>9.4267768794757956E-3</v>
      </c>
    </row>
    <row r="3792" spans="1:7" x14ac:dyDescent="0.35">
      <c r="A3792" s="60">
        <v>40452</v>
      </c>
      <c r="B3792" s="16">
        <v>4634.67</v>
      </c>
      <c r="C3792" s="16">
        <v>4645.5</v>
      </c>
      <c r="D3792" s="16">
        <v>4667.6000000000004</v>
      </c>
      <c r="E3792" s="16">
        <v>4616.2</v>
      </c>
      <c r="F3792" s="16" t="s">
        <v>2525</v>
      </c>
      <c r="G3792" s="61">
        <f t="shared" si="60"/>
        <v>-4.7230237703954625E-4</v>
      </c>
    </row>
    <row r="3793" spans="1:7" x14ac:dyDescent="0.35">
      <c r="A3793" s="60">
        <v>40451</v>
      </c>
      <c r="B3793" s="16">
        <v>4636.8599999999997</v>
      </c>
      <c r="C3793" s="16">
        <v>4694.5</v>
      </c>
      <c r="D3793" s="16">
        <v>4698</v>
      </c>
      <c r="E3793" s="16">
        <v>4636.8999999999996</v>
      </c>
      <c r="F3793" s="16" t="s">
        <v>868</v>
      </c>
      <c r="G3793" s="61">
        <f t="shared" si="60"/>
        <v>-1.2172986791649021E-2</v>
      </c>
    </row>
    <row r="3794" spans="1:7" x14ac:dyDescent="0.35">
      <c r="A3794" s="60">
        <v>40450</v>
      </c>
      <c r="B3794" s="16">
        <v>4694</v>
      </c>
      <c r="C3794" s="16">
        <v>4722.7</v>
      </c>
      <c r="D3794" s="16">
        <v>4743.3</v>
      </c>
      <c r="E3794" s="16">
        <v>4693</v>
      </c>
      <c r="F3794" s="16" t="s">
        <v>292</v>
      </c>
      <c r="G3794" s="61">
        <f t="shared" si="60"/>
        <v>-4.8844190424502942E-3</v>
      </c>
    </row>
    <row r="3795" spans="1:7" x14ac:dyDescent="0.35">
      <c r="A3795" s="60">
        <v>40449</v>
      </c>
      <c r="B3795" s="16">
        <v>4717.04</v>
      </c>
      <c r="C3795" s="16">
        <v>4717.8999999999996</v>
      </c>
      <c r="D3795" s="16">
        <v>4728.5</v>
      </c>
      <c r="E3795" s="16">
        <v>4705.3</v>
      </c>
      <c r="F3795" s="16" t="s">
        <v>2524</v>
      </c>
      <c r="G3795" s="61">
        <f t="shared" si="60"/>
        <v>-1.0863649550948429E-3</v>
      </c>
    </row>
    <row r="3796" spans="1:7" x14ac:dyDescent="0.35">
      <c r="A3796" s="60">
        <v>40448</v>
      </c>
      <c r="B3796" s="16">
        <v>4722.17</v>
      </c>
      <c r="C3796" s="16">
        <v>4667.3999999999996</v>
      </c>
      <c r="D3796" s="16">
        <v>4726.8999999999996</v>
      </c>
      <c r="E3796" s="16">
        <v>4667.1000000000004</v>
      </c>
      <c r="F3796" s="16" t="s">
        <v>561</v>
      </c>
      <c r="G3796" s="61">
        <f t="shared" si="60"/>
        <v>1.5190766009317347E-2</v>
      </c>
    </row>
    <row r="3797" spans="1:7" x14ac:dyDescent="0.35">
      <c r="A3797" s="60">
        <v>40445</v>
      </c>
      <c r="B3797" s="16">
        <v>4651.51</v>
      </c>
      <c r="C3797" s="16">
        <v>4669.8999999999996</v>
      </c>
      <c r="D3797" s="16">
        <v>4669.8999999999996</v>
      </c>
      <c r="E3797" s="16">
        <v>4635.3</v>
      </c>
      <c r="F3797" s="16" t="s">
        <v>561</v>
      </c>
      <c r="G3797" s="61">
        <f t="shared" si="60"/>
        <v>-6.0833593305953393E-3</v>
      </c>
    </row>
    <row r="3798" spans="1:7" x14ac:dyDescent="0.35">
      <c r="A3798" s="60">
        <v>40444</v>
      </c>
      <c r="B3798" s="16">
        <v>4679.9799999999996</v>
      </c>
      <c r="C3798" s="16">
        <v>4672.2</v>
      </c>
      <c r="D3798" s="16">
        <v>4680.8999999999996</v>
      </c>
      <c r="E3798" s="16">
        <v>4659.6000000000004</v>
      </c>
      <c r="F3798" s="16" t="s">
        <v>373</v>
      </c>
      <c r="G3798" s="61">
        <f t="shared" si="60"/>
        <v>1.1294842449782738E-3</v>
      </c>
    </row>
    <row r="3799" spans="1:7" x14ac:dyDescent="0.35">
      <c r="A3799" s="60">
        <v>40443</v>
      </c>
      <c r="B3799" s="16">
        <v>4674.7</v>
      </c>
      <c r="C3799" s="16">
        <v>4664.6000000000004</v>
      </c>
      <c r="D3799" s="16">
        <v>4688.1000000000004</v>
      </c>
      <c r="E3799" s="16">
        <v>4664.6000000000004</v>
      </c>
      <c r="F3799" s="16" t="s">
        <v>248</v>
      </c>
      <c r="G3799" s="61">
        <f t="shared" si="60"/>
        <v>2.0943508262716293E-3</v>
      </c>
    </row>
    <row r="3800" spans="1:7" x14ac:dyDescent="0.35">
      <c r="A3800" s="60">
        <v>40442</v>
      </c>
      <c r="B3800" s="16">
        <v>4664.93</v>
      </c>
      <c r="C3800" s="16">
        <v>4684.3999999999996</v>
      </c>
      <c r="D3800" s="16">
        <v>4710</v>
      </c>
      <c r="E3800" s="16">
        <v>4664.8999999999996</v>
      </c>
      <c r="F3800" s="16" t="s">
        <v>232</v>
      </c>
      <c r="G3800" s="61">
        <f t="shared" si="60"/>
        <v>-2.6063047345373791E-3</v>
      </c>
    </row>
    <row r="3801" spans="1:7" x14ac:dyDescent="0.35">
      <c r="A3801" s="60">
        <v>40441</v>
      </c>
      <c r="B3801" s="16">
        <v>4677.12</v>
      </c>
      <c r="C3801" s="16">
        <v>4680.1000000000004</v>
      </c>
      <c r="D3801" s="16">
        <v>4680.1000000000004</v>
      </c>
      <c r="E3801" s="16">
        <v>4653.3999999999996</v>
      </c>
      <c r="F3801" s="16" t="s">
        <v>2523</v>
      </c>
      <c r="G3801" s="61">
        <f t="shared" si="60"/>
        <v>-1.694748839929594E-3</v>
      </c>
    </row>
    <row r="3802" spans="1:7" x14ac:dyDescent="0.35">
      <c r="A3802" s="60">
        <v>40438</v>
      </c>
      <c r="B3802" s="16">
        <v>4685.0600000000004</v>
      </c>
      <c r="C3802" s="16">
        <v>4657.7</v>
      </c>
      <c r="D3802" s="16">
        <v>4692.5</v>
      </c>
      <c r="E3802" s="16">
        <v>4657.7</v>
      </c>
      <c r="F3802" s="16" t="s">
        <v>1165</v>
      </c>
      <c r="G3802" s="61">
        <f t="shared" si="60"/>
        <v>7.535451460423781E-3</v>
      </c>
    </row>
    <row r="3803" spans="1:7" x14ac:dyDescent="0.35">
      <c r="A3803" s="60">
        <v>40437</v>
      </c>
      <c r="B3803" s="16">
        <v>4650.0200000000004</v>
      </c>
      <c r="C3803" s="16">
        <v>4703</v>
      </c>
      <c r="D3803" s="16">
        <v>4707.7</v>
      </c>
      <c r="E3803" s="16">
        <v>4648.8999999999996</v>
      </c>
      <c r="F3803" s="16" t="s">
        <v>2482</v>
      </c>
      <c r="G3803" s="61">
        <f t="shared" si="60"/>
        <v>-1.1193664862014119E-2</v>
      </c>
    </row>
    <row r="3804" spans="1:7" x14ac:dyDescent="0.35">
      <c r="A3804" s="60">
        <v>40436</v>
      </c>
      <c r="B3804" s="16">
        <v>4702.66</v>
      </c>
      <c r="C3804" s="16">
        <v>4670.1000000000004</v>
      </c>
      <c r="D3804" s="16">
        <v>4710.5</v>
      </c>
      <c r="E3804" s="16">
        <v>4669.8999999999996</v>
      </c>
      <c r="F3804" s="16" t="s">
        <v>101</v>
      </c>
      <c r="G3804" s="61">
        <f t="shared" si="60"/>
        <v>7.1984664974673596E-3</v>
      </c>
    </row>
    <row r="3805" spans="1:7" x14ac:dyDescent="0.35">
      <c r="A3805" s="60">
        <v>40435</v>
      </c>
      <c r="B3805" s="16">
        <v>4669.05</v>
      </c>
      <c r="C3805" s="16">
        <v>4661.3999999999996</v>
      </c>
      <c r="D3805" s="16">
        <v>4688.8999999999996</v>
      </c>
      <c r="E3805" s="16">
        <v>4661.1000000000004</v>
      </c>
      <c r="F3805" s="16" t="s">
        <v>1193</v>
      </c>
      <c r="G3805" s="61">
        <f t="shared" si="60"/>
        <v>3.1906664947789487E-3</v>
      </c>
    </row>
    <row r="3806" spans="1:7" x14ac:dyDescent="0.35">
      <c r="A3806" s="60">
        <v>40434</v>
      </c>
      <c r="B3806" s="16">
        <v>4654.2</v>
      </c>
      <c r="C3806" s="16">
        <v>4613.3</v>
      </c>
      <c r="D3806" s="16">
        <v>4660.8999999999996</v>
      </c>
      <c r="E3806" s="16">
        <v>4612.7</v>
      </c>
      <c r="F3806" s="16" t="s">
        <v>1166</v>
      </c>
      <c r="G3806" s="61">
        <f t="shared" si="60"/>
        <v>1.1637460712158765E-2</v>
      </c>
    </row>
    <row r="3807" spans="1:7" x14ac:dyDescent="0.35">
      <c r="A3807" s="60">
        <v>40431</v>
      </c>
      <c r="B3807" s="16">
        <v>4600.66</v>
      </c>
      <c r="C3807" s="16">
        <v>4622</v>
      </c>
      <c r="D3807" s="16">
        <v>4635.1000000000004</v>
      </c>
      <c r="E3807" s="16">
        <v>4600.5</v>
      </c>
      <c r="F3807" s="16" t="s">
        <v>232</v>
      </c>
      <c r="G3807" s="61">
        <f t="shared" si="60"/>
        <v>-4.4641214898870629E-3</v>
      </c>
    </row>
    <row r="3808" spans="1:7" x14ac:dyDescent="0.35">
      <c r="A3808" s="60">
        <v>40430</v>
      </c>
      <c r="B3808" s="16">
        <v>4621.29</v>
      </c>
      <c r="C3808" s="16">
        <v>4581.2</v>
      </c>
      <c r="D3808" s="16">
        <v>4631.2</v>
      </c>
      <c r="E3808" s="16">
        <v>4580.8999999999996</v>
      </c>
      <c r="F3808" s="16" t="s">
        <v>162</v>
      </c>
      <c r="G3808" s="61">
        <f t="shared" si="60"/>
        <v>9.3921529654084068E-3</v>
      </c>
    </row>
    <row r="3809" spans="1:7" x14ac:dyDescent="0.35">
      <c r="A3809" s="60">
        <v>40429</v>
      </c>
      <c r="B3809" s="16">
        <v>4578.29</v>
      </c>
      <c r="C3809" s="16">
        <v>4601.8</v>
      </c>
      <c r="D3809" s="16">
        <v>4607.2</v>
      </c>
      <c r="E3809" s="16">
        <v>4574.6000000000004</v>
      </c>
      <c r="F3809" s="16" t="s">
        <v>174</v>
      </c>
      <c r="G3809" s="61">
        <f t="shared" si="60"/>
        <v>-7.5286905324495335E-3</v>
      </c>
    </row>
    <row r="3810" spans="1:7" x14ac:dyDescent="0.35">
      <c r="A3810" s="60">
        <v>40428</v>
      </c>
      <c r="B3810" s="16">
        <v>4613.0200000000004</v>
      </c>
      <c r="C3810" s="16">
        <v>4611.3</v>
      </c>
      <c r="D3810" s="16">
        <v>4629.7</v>
      </c>
      <c r="E3810" s="16">
        <v>4596.8999999999996</v>
      </c>
      <c r="F3810" s="16" t="s">
        <v>651</v>
      </c>
      <c r="G3810" s="61">
        <f t="shared" si="60"/>
        <v>-5.8495749308884459E-4</v>
      </c>
    </row>
    <row r="3811" spans="1:7" x14ac:dyDescent="0.35">
      <c r="A3811" s="60">
        <v>40427</v>
      </c>
      <c r="B3811" s="16">
        <v>4615.72</v>
      </c>
      <c r="C3811" s="16">
        <v>4583.3999999999996</v>
      </c>
      <c r="D3811" s="16">
        <v>4615.7</v>
      </c>
      <c r="E3811" s="16">
        <v>4583.1000000000004</v>
      </c>
      <c r="F3811" s="16" t="s">
        <v>232</v>
      </c>
      <c r="G3811" s="61">
        <f t="shared" si="60"/>
        <v>8.3186969704913682E-3</v>
      </c>
    </row>
    <row r="3812" spans="1:7" x14ac:dyDescent="0.35">
      <c r="A3812" s="60">
        <v>40424</v>
      </c>
      <c r="B3812" s="16">
        <v>4577.6400000000003</v>
      </c>
      <c r="C3812" s="16">
        <v>4567.1000000000004</v>
      </c>
      <c r="D3812" s="16">
        <v>4589.1000000000004</v>
      </c>
      <c r="E3812" s="16">
        <v>4565.1000000000004</v>
      </c>
      <c r="F3812" s="16" t="s">
        <v>1056</v>
      </c>
      <c r="G3812" s="61">
        <f t="shared" si="60"/>
        <v>3.2150112755509053E-3</v>
      </c>
    </row>
    <row r="3813" spans="1:7" x14ac:dyDescent="0.35">
      <c r="A3813" s="60">
        <v>40423</v>
      </c>
      <c r="B3813" s="16">
        <v>4562.97</v>
      </c>
      <c r="C3813" s="16">
        <v>4542.3999999999996</v>
      </c>
      <c r="D3813" s="16">
        <v>4583.2</v>
      </c>
      <c r="E3813" s="16">
        <v>4542.3999999999996</v>
      </c>
      <c r="F3813" s="16" t="s">
        <v>775</v>
      </c>
      <c r="G3813" s="61">
        <f t="shared" si="60"/>
        <v>7.9968719418039846E-3</v>
      </c>
    </row>
    <row r="3814" spans="1:7" x14ac:dyDescent="0.35">
      <c r="A3814" s="60">
        <v>40422</v>
      </c>
      <c r="B3814" s="16">
        <v>4526.7700000000004</v>
      </c>
      <c r="C3814" s="16">
        <v>4447</v>
      </c>
      <c r="D3814" s="16">
        <v>4531.2</v>
      </c>
      <c r="E3814" s="16">
        <v>4447</v>
      </c>
      <c r="F3814" s="16" t="s">
        <v>1185</v>
      </c>
      <c r="G3814" s="61">
        <f t="shared" si="60"/>
        <v>1.9809229438321863E-2</v>
      </c>
    </row>
    <row r="3815" spans="1:7" x14ac:dyDescent="0.35">
      <c r="A3815" s="60">
        <v>40421</v>
      </c>
      <c r="B3815" s="16">
        <v>4438.84</v>
      </c>
      <c r="C3815" s="16">
        <v>4470.8</v>
      </c>
      <c r="D3815" s="16">
        <v>4473.3</v>
      </c>
      <c r="E3815" s="16">
        <v>4438.2</v>
      </c>
      <c r="F3815" s="16" t="s">
        <v>775</v>
      </c>
      <c r="G3815" s="61">
        <f t="shared" si="60"/>
        <v>-9.879258464510321E-3</v>
      </c>
    </row>
    <row r="3816" spans="1:7" x14ac:dyDescent="0.35">
      <c r="A3816" s="60">
        <v>40420</v>
      </c>
      <c r="B3816" s="16">
        <v>4483.13</v>
      </c>
      <c r="C3816" s="16">
        <v>4414.2</v>
      </c>
      <c r="D3816" s="16">
        <v>4486.1000000000004</v>
      </c>
      <c r="E3816" s="16">
        <v>4412.8</v>
      </c>
      <c r="F3816" s="16" t="s">
        <v>232</v>
      </c>
      <c r="G3816" s="61">
        <f t="shared" si="60"/>
        <v>1.79538880033423E-2</v>
      </c>
    </row>
    <row r="3817" spans="1:7" x14ac:dyDescent="0.35">
      <c r="A3817" s="60">
        <v>40417</v>
      </c>
      <c r="B3817" s="16">
        <v>4404.0600000000004</v>
      </c>
      <c r="C3817" s="16">
        <v>4382.5</v>
      </c>
      <c r="D3817" s="16">
        <v>4411</v>
      </c>
      <c r="E3817" s="16">
        <v>4366.3999999999996</v>
      </c>
      <c r="F3817" s="16" t="s">
        <v>1164</v>
      </c>
      <c r="G3817" s="61">
        <f t="shared" si="60"/>
        <v>3.3444358884398007E-3</v>
      </c>
    </row>
    <row r="3818" spans="1:7" x14ac:dyDescent="0.35">
      <c r="A3818" s="60">
        <v>40416</v>
      </c>
      <c r="B3818" s="16">
        <v>4389.38</v>
      </c>
      <c r="C3818" s="16">
        <v>4361</v>
      </c>
      <c r="D3818" s="16">
        <v>4389.3999999999996</v>
      </c>
      <c r="E3818" s="16">
        <v>4356.5</v>
      </c>
      <c r="F3818" s="16" t="s">
        <v>1168</v>
      </c>
      <c r="G3818" s="61">
        <f t="shared" si="60"/>
        <v>7.5195908754952523E-3</v>
      </c>
    </row>
    <row r="3819" spans="1:7" x14ac:dyDescent="0.35">
      <c r="A3819" s="60">
        <v>40415</v>
      </c>
      <c r="B3819" s="16">
        <v>4356.62</v>
      </c>
      <c r="C3819" s="16">
        <v>4407.5</v>
      </c>
      <c r="D3819" s="16">
        <v>4407.5</v>
      </c>
      <c r="E3819" s="16">
        <v>4350.8</v>
      </c>
      <c r="F3819" s="16" t="s">
        <v>592</v>
      </c>
      <c r="G3819" s="61">
        <f t="shared" si="60"/>
        <v>-1.3991363467649176E-2</v>
      </c>
    </row>
    <row r="3820" spans="1:7" x14ac:dyDescent="0.35">
      <c r="A3820" s="60">
        <v>40414</v>
      </c>
      <c r="B3820" s="16">
        <v>4418.4399999999996</v>
      </c>
      <c r="C3820" s="16">
        <v>4454.6000000000004</v>
      </c>
      <c r="D3820" s="16">
        <v>4454.6000000000004</v>
      </c>
      <c r="E3820" s="16">
        <v>4415.6000000000004</v>
      </c>
      <c r="F3820" s="16" t="s">
        <v>292</v>
      </c>
      <c r="G3820" s="61">
        <f t="shared" si="60"/>
        <v>-9.4205530371308521E-3</v>
      </c>
    </row>
    <row r="3821" spans="1:7" x14ac:dyDescent="0.35">
      <c r="A3821" s="60">
        <v>40413</v>
      </c>
      <c r="B3821" s="16">
        <v>4460.46</v>
      </c>
      <c r="C3821" s="16">
        <v>4463.8999999999996</v>
      </c>
      <c r="D3821" s="16">
        <v>4470.7</v>
      </c>
      <c r="E3821" s="16">
        <v>4449.8999999999996</v>
      </c>
      <c r="F3821" s="16" t="s">
        <v>248</v>
      </c>
      <c r="G3821" s="61">
        <f t="shared" si="60"/>
        <v>-3.6978021608602418E-4</v>
      </c>
    </row>
    <row r="3822" spans="1:7" x14ac:dyDescent="0.35">
      <c r="A3822" s="60">
        <v>40410</v>
      </c>
      <c r="B3822" s="16">
        <v>4462.1099999999997</v>
      </c>
      <c r="C3822" s="16">
        <v>4498.5</v>
      </c>
      <c r="D3822" s="16">
        <v>4499.3</v>
      </c>
      <c r="E3822" s="16">
        <v>4442.8</v>
      </c>
      <c r="F3822" s="16" t="s">
        <v>163</v>
      </c>
      <c r="G3822" s="61">
        <f t="shared" si="60"/>
        <v>-1.0537449857305425E-2</v>
      </c>
    </row>
    <row r="3823" spans="1:7" x14ac:dyDescent="0.35">
      <c r="A3823" s="60">
        <v>40409</v>
      </c>
      <c r="B3823" s="16">
        <v>4509.63</v>
      </c>
      <c r="C3823" s="16">
        <v>4497.7</v>
      </c>
      <c r="D3823" s="16">
        <v>4509.6000000000004</v>
      </c>
      <c r="E3823" s="16">
        <v>4487.5</v>
      </c>
      <c r="F3823" s="16" t="s">
        <v>2507</v>
      </c>
      <c r="G3823" s="61">
        <f t="shared" si="60"/>
        <v>1.2766769984990933E-3</v>
      </c>
    </row>
    <row r="3824" spans="1:7" x14ac:dyDescent="0.35">
      <c r="A3824" s="60">
        <v>40408</v>
      </c>
      <c r="B3824" s="16">
        <v>4503.88</v>
      </c>
      <c r="C3824" s="16">
        <v>4489.7</v>
      </c>
      <c r="D3824" s="16">
        <v>4523.7</v>
      </c>
      <c r="E3824" s="16">
        <v>4488.7</v>
      </c>
      <c r="F3824" s="16" t="s">
        <v>489</v>
      </c>
      <c r="G3824" s="61">
        <f t="shared" si="60"/>
        <v>1.4434083979741885E-4</v>
      </c>
    </row>
    <row r="3825" spans="1:7" x14ac:dyDescent="0.35">
      <c r="A3825" s="60">
        <v>40407</v>
      </c>
      <c r="B3825" s="16">
        <v>4503.2299999999996</v>
      </c>
      <c r="C3825" s="16">
        <v>4465.2</v>
      </c>
      <c r="D3825" s="16">
        <v>4510.8999999999996</v>
      </c>
      <c r="E3825" s="16">
        <v>4453.8</v>
      </c>
      <c r="F3825" s="16" t="s">
        <v>249</v>
      </c>
      <c r="G3825" s="61">
        <f t="shared" si="60"/>
        <v>8.465030243447913E-3</v>
      </c>
    </row>
    <row r="3826" spans="1:7" x14ac:dyDescent="0.35">
      <c r="A3826" s="60">
        <v>40406</v>
      </c>
      <c r="B3826" s="16">
        <v>4465.43</v>
      </c>
      <c r="C3826" s="16">
        <v>4470.7</v>
      </c>
      <c r="D3826" s="16">
        <v>4476.3</v>
      </c>
      <c r="E3826" s="16">
        <v>4430.3999999999996</v>
      </c>
      <c r="F3826" s="16" t="s">
        <v>295</v>
      </c>
      <c r="G3826" s="61">
        <f t="shared" si="60"/>
        <v>-3.4591033557765938E-3</v>
      </c>
    </row>
    <row r="3827" spans="1:7" x14ac:dyDescent="0.35">
      <c r="A3827" s="60">
        <v>40403</v>
      </c>
      <c r="B3827" s="16">
        <v>4480.93</v>
      </c>
      <c r="C3827" s="16">
        <v>4423.6000000000004</v>
      </c>
      <c r="D3827" s="16">
        <v>4480.8999999999996</v>
      </c>
      <c r="E3827" s="16">
        <v>4416.6000000000004</v>
      </c>
      <c r="F3827" s="16" t="s">
        <v>1193</v>
      </c>
      <c r="G3827" s="61">
        <f t="shared" si="60"/>
        <v>1.3234895079594855E-2</v>
      </c>
    </row>
    <row r="3828" spans="1:7" x14ac:dyDescent="0.35">
      <c r="A3828" s="60">
        <v>40402</v>
      </c>
      <c r="B3828" s="16">
        <v>4422.3999999999996</v>
      </c>
      <c r="C3828" s="16">
        <v>4462.3999999999996</v>
      </c>
      <c r="D3828" s="16">
        <v>4462.3999999999996</v>
      </c>
      <c r="E3828" s="16">
        <v>4405.5</v>
      </c>
      <c r="F3828" s="16" t="s">
        <v>927</v>
      </c>
      <c r="G3828" s="61">
        <f t="shared" si="60"/>
        <v>-1.2780016295915964E-2</v>
      </c>
    </row>
    <row r="3829" spans="1:7" x14ac:dyDescent="0.35">
      <c r="A3829" s="60">
        <v>40401</v>
      </c>
      <c r="B3829" s="16">
        <v>4479.6499999999996</v>
      </c>
      <c r="C3829" s="16">
        <v>4554.8</v>
      </c>
      <c r="D3829" s="16">
        <v>4555.5</v>
      </c>
      <c r="E3829" s="16">
        <v>4479.7</v>
      </c>
      <c r="F3829" s="16" t="s">
        <v>186</v>
      </c>
      <c r="G3829" s="61">
        <f t="shared" si="60"/>
        <v>-1.8272945827662812E-2</v>
      </c>
    </row>
    <row r="3830" spans="1:7" x14ac:dyDescent="0.35">
      <c r="A3830" s="60">
        <v>40400</v>
      </c>
      <c r="B3830" s="16">
        <v>4563.03</v>
      </c>
      <c r="C3830" s="16">
        <v>4613.5</v>
      </c>
      <c r="D3830" s="16">
        <v>4617.6000000000004</v>
      </c>
      <c r="E3830" s="16">
        <v>4561.2</v>
      </c>
      <c r="F3830" s="16" t="s">
        <v>1181</v>
      </c>
      <c r="G3830" s="61">
        <f t="shared" si="60"/>
        <v>-1.1383209441087394E-2</v>
      </c>
    </row>
    <row r="3831" spans="1:7" x14ac:dyDescent="0.35">
      <c r="A3831" s="60">
        <v>40399</v>
      </c>
      <c r="B3831" s="16">
        <v>4615.57</v>
      </c>
      <c r="C3831" s="16">
        <v>4580.7</v>
      </c>
      <c r="D3831" s="16">
        <v>4618.8</v>
      </c>
      <c r="E3831" s="16">
        <v>4561.2</v>
      </c>
      <c r="F3831" s="16" t="s">
        <v>2522</v>
      </c>
      <c r="G3831" s="61">
        <f t="shared" si="60"/>
        <v>6.3886339007515058E-3</v>
      </c>
    </row>
    <row r="3832" spans="1:7" x14ac:dyDescent="0.35">
      <c r="A3832" s="60">
        <v>40396</v>
      </c>
      <c r="B3832" s="16">
        <v>4586.2700000000004</v>
      </c>
      <c r="C3832" s="16">
        <v>4582.8999999999996</v>
      </c>
      <c r="D3832" s="16">
        <v>4586.3</v>
      </c>
      <c r="E3832" s="16">
        <v>4566.8999999999996</v>
      </c>
      <c r="F3832" s="16" t="s">
        <v>2521</v>
      </c>
      <c r="G3832" s="61">
        <f t="shared" si="60"/>
        <v>3.0098868238925824E-4</v>
      </c>
    </row>
    <row r="3833" spans="1:7" x14ac:dyDescent="0.35">
      <c r="A3833" s="60">
        <v>40395</v>
      </c>
      <c r="B3833" s="16">
        <v>4584.8900000000003</v>
      </c>
      <c r="C3833" s="16">
        <v>4567</v>
      </c>
      <c r="D3833" s="16">
        <v>4596.6000000000004</v>
      </c>
      <c r="E3833" s="16">
        <v>4566.7</v>
      </c>
      <c r="F3833" s="16" t="s">
        <v>1201</v>
      </c>
      <c r="G3833" s="61">
        <f t="shared" si="60"/>
        <v>5.5266915075369294E-3</v>
      </c>
    </row>
    <row r="3834" spans="1:7" x14ac:dyDescent="0.35">
      <c r="A3834" s="60">
        <v>40394</v>
      </c>
      <c r="B3834" s="16">
        <v>4559.6899999999996</v>
      </c>
      <c r="C3834" s="16">
        <v>4583.8</v>
      </c>
      <c r="D3834" s="16">
        <v>4583.8999999999996</v>
      </c>
      <c r="E3834" s="16">
        <v>4559.2</v>
      </c>
      <c r="F3834" s="16" t="s">
        <v>365</v>
      </c>
      <c r="G3834" s="61">
        <f t="shared" si="60"/>
        <v>-5.836745551035083E-3</v>
      </c>
    </row>
    <row r="3835" spans="1:7" x14ac:dyDescent="0.35">
      <c r="A3835" s="60">
        <v>40393</v>
      </c>
      <c r="B3835" s="16">
        <v>4586.46</v>
      </c>
      <c r="C3835" s="16">
        <v>4568.7</v>
      </c>
      <c r="D3835" s="16">
        <v>4597.5</v>
      </c>
      <c r="E3835" s="16">
        <v>4568.3999999999996</v>
      </c>
      <c r="F3835" s="16" t="s">
        <v>249</v>
      </c>
      <c r="G3835" s="61">
        <f t="shared" si="60"/>
        <v>7.0305021034420268E-3</v>
      </c>
    </row>
    <row r="3836" spans="1:7" x14ac:dyDescent="0.35">
      <c r="A3836" s="60">
        <v>40392</v>
      </c>
      <c r="B3836" s="16">
        <v>4554.4399999999996</v>
      </c>
      <c r="C3836" s="16">
        <v>4508.8999999999996</v>
      </c>
      <c r="D3836" s="16">
        <v>4554.3999999999996</v>
      </c>
      <c r="E3836" s="16">
        <v>4508.3</v>
      </c>
      <c r="F3836" s="16" t="s">
        <v>2520</v>
      </c>
      <c r="G3836" s="61">
        <f t="shared" si="60"/>
        <v>1.042720479917647E-2</v>
      </c>
    </row>
    <row r="3837" spans="1:7" x14ac:dyDescent="0.35">
      <c r="A3837" s="60">
        <v>40389</v>
      </c>
      <c r="B3837" s="16">
        <v>4507.4399999999996</v>
      </c>
      <c r="C3837" s="16">
        <v>4531.2</v>
      </c>
      <c r="D3837" s="16">
        <v>4531.8999999999996</v>
      </c>
      <c r="E3837" s="16">
        <v>4494.8999999999996</v>
      </c>
      <c r="F3837" s="16" t="s">
        <v>711</v>
      </c>
      <c r="G3837" s="61">
        <f t="shared" si="60"/>
        <v>-6.3379179443542322E-3</v>
      </c>
    </row>
    <row r="3838" spans="1:7" x14ac:dyDescent="0.35">
      <c r="A3838" s="60">
        <v>40388</v>
      </c>
      <c r="B3838" s="16">
        <v>4536.1899999999996</v>
      </c>
      <c r="C3838" s="16">
        <v>4541.1000000000004</v>
      </c>
      <c r="D3838" s="16">
        <v>4542.7</v>
      </c>
      <c r="E3838" s="16">
        <v>4517.6000000000004</v>
      </c>
      <c r="F3838" s="16" t="s">
        <v>295</v>
      </c>
      <c r="G3838" s="61">
        <f t="shared" si="60"/>
        <v>-1.3055577571706722E-3</v>
      </c>
    </row>
    <row r="3839" spans="1:7" x14ac:dyDescent="0.35">
      <c r="A3839" s="60">
        <v>40387</v>
      </c>
      <c r="B3839" s="16">
        <v>4542.12</v>
      </c>
      <c r="C3839" s="16">
        <v>4514.3</v>
      </c>
      <c r="D3839" s="16">
        <v>4542.3999999999996</v>
      </c>
      <c r="E3839" s="16">
        <v>4502.8</v>
      </c>
      <c r="F3839" s="16" t="s">
        <v>166</v>
      </c>
      <c r="G3839" s="61">
        <f t="shared" si="60"/>
        <v>6.2629462653831514E-3</v>
      </c>
    </row>
    <row r="3840" spans="1:7" x14ac:dyDescent="0.35">
      <c r="A3840" s="60">
        <v>40386</v>
      </c>
      <c r="B3840" s="16">
        <v>4513.8500000000004</v>
      </c>
      <c r="C3840" s="16">
        <v>4507.3999999999996</v>
      </c>
      <c r="D3840" s="16">
        <v>4536.8</v>
      </c>
      <c r="E3840" s="16">
        <v>4504.3</v>
      </c>
      <c r="F3840" s="16" t="s">
        <v>248</v>
      </c>
      <c r="G3840" s="61">
        <f t="shared" si="60"/>
        <v>2.1001733864074446E-3</v>
      </c>
    </row>
    <row r="3841" spans="1:7" x14ac:dyDescent="0.35">
      <c r="A3841" s="60">
        <v>40385</v>
      </c>
      <c r="B3841" s="16">
        <v>4504.3900000000003</v>
      </c>
      <c r="C3841" s="16">
        <v>4482.8</v>
      </c>
      <c r="D3841" s="16">
        <v>4519.2</v>
      </c>
      <c r="E3841" s="16">
        <v>4482.7</v>
      </c>
      <c r="F3841" s="16" t="s">
        <v>365</v>
      </c>
      <c r="G3841" s="61">
        <f t="shared" si="60"/>
        <v>6.5361083675594678E-3</v>
      </c>
    </row>
    <row r="3842" spans="1:7" x14ac:dyDescent="0.35">
      <c r="A3842" s="60">
        <v>40382</v>
      </c>
      <c r="B3842" s="16">
        <v>4475.1400000000003</v>
      </c>
      <c r="C3842" s="16">
        <v>4412.2</v>
      </c>
      <c r="D3842" s="16">
        <v>4489.2</v>
      </c>
      <c r="E3842" s="16">
        <v>4411.8999999999996</v>
      </c>
      <c r="F3842" s="16" t="s">
        <v>561</v>
      </c>
      <c r="G3842" s="61">
        <f t="shared" si="60"/>
        <v>1.8280695367252298E-2</v>
      </c>
    </row>
    <row r="3843" spans="1:7" x14ac:dyDescent="0.35">
      <c r="A3843" s="60">
        <v>40381</v>
      </c>
      <c r="B3843" s="16">
        <v>4394.8</v>
      </c>
      <c r="C3843" s="16">
        <v>4426.3</v>
      </c>
      <c r="D3843" s="16">
        <v>4430.8</v>
      </c>
      <c r="E3843" s="16">
        <v>4394.8</v>
      </c>
      <c r="F3843" s="16" t="s">
        <v>2519</v>
      </c>
      <c r="G3843" s="61">
        <f t="shared" ref="G3843:G3906" si="61">B3843/B3844-1</f>
        <v>-7.6635792573056527E-3</v>
      </c>
    </row>
    <row r="3844" spans="1:7" x14ac:dyDescent="0.35">
      <c r="A3844" s="60">
        <v>40380</v>
      </c>
      <c r="B3844" s="16">
        <v>4428.74</v>
      </c>
      <c r="C3844" s="16">
        <v>4430.2</v>
      </c>
      <c r="D3844" s="16">
        <v>4449.8</v>
      </c>
      <c r="E3844" s="16">
        <v>4418.3</v>
      </c>
      <c r="F3844" s="16" t="s">
        <v>298</v>
      </c>
      <c r="G3844" s="61">
        <f t="shared" si="61"/>
        <v>2.2766980184125707E-3</v>
      </c>
    </row>
    <row r="3845" spans="1:7" x14ac:dyDescent="0.35">
      <c r="A3845" s="60">
        <v>40379</v>
      </c>
      <c r="B3845" s="16">
        <v>4418.68</v>
      </c>
      <c r="C3845" s="16">
        <v>4377.5</v>
      </c>
      <c r="D3845" s="16">
        <v>4428.1000000000004</v>
      </c>
      <c r="E3845" s="16">
        <v>4376.2</v>
      </c>
      <c r="F3845" s="16" t="s">
        <v>1201</v>
      </c>
      <c r="G3845" s="61">
        <f t="shared" si="61"/>
        <v>1.052448623949731E-2</v>
      </c>
    </row>
    <row r="3846" spans="1:7" x14ac:dyDescent="0.35">
      <c r="A3846" s="60">
        <v>40378</v>
      </c>
      <c r="B3846" s="16">
        <v>4372.66</v>
      </c>
      <c r="C3846" s="16">
        <v>4420.3</v>
      </c>
      <c r="D3846" s="16">
        <v>4420.3</v>
      </c>
      <c r="E3846" s="16">
        <v>4360.5</v>
      </c>
      <c r="F3846" s="16" t="s">
        <v>2518</v>
      </c>
      <c r="G3846" s="61">
        <f t="shared" si="61"/>
        <v>-1.4507452056893855E-2</v>
      </c>
    </row>
    <row r="3847" spans="1:7" x14ac:dyDescent="0.35">
      <c r="A3847" s="60">
        <v>40375</v>
      </c>
      <c r="B3847" s="16">
        <v>4437.03</v>
      </c>
      <c r="C3847" s="16">
        <v>4457.3999999999996</v>
      </c>
      <c r="D3847" s="16">
        <v>4470.3999999999996</v>
      </c>
      <c r="E3847" s="16">
        <v>4428.5</v>
      </c>
      <c r="F3847" s="16" t="s">
        <v>2517</v>
      </c>
      <c r="G3847" s="61">
        <f t="shared" si="61"/>
        <v>-4.4091117154474446E-3</v>
      </c>
    </row>
    <row r="3848" spans="1:7" x14ac:dyDescent="0.35">
      <c r="A3848" s="60">
        <v>40374</v>
      </c>
      <c r="B3848" s="16">
        <v>4456.68</v>
      </c>
      <c r="C3848" s="16">
        <v>4472.5</v>
      </c>
      <c r="D3848" s="16">
        <v>4478.5</v>
      </c>
      <c r="E3848" s="16">
        <v>4443.8</v>
      </c>
      <c r="F3848" s="16" t="s">
        <v>165</v>
      </c>
      <c r="G3848" s="61">
        <f t="shared" si="61"/>
        <v>-4.6010077547080641E-3</v>
      </c>
    </row>
    <row r="3849" spans="1:7" x14ac:dyDescent="0.35">
      <c r="A3849" s="60">
        <v>40373</v>
      </c>
      <c r="B3849" s="16">
        <v>4477.28</v>
      </c>
      <c r="C3849" s="16">
        <v>4418.1000000000004</v>
      </c>
      <c r="D3849" s="16">
        <v>4477.3</v>
      </c>
      <c r="E3849" s="16">
        <v>4417.2</v>
      </c>
      <c r="F3849" s="16" t="s">
        <v>2516</v>
      </c>
      <c r="G3849" s="61">
        <f t="shared" si="61"/>
        <v>1.7572887026245709E-2</v>
      </c>
    </row>
    <row r="3850" spans="1:7" x14ac:dyDescent="0.35">
      <c r="A3850" s="60">
        <v>40372</v>
      </c>
      <c r="B3850" s="16">
        <v>4399.96</v>
      </c>
      <c r="C3850" s="16">
        <v>4423.6000000000004</v>
      </c>
      <c r="D3850" s="16">
        <v>4446.5</v>
      </c>
      <c r="E3850" s="16">
        <v>4400</v>
      </c>
      <c r="F3850" s="16" t="s">
        <v>2515</v>
      </c>
      <c r="G3850" s="61">
        <f t="shared" si="61"/>
        <v>-6.6778943185974438E-3</v>
      </c>
    </row>
    <row r="3851" spans="1:7" x14ac:dyDescent="0.35">
      <c r="A3851" s="60">
        <v>40371</v>
      </c>
      <c r="B3851" s="16">
        <v>4429.54</v>
      </c>
      <c r="C3851" s="16">
        <v>4415.2</v>
      </c>
      <c r="D3851" s="16">
        <v>4439.8</v>
      </c>
      <c r="E3851" s="16">
        <v>4407.8</v>
      </c>
      <c r="F3851" s="16" t="s">
        <v>2514</v>
      </c>
      <c r="G3851" s="61">
        <f t="shared" si="61"/>
        <v>3.4046813802663944E-3</v>
      </c>
    </row>
    <row r="3852" spans="1:7" x14ac:dyDescent="0.35">
      <c r="A3852" s="60">
        <v>40368</v>
      </c>
      <c r="B3852" s="16">
        <v>4414.51</v>
      </c>
      <c r="C3852" s="16">
        <v>4376.8</v>
      </c>
      <c r="D3852" s="16">
        <v>4415.2</v>
      </c>
      <c r="E3852" s="16">
        <v>4370.1000000000004</v>
      </c>
      <c r="F3852" s="16" t="s">
        <v>2513</v>
      </c>
      <c r="G3852" s="61">
        <f t="shared" si="61"/>
        <v>9.2384719142222238E-3</v>
      </c>
    </row>
    <row r="3853" spans="1:7" x14ac:dyDescent="0.35">
      <c r="A3853" s="60">
        <v>40367</v>
      </c>
      <c r="B3853" s="16">
        <v>4374.1000000000004</v>
      </c>
      <c r="C3853" s="16">
        <v>4298.2</v>
      </c>
      <c r="D3853" s="16">
        <v>4374</v>
      </c>
      <c r="E3853" s="16">
        <v>4298.2</v>
      </c>
      <c r="F3853" s="16" t="s">
        <v>534</v>
      </c>
      <c r="G3853" s="61">
        <f t="shared" si="61"/>
        <v>2.2516351939557477E-2</v>
      </c>
    </row>
    <row r="3854" spans="1:7" x14ac:dyDescent="0.35">
      <c r="A3854" s="60">
        <v>40366</v>
      </c>
      <c r="B3854" s="16">
        <v>4277.78</v>
      </c>
      <c r="C3854" s="16">
        <v>4303</v>
      </c>
      <c r="D3854" s="16">
        <v>4312.3999999999996</v>
      </c>
      <c r="E3854" s="16">
        <v>4259.3</v>
      </c>
      <c r="F3854" s="16" t="s">
        <v>365</v>
      </c>
      <c r="G3854" s="61">
        <f t="shared" si="61"/>
        <v>-5.1003439766869052E-3</v>
      </c>
    </row>
    <row r="3855" spans="1:7" x14ac:dyDescent="0.35">
      <c r="A3855" s="60">
        <v>40365</v>
      </c>
      <c r="B3855" s="16">
        <v>4299.71</v>
      </c>
      <c r="C3855" s="16">
        <v>4244.5</v>
      </c>
      <c r="D3855" s="16">
        <v>4299.7</v>
      </c>
      <c r="E3855" s="16">
        <v>4213</v>
      </c>
      <c r="F3855" s="16" t="s">
        <v>2512</v>
      </c>
      <c r="G3855" s="61">
        <f t="shared" si="61"/>
        <v>1.1551283227583919E-2</v>
      </c>
    </row>
    <row r="3856" spans="1:7" x14ac:dyDescent="0.35">
      <c r="A3856" s="60">
        <v>40364</v>
      </c>
      <c r="B3856" s="16">
        <v>4250.6099999999997</v>
      </c>
      <c r="C3856" s="16">
        <v>4266</v>
      </c>
      <c r="D3856" s="16">
        <v>4285.6000000000004</v>
      </c>
      <c r="E3856" s="16">
        <v>4245.2</v>
      </c>
      <c r="F3856" s="16" t="s">
        <v>2511</v>
      </c>
      <c r="G3856" s="61">
        <f t="shared" si="61"/>
        <v>-3.3412585641732218E-3</v>
      </c>
    </row>
    <row r="3857" spans="1:7" x14ac:dyDescent="0.35">
      <c r="A3857" s="60">
        <v>40361</v>
      </c>
      <c r="B3857" s="16">
        <v>4264.8599999999997</v>
      </c>
      <c r="C3857" s="16">
        <v>4273.1000000000004</v>
      </c>
      <c r="D3857" s="16">
        <v>4303.8999999999996</v>
      </c>
      <c r="E3857" s="16">
        <v>4249.3999999999996</v>
      </c>
      <c r="F3857" s="16" t="s">
        <v>528</v>
      </c>
      <c r="G3857" s="61">
        <f t="shared" si="61"/>
        <v>5.0202687485900732E-4</v>
      </c>
    </row>
    <row r="3858" spans="1:7" x14ac:dyDescent="0.35">
      <c r="A3858" s="60">
        <v>40360</v>
      </c>
      <c r="B3858" s="16">
        <v>4262.72</v>
      </c>
      <c r="C3858" s="16">
        <v>4309.8999999999996</v>
      </c>
      <c r="D3858" s="16">
        <v>4310.8999999999996</v>
      </c>
      <c r="E3858" s="16">
        <v>4240</v>
      </c>
      <c r="F3858" s="16" t="s">
        <v>1201</v>
      </c>
      <c r="G3858" s="61">
        <f t="shared" si="61"/>
        <v>-1.4347583802144404E-2</v>
      </c>
    </row>
    <row r="3859" spans="1:7" x14ac:dyDescent="0.35">
      <c r="A3859" s="60">
        <v>40359</v>
      </c>
      <c r="B3859" s="16">
        <v>4324.7700000000004</v>
      </c>
      <c r="C3859" s="16">
        <v>4346.6000000000004</v>
      </c>
      <c r="D3859" s="16">
        <v>4346.7</v>
      </c>
      <c r="E3859" s="16">
        <v>4273.2</v>
      </c>
      <c r="F3859" s="16" t="s">
        <v>1166</v>
      </c>
      <c r="G3859" s="61">
        <f t="shared" si="61"/>
        <v>-1.0485974465748393E-2</v>
      </c>
    </row>
    <row r="3860" spans="1:7" x14ac:dyDescent="0.35">
      <c r="A3860" s="60">
        <v>40358</v>
      </c>
      <c r="B3860" s="16">
        <v>4370.6000000000004</v>
      </c>
      <c r="C3860" s="16">
        <v>4406.8</v>
      </c>
      <c r="D3860" s="16">
        <v>4432.6000000000004</v>
      </c>
      <c r="E3860" s="16">
        <v>4368.5</v>
      </c>
      <c r="F3860" s="16" t="s">
        <v>287</v>
      </c>
      <c r="G3860" s="61">
        <f t="shared" si="61"/>
        <v>-8.8645687111790217E-3</v>
      </c>
    </row>
    <row r="3861" spans="1:7" x14ac:dyDescent="0.35">
      <c r="A3861" s="60">
        <v>40357</v>
      </c>
      <c r="B3861" s="16">
        <v>4409.6899999999996</v>
      </c>
      <c r="C3861" s="16">
        <v>4445.1000000000004</v>
      </c>
      <c r="D3861" s="16">
        <v>4458</v>
      </c>
      <c r="E3861" s="16">
        <v>4394.5</v>
      </c>
      <c r="F3861" s="16" t="s">
        <v>2510</v>
      </c>
      <c r="G3861" s="61">
        <f t="shared" si="61"/>
        <v>-6.6990582124283327E-3</v>
      </c>
    </row>
    <row r="3862" spans="1:7" x14ac:dyDescent="0.35">
      <c r="A3862" s="60">
        <v>40354</v>
      </c>
      <c r="B3862" s="16">
        <v>4439.43</v>
      </c>
      <c r="C3862" s="16">
        <v>4493</v>
      </c>
      <c r="D3862" s="16">
        <v>4493</v>
      </c>
      <c r="E3862" s="16">
        <v>4436</v>
      </c>
      <c r="F3862" s="16" t="s">
        <v>366</v>
      </c>
      <c r="G3862" s="61">
        <f t="shared" si="61"/>
        <v>-1.4353652688229301E-2</v>
      </c>
    </row>
    <row r="3863" spans="1:7" x14ac:dyDescent="0.35">
      <c r="A3863" s="60">
        <v>40353</v>
      </c>
      <c r="B3863" s="16">
        <v>4504.08</v>
      </c>
      <c r="C3863" s="16">
        <v>4524.2</v>
      </c>
      <c r="D3863" s="16">
        <v>4541.8</v>
      </c>
      <c r="E3863" s="16">
        <v>4503.3</v>
      </c>
      <c r="F3863" s="16" t="s">
        <v>561</v>
      </c>
      <c r="G3863" s="61">
        <f t="shared" si="61"/>
        <v>-1.1753278721243765E-3</v>
      </c>
    </row>
    <row r="3864" spans="1:7" x14ac:dyDescent="0.35">
      <c r="A3864" s="60">
        <v>40352</v>
      </c>
      <c r="B3864" s="16">
        <v>4509.38</v>
      </c>
      <c r="C3864" s="16">
        <v>4567.8999999999996</v>
      </c>
      <c r="D3864" s="16">
        <v>4568.7</v>
      </c>
      <c r="E3864" s="16">
        <v>4509.3999999999996</v>
      </c>
      <c r="F3864" s="16" t="s">
        <v>1201</v>
      </c>
      <c r="G3864" s="61">
        <f t="shared" si="61"/>
        <v>-1.5687858117325981E-2</v>
      </c>
    </row>
    <row r="3865" spans="1:7" x14ac:dyDescent="0.35">
      <c r="A3865" s="60">
        <v>40351</v>
      </c>
      <c r="B3865" s="16">
        <v>4581.25</v>
      </c>
      <c r="C3865" s="16">
        <v>4624.8</v>
      </c>
      <c r="D3865" s="16">
        <v>4624.8</v>
      </c>
      <c r="E3865" s="16">
        <v>4579.8999999999996</v>
      </c>
      <c r="F3865" s="16" t="s">
        <v>711</v>
      </c>
      <c r="G3865" s="61">
        <f t="shared" si="61"/>
        <v>-1.1105834610486309E-2</v>
      </c>
    </row>
    <row r="3866" spans="1:7" x14ac:dyDescent="0.35">
      <c r="A3866" s="60">
        <v>40350</v>
      </c>
      <c r="B3866" s="16">
        <v>4632.7</v>
      </c>
      <c r="C3866" s="16">
        <v>4588.5</v>
      </c>
      <c r="D3866" s="16">
        <v>4641.3</v>
      </c>
      <c r="E3866" s="16">
        <v>4587.6000000000004</v>
      </c>
      <c r="F3866" s="16" t="s">
        <v>872</v>
      </c>
      <c r="G3866" s="61">
        <f t="shared" si="61"/>
        <v>1.28156918986988E-2</v>
      </c>
    </row>
    <row r="3867" spans="1:7" x14ac:dyDescent="0.35">
      <c r="A3867" s="60">
        <v>40347</v>
      </c>
      <c r="B3867" s="16">
        <v>4574.08</v>
      </c>
      <c r="C3867" s="16">
        <v>4546.6000000000004</v>
      </c>
      <c r="D3867" s="16">
        <v>4581.8</v>
      </c>
      <c r="E3867" s="16">
        <v>4545.7</v>
      </c>
      <c r="F3867" s="16" t="s">
        <v>775</v>
      </c>
      <c r="G3867" s="61">
        <f t="shared" si="61"/>
        <v>5.966636976434847E-3</v>
      </c>
    </row>
    <row r="3868" spans="1:7" x14ac:dyDescent="0.35">
      <c r="A3868" s="60">
        <v>40346</v>
      </c>
      <c r="B3868" s="16">
        <v>4546.95</v>
      </c>
      <c r="C3868" s="16">
        <v>4570</v>
      </c>
      <c r="D3868" s="16">
        <v>4578</v>
      </c>
      <c r="E3868" s="16">
        <v>4535</v>
      </c>
      <c r="F3868" s="16" t="s">
        <v>1181</v>
      </c>
      <c r="G3868" s="61">
        <f t="shared" si="61"/>
        <v>-5.5094550910516071E-3</v>
      </c>
    </row>
    <row r="3869" spans="1:7" x14ac:dyDescent="0.35">
      <c r="A3869" s="60">
        <v>40345</v>
      </c>
      <c r="B3869" s="16">
        <v>4572.1400000000003</v>
      </c>
      <c r="C3869" s="16">
        <v>4535.3999999999996</v>
      </c>
      <c r="D3869" s="16">
        <v>4582.2</v>
      </c>
      <c r="E3869" s="16">
        <v>4535.3999999999996</v>
      </c>
      <c r="F3869" s="16" t="s">
        <v>1196</v>
      </c>
      <c r="G3869" s="61">
        <f t="shared" si="61"/>
        <v>1.2079502918604712E-2</v>
      </c>
    </row>
    <row r="3870" spans="1:7" x14ac:dyDescent="0.35">
      <c r="A3870" s="60">
        <v>40344</v>
      </c>
      <c r="B3870" s="16">
        <v>4517.57</v>
      </c>
      <c r="C3870" s="16">
        <v>4516.8</v>
      </c>
      <c r="D3870" s="16">
        <v>4528.2</v>
      </c>
      <c r="E3870" s="16">
        <v>4503</v>
      </c>
      <c r="F3870" s="16" t="s">
        <v>294</v>
      </c>
      <c r="G3870" s="61">
        <f t="shared" si="61"/>
        <v>2.3026527001923647E-4</v>
      </c>
    </row>
    <row r="3871" spans="1:7" x14ac:dyDescent="0.35">
      <c r="A3871" s="60">
        <v>40340</v>
      </c>
      <c r="B3871" s="16">
        <v>4516.53</v>
      </c>
      <c r="C3871" s="16">
        <v>4467.6000000000004</v>
      </c>
      <c r="D3871" s="16">
        <v>4517.7</v>
      </c>
      <c r="E3871" s="16">
        <v>4467.6000000000004</v>
      </c>
      <c r="F3871" s="16" t="s">
        <v>366</v>
      </c>
      <c r="G3871" s="61">
        <f t="shared" si="61"/>
        <v>1.5320183977088231E-2</v>
      </c>
    </row>
    <row r="3872" spans="1:7" x14ac:dyDescent="0.35">
      <c r="A3872" s="60">
        <v>40339</v>
      </c>
      <c r="B3872" s="16">
        <v>4448.38</v>
      </c>
      <c r="C3872" s="16">
        <v>4402.8999999999996</v>
      </c>
      <c r="D3872" s="16">
        <v>4459</v>
      </c>
      <c r="E3872" s="16">
        <v>4402.8999999999996</v>
      </c>
      <c r="F3872" s="16" t="s">
        <v>1193</v>
      </c>
      <c r="G3872" s="61">
        <f t="shared" si="61"/>
        <v>1.0391515980220811E-2</v>
      </c>
    </row>
    <row r="3873" spans="1:7" x14ac:dyDescent="0.35">
      <c r="A3873" s="60">
        <v>40338</v>
      </c>
      <c r="B3873" s="16">
        <v>4402.63</v>
      </c>
      <c r="C3873" s="16">
        <v>4405.8</v>
      </c>
      <c r="D3873" s="16">
        <v>4409.2</v>
      </c>
      <c r="E3873" s="16">
        <v>4374.1000000000004</v>
      </c>
      <c r="F3873" s="16" t="s">
        <v>740</v>
      </c>
      <c r="G3873" s="61">
        <f t="shared" si="61"/>
        <v>3.3172997180286323E-4</v>
      </c>
    </row>
    <row r="3874" spans="1:7" x14ac:dyDescent="0.35">
      <c r="A3874" s="60">
        <v>40337</v>
      </c>
      <c r="B3874" s="16">
        <v>4401.17</v>
      </c>
      <c r="C3874" s="16">
        <v>4348.3999999999996</v>
      </c>
      <c r="D3874" s="16">
        <v>4404.3999999999996</v>
      </c>
      <c r="E3874" s="16">
        <v>4347.6000000000004</v>
      </c>
      <c r="F3874" s="16" t="s">
        <v>711</v>
      </c>
      <c r="G3874" s="61">
        <f t="shared" si="61"/>
        <v>1.1607407594692365E-2</v>
      </c>
    </row>
    <row r="3875" spans="1:7" x14ac:dyDescent="0.35">
      <c r="A3875" s="60">
        <v>40336</v>
      </c>
      <c r="B3875" s="16">
        <v>4350.67</v>
      </c>
      <c r="C3875" s="16">
        <v>4438.5</v>
      </c>
      <c r="D3875" s="16">
        <v>4438.5</v>
      </c>
      <c r="E3875" s="16">
        <v>4326.3</v>
      </c>
      <c r="F3875" s="16" t="s">
        <v>1201</v>
      </c>
      <c r="G3875" s="61">
        <f t="shared" si="61"/>
        <v>-2.7218048475091572E-2</v>
      </c>
    </row>
    <row r="3876" spans="1:7" x14ac:dyDescent="0.35">
      <c r="A3876" s="60">
        <v>40333</v>
      </c>
      <c r="B3876" s="16">
        <v>4472.3999999999996</v>
      </c>
      <c r="C3876" s="16">
        <v>4493.2</v>
      </c>
      <c r="D3876" s="16">
        <v>4493.2</v>
      </c>
      <c r="E3876" s="16">
        <v>4455</v>
      </c>
      <c r="F3876" s="16" t="s">
        <v>373</v>
      </c>
      <c r="G3876" s="61">
        <f t="shared" si="61"/>
        <v>-7.5117891816921523E-3</v>
      </c>
    </row>
    <row r="3877" spans="1:7" x14ac:dyDescent="0.35">
      <c r="A3877" s="60">
        <v>40332</v>
      </c>
      <c r="B3877" s="16">
        <v>4506.25</v>
      </c>
      <c r="C3877" s="16">
        <v>4424</v>
      </c>
      <c r="D3877" s="16">
        <v>4507.8</v>
      </c>
      <c r="E3877" s="16">
        <v>4423.8</v>
      </c>
      <c r="F3877" s="16" t="s">
        <v>232</v>
      </c>
      <c r="G3877" s="61">
        <f t="shared" si="61"/>
        <v>2.3289559437653429E-2</v>
      </c>
    </row>
    <row r="3878" spans="1:7" x14ac:dyDescent="0.35">
      <c r="A3878" s="60">
        <v>40331</v>
      </c>
      <c r="B3878" s="16">
        <v>4403.6899999999996</v>
      </c>
      <c r="C3878" s="16">
        <v>4428.1000000000004</v>
      </c>
      <c r="D3878" s="16">
        <v>4450.2</v>
      </c>
      <c r="E3878" s="16">
        <v>4397.2</v>
      </c>
      <c r="F3878" s="16" t="s">
        <v>890</v>
      </c>
      <c r="G3878" s="61">
        <f t="shared" si="61"/>
        <v>-7.4446888692548674E-3</v>
      </c>
    </row>
    <row r="3879" spans="1:7" x14ac:dyDescent="0.35">
      <c r="A3879" s="60">
        <v>40330</v>
      </c>
      <c r="B3879" s="16">
        <v>4436.72</v>
      </c>
      <c r="C3879" s="16">
        <v>4454.2</v>
      </c>
      <c r="D3879" s="16">
        <v>4454.2</v>
      </c>
      <c r="E3879" s="16">
        <v>4410.8</v>
      </c>
      <c r="F3879" s="16" t="s">
        <v>479</v>
      </c>
      <c r="G3879" s="61">
        <f t="shared" si="61"/>
        <v>-3.7879553349096096E-3</v>
      </c>
    </row>
    <row r="3880" spans="1:7" x14ac:dyDescent="0.35">
      <c r="A3880" s="60">
        <v>40329</v>
      </c>
      <c r="B3880" s="16">
        <v>4453.59</v>
      </c>
      <c r="C3880" s="16">
        <v>4470.3999999999996</v>
      </c>
      <c r="D3880" s="16">
        <v>4473.8</v>
      </c>
      <c r="E3880" s="16">
        <v>4448.6000000000004</v>
      </c>
      <c r="F3880" s="16" t="s">
        <v>249</v>
      </c>
      <c r="G3880" s="61">
        <f t="shared" si="61"/>
        <v>-5.6753612963579281E-3</v>
      </c>
    </row>
    <row r="3881" spans="1:7" x14ac:dyDescent="0.35">
      <c r="A3881" s="60">
        <v>40326</v>
      </c>
      <c r="B3881" s="16">
        <v>4479.01</v>
      </c>
      <c r="C3881" s="16">
        <v>4415.3</v>
      </c>
      <c r="D3881" s="16">
        <v>4479.7</v>
      </c>
      <c r="E3881" s="16">
        <v>4415.3</v>
      </c>
      <c r="F3881" s="16" t="s">
        <v>1179</v>
      </c>
      <c r="G3881" s="61">
        <f t="shared" si="61"/>
        <v>1.816970821171715E-2</v>
      </c>
    </row>
    <row r="3882" spans="1:7" x14ac:dyDescent="0.35">
      <c r="A3882" s="60">
        <v>40325</v>
      </c>
      <c r="B3882" s="16">
        <v>4399.08</v>
      </c>
      <c r="C3882" s="16">
        <v>4335.7</v>
      </c>
      <c r="D3882" s="16">
        <v>4399.1000000000004</v>
      </c>
      <c r="E3882" s="16">
        <v>4315.6000000000004</v>
      </c>
      <c r="F3882" s="16" t="s">
        <v>1644</v>
      </c>
      <c r="G3882" s="61">
        <f t="shared" si="61"/>
        <v>1.5871696283210168E-2</v>
      </c>
    </row>
    <row r="3883" spans="1:7" x14ac:dyDescent="0.35">
      <c r="A3883" s="60">
        <v>40324</v>
      </c>
      <c r="B3883" s="16">
        <v>4330.3500000000004</v>
      </c>
      <c r="C3883" s="16">
        <v>4312.8</v>
      </c>
      <c r="D3883" s="16">
        <v>4383.1000000000004</v>
      </c>
      <c r="E3883" s="16">
        <v>4312.8</v>
      </c>
      <c r="F3883" s="16" t="s">
        <v>1423</v>
      </c>
      <c r="G3883" s="61">
        <f t="shared" si="61"/>
        <v>1.0274571834514967E-2</v>
      </c>
    </row>
    <row r="3884" spans="1:7" x14ac:dyDescent="0.35">
      <c r="A3884" s="60">
        <v>40323</v>
      </c>
      <c r="B3884" s="16">
        <v>4286.3100000000004</v>
      </c>
      <c r="C3884" s="16">
        <v>4395.3</v>
      </c>
      <c r="D3884" s="16">
        <v>4395.3</v>
      </c>
      <c r="E3884" s="16">
        <v>4286.3</v>
      </c>
      <c r="F3884" s="16" t="s">
        <v>1198</v>
      </c>
      <c r="G3884" s="61">
        <f t="shared" si="61"/>
        <v>-2.8662138918915114E-2</v>
      </c>
    </row>
    <row r="3885" spans="1:7" x14ac:dyDescent="0.35">
      <c r="A3885" s="60">
        <v>40322</v>
      </c>
      <c r="B3885" s="16">
        <v>4412.79</v>
      </c>
      <c r="C3885" s="16">
        <v>4338.3999999999996</v>
      </c>
      <c r="D3885" s="16">
        <v>4412.8</v>
      </c>
      <c r="E3885" s="16">
        <v>4323.6000000000004</v>
      </c>
      <c r="F3885" s="16" t="s">
        <v>890</v>
      </c>
      <c r="G3885" s="61">
        <f t="shared" si="61"/>
        <v>2.0116649752529581E-2</v>
      </c>
    </row>
    <row r="3886" spans="1:7" x14ac:dyDescent="0.35">
      <c r="A3886" s="60">
        <v>40319</v>
      </c>
      <c r="B3886" s="16">
        <v>4325.7700000000004</v>
      </c>
      <c r="C3886" s="16">
        <v>4314.7</v>
      </c>
      <c r="D3886" s="16">
        <v>4326.7</v>
      </c>
      <c r="E3886" s="16">
        <v>4194.3999999999996</v>
      </c>
      <c r="F3886" s="16" t="s">
        <v>1175</v>
      </c>
      <c r="G3886" s="61">
        <f t="shared" si="61"/>
        <v>-3.8319734893755841E-3</v>
      </c>
    </row>
    <row r="3887" spans="1:7" x14ac:dyDescent="0.35">
      <c r="A3887" s="60">
        <v>40318</v>
      </c>
      <c r="B3887" s="16">
        <v>4342.41</v>
      </c>
      <c r="C3887" s="16">
        <v>4417.6000000000004</v>
      </c>
      <c r="D3887" s="16">
        <v>4428.5</v>
      </c>
      <c r="E3887" s="16">
        <v>4342.3999999999996</v>
      </c>
      <c r="F3887" s="16" t="s">
        <v>2305</v>
      </c>
      <c r="G3887" s="61">
        <f t="shared" si="61"/>
        <v>-1.6294621619539984E-2</v>
      </c>
    </row>
    <row r="3888" spans="1:7" x14ac:dyDescent="0.35">
      <c r="A3888" s="60">
        <v>40317</v>
      </c>
      <c r="B3888" s="16">
        <v>4414.34</v>
      </c>
      <c r="C3888" s="16">
        <v>4487.2</v>
      </c>
      <c r="D3888" s="16">
        <v>4489</v>
      </c>
      <c r="E3888" s="16">
        <v>4414.3</v>
      </c>
      <c r="F3888" s="16" t="s">
        <v>2509</v>
      </c>
      <c r="G3888" s="61">
        <f t="shared" si="61"/>
        <v>-1.9037735471698958E-2</v>
      </c>
    </row>
    <row r="3889" spans="1:7" x14ac:dyDescent="0.35">
      <c r="A3889" s="60">
        <v>40316</v>
      </c>
      <c r="B3889" s="16">
        <v>4500.01</v>
      </c>
      <c r="C3889" s="16">
        <v>4511.3999999999996</v>
      </c>
      <c r="D3889" s="16">
        <v>4534.1000000000004</v>
      </c>
      <c r="E3889" s="16">
        <v>4477.8999999999996</v>
      </c>
      <c r="F3889" s="16" t="s">
        <v>1183</v>
      </c>
      <c r="G3889" s="61">
        <f t="shared" si="61"/>
        <v>-1.6219555006502517E-4</v>
      </c>
    </row>
    <row r="3890" spans="1:7" x14ac:dyDescent="0.35">
      <c r="A3890" s="60">
        <v>40315</v>
      </c>
      <c r="B3890" s="16">
        <v>4500.74</v>
      </c>
      <c r="C3890" s="16">
        <v>4622</v>
      </c>
      <c r="D3890" s="16">
        <v>4622</v>
      </c>
      <c r="E3890" s="16">
        <v>4500.7</v>
      </c>
      <c r="F3890" s="16" t="s">
        <v>1193</v>
      </c>
      <c r="G3890" s="61">
        <f t="shared" si="61"/>
        <v>-3.0635497029924741E-2</v>
      </c>
    </row>
    <row r="3891" spans="1:7" x14ac:dyDescent="0.35">
      <c r="A3891" s="60">
        <v>40312</v>
      </c>
      <c r="B3891" s="16">
        <v>4642.9799999999996</v>
      </c>
      <c r="C3891" s="16">
        <v>4667.8</v>
      </c>
      <c r="D3891" s="16">
        <v>4668.1000000000004</v>
      </c>
      <c r="E3891" s="16">
        <v>4628</v>
      </c>
      <c r="F3891" s="16" t="s">
        <v>248</v>
      </c>
      <c r="G3891" s="61">
        <f t="shared" si="61"/>
        <v>-7.8084931787877343E-3</v>
      </c>
    </row>
    <row r="3892" spans="1:7" x14ac:dyDescent="0.35">
      <c r="A3892" s="60">
        <v>40311</v>
      </c>
      <c r="B3892" s="16">
        <v>4679.5200000000004</v>
      </c>
      <c r="C3892" s="16">
        <v>4614.3</v>
      </c>
      <c r="D3892" s="16">
        <v>4679.5</v>
      </c>
      <c r="E3892" s="16">
        <v>4613.8</v>
      </c>
      <c r="F3892" s="16" t="s">
        <v>1166</v>
      </c>
      <c r="G3892" s="61">
        <f t="shared" si="61"/>
        <v>1.734667034804227E-2</v>
      </c>
    </row>
    <row r="3893" spans="1:7" x14ac:dyDescent="0.35">
      <c r="A3893" s="60">
        <v>40310</v>
      </c>
      <c r="B3893" s="16">
        <v>4599.7299999999996</v>
      </c>
      <c r="C3893" s="16">
        <v>4579.7</v>
      </c>
      <c r="D3893" s="16">
        <v>4637.8999999999996</v>
      </c>
      <c r="E3893" s="16">
        <v>4579.5</v>
      </c>
      <c r="F3893" s="16" t="s">
        <v>292</v>
      </c>
      <c r="G3893" s="61">
        <f t="shared" si="61"/>
        <v>5.8055882340077858E-3</v>
      </c>
    </row>
    <row r="3894" spans="1:7" x14ac:dyDescent="0.35">
      <c r="A3894" s="60">
        <v>40309</v>
      </c>
      <c r="B3894" s="16">
        <v>4573.18</v>
      </c>
      <c r="C3894" s="16">
        <v>4630.3</v>
      </c>
      <c r="D3894" s="16">
        <v>4654.3999999999996</v>
      </c>
      <c r="E3894" s="16">
        <v>4573.2</v>
      </c>
      <c r="F3894" s="16" t="s">
        <v>115</v>
      </c>
      <c r="G3894" s="61">
        <f t="shared" si="61"/>
        <v>-1.060105837505243E-2</v>
      </c>
    </row>
    <row r="3895" spans="1:7" x14ac:dyDescent="0.35">
      <c r="A3895" s="60">
        <v>40308</v>
      </c>
      <c r="B3895" s="16">
        <v>4622.18</v>
      </c>
      <c r="C3895" s="16">
        <v>4521.2</v>
      </c>
      <c r="D3895" s="16">
        <v>4622.2</v>
      </c>
      <c r="E3895" s="16">
        <v>4521.2</v>
      </c>
      <c r="F3895" s="16" t="s">
        <v>868</v>
      </c>
      <c r="G3895" s="61">
        <f t="shared" si="61"/>
        <v>2.5467066306665176E-2</v>
      </c>
    </row>
    <row r="3896" spans="1:7" x14ac:dyDescent="0.35">
      <c r="A3896" s="60">
        <v>40305</v>
      </c>
      <c r="B3896" s="16">
        <v>4507.3900000000003</v>
      </c>
      <c r="C3896" s="16">
        <v>4569.3</v>
      </c>
      <c r="D3896" s="16">
        <v>4573.1000000000004</v>
      </c>
      <c r="E3896" s="16">
        <v>4450.2</v>
      </c>
      <c r="F3896" s="16" t="s">
        <v>2508</v>
      </c>
      <c r="G3896" s="61">
        <f t="shared" si="61"/>
        <v>-1.9834297394859313E-2</v>
      </c>
    </row>
    <row r="3897" spans="1:7" x14ac:dyDescent="0.35">
      <c r="A3897" s="60">
        <v>40304</v>
      </c>
      <c r="B3897" s="16">
        <v>4598.6000000000004</v>
      </c>
      <c r="C3897" s="16">
        <v>4674.8999999999996</v>
      </c>
      <c r="D3897" s="16">
        <v>4674.8999999999996</v>
      </c>
      <c r="E3897" s="16">
        <v>4596.2</v>
      </c>
      <c r="F3897" s="16" t="s">
        <v>1345</v>
      </c>
      <c r="G3897" s="61">
        <f t="shared" si="61"/>
        <v>-1.9908312215873303E-2</v>
      </c>
    </row>
    <row r="3898" spans="1:7" x14ac:dyDescent="0.35">
      <c r="A3898" s="60">
        <v>40303</v>
      </c>
      <c r="B3898" s="16">
        <v>4692.01</v>
      </c>
      <c r="C3898" s="16">
        <v>4730.8999999999996</v>
      </c>
      <c r="D3898" s="16">
        <v>4730.8999999999996</v>
      </c>
      <c r="E3898" s="16">
        <v>4651</v>
      </c>
      <c r="F3898" s="16" t="s">
        <v>2467</v>
      </c>
      <c r="G3898" s="61">
        <f t="shared" si="61"/>
        <v>-1.2887969755557838E-2</v>
      </c>
    </row>
    <row r="3899" spans="1:7" x14ac:dyDescent="0.35">
      <c r="A3899" s="60">
        <v>40302</v>
      </c>
      <c r="B3899" s="16">
        <v>4753.2700000000004</v>
      </c>
      <c r="C3899" s="16">
        <v>4802.1000000000004</v>
      </c>
      <c r="D3899" s="16">
        <v>4824.8</v>
      </c>
      <c r="E3899" s="16">
        <v>4753.2</v>
      </c>
      <c r="F3899" s="16" t="s">
        <v>1423</v>
      </c>
      <c r="G3899" s="61">
        <f t="shared" si="61"/>
        <v>-1.1189791681401884E-2</v>
      </c>
    </row>
    <row r="3900" spans="1:7" x14ac:dyDescent="0.35">
      <c r="A3900" s="60">
        <v>40301</v>
      </c>
      <c r="B3900" s="16">
        <v>4807.0600000000004</v>
      </c>
      <c r="C3900" s="16">
        <v>4812.5</v>
      </c>
      <c r="D3900" s="16">
        <v>4812.5</v>
      </c>
      <c r="E3900" s="16">
        <v>4778.3</v>
      </c>
      <c r="F3900" s="16" t="s">
        <v>163</v>
      </c>
      <c r="G3900" s="61">
        <f t="shared" si="61"/>
        <v>-5.548337981083451E-3</v>
      </c>
    </row>
    <row r="3901" spans="1:7" x14ac:dyDescent="0.35">
      <c r="A3901" s="60">
        <v>40298</v>
      </c>
      <c r="B3901" s="16">
        <v>4833.88</v>
      </c>
      <c r="C3901" s="16">
        <v>4823.1000000000004</v>
      </c>
      <c r="D3901" s="16">
        <v>4851.2</v>
      </c>
      <c r="E3901" s="16">
        <v>4820.7</v>
      </c>
      <c r="F3901" s="16" t="s">
        <v>489</v>
      </c>
      <c r="G3901" s="61">
        <f t="shared" si="61"/>
        <v>3.6896997784519048E-3</v>
      </c>
    </row>
    <row r="3902" spans="1:7" x14ac:dyDescent="0.35">
      <c r="A3902" s="60">
        <v>40297</v>
      </c>
      <c r="B3902" s="16">
        <v>4816.1099999999997</v>
      </c>
      <c r="C3902" s="16">
        <v>4850.1000000000004</v>
      </c>
      <c r="D3902" s="16">
        <v>4851.2</v>
      </c>
      <c r="E3902" s="16">
        <v>4813.1000000000004</v>
      </c>
      <c r="F3902" s="16" t="s">
        <v>163</v>
      </c>
      <c r="G3902" s="61">
        <f t="shared" si="61"/>
        <v>-7.8386373749526062E-3</v>
      </c>
    </row>
    <row r="3903" spans="1:7" x14ac:dyDescent="0.35">
      <c r="A3903" s="60">
        <v>40296</v>
      </c>
      <c r="B3903" s="16">
        <v>4854.16</v>
      </c>
      <c r="C3903" s="16">
        <v>4885.8</v>
      </c>
      <c r="D3903" s="16">
        <v>4887.6000000000004</v>
      </c>
      <c r="E3903" s="16">
        <v>4817.3</v>
      </c>
      <c r="F3903" s="16" t="s">
        <v>115</v>
      </c>
      <c r="G3903" s="61">
        <f t="shared" si="61"/>
        <v>-1.2028673426604852E-2</v>
      </c>
    </row>
    <row r="3904" spans="1:7" x14ac:dyDescent="0.35">
      <c r="A3904" s="60">
        <v>40295</v>
      </c>
      <c r="B3904" s="16">
        <v>4913.26</v>
      </c>
      <c r="C3904" s="16">
        <v>4918.5</v>
      </c>
      <c r="D3904" s="16">
        <v>4943.8999999999996</v>
      </c>
      <c r="E3904" s="16">
        <v>4907.3</v>
      </c>
      <c r="F3904" s="16" t="s">
        <v>1166</v>
      </c>
      <c r="G3904" s="61">
        <f t="shared" si="61"/>
        <v>-4.8845018825627307E-5</v>
      </c>
    </row>
    <row r="3905" spans="1:7" x14ac:dyDescent="0.35">
      <c r="A3905" s="60">
        <v>40291</v>
      </c>
      <c r="B3905" s="16">
        <v>4913.5</v>
      </c>
      <c r="C3905" s="16">
        <v>4933.8999999999996</v>
      </c>
      <c r="D3905" s="16">
        <v>4933.8999999999996</v>
      </c>
      <c r="E3905" s="16">
        <v>4908.6000000000004</v>
      </c>
      <c r="F3905" s="16" t="s">
        <v>305</v>
      </c>
      <c r="G3905" s="61">
        <f t="shared" si="61"/>
        <v>-4.7115922183781356E-3</v>
      </c>
    </row>
    <row r="3906" spans="1:7" x14ac:dyDescent="0.35">
      <c r="A3906" s="60">
        <v>40290</v>
      </c>
      <c r="B3906" s="16">
        <v>4936.76</v>
      </c>
      <c r="C3906" s="16">
        <v>4970.6000000000004</v>
      </c>
      <c r="D3906" s="16">
        <v>4970.6000000000004</v>
      </c>
      <c r="E3906" s="16">
        <v>4918.3999999999996</v>
      </c>
      <c r="F3906" s="16" t="s">
        <v>160</v>
      </c>
      <c r="G3906" s="61">
        <f t="shared" si="61"/>
        <v>-8.7862311565860551E-3</v>
      </c>
    </row>
    <row r="3907" spans="1:7" x14ac:dyDescent="0.35">
      <c r="A3907" s="60">
        <v>40289</v>
      </c>
      <c r="B3907" s="16">
        <v>4980.5200000000004</v>
      </c>
      <c r="C3907" s="16">
        <v>4951.3</v>
      </c>
      <c r="D3907" s="16">
        <v>4994.2</v>
      </c>
      <c r="E3907" s="16">
        <v>4950.8</v>
      </c>
      <c r="F3907" s="16" t="s">
        <v>292</v>
      </c>
      <c r="G3907" s="61">
        <f t="shared" ref="G3907:G3970" si="62">B3907/B3908-1</f>
        <v>6.2652666627605047E-3</v>
      </c>
    </row>
    <row r="3908" spans="1:7" x14ac:dyDescent="0.35">
      <c r="A3908" s="60">
        <v>40288</v>
      </c>
      <c r="B3908" s="16">
        <v>4949.51</v>
      </c>
      <c r="C3908" s="16">
        <v>4938.3</v>
      </c>
      <c r="D3908" s="16">
        <v>4969.6000000000004</v>
      </c>
      <c r="E3908" s="16">
        <v>4938.3</v>
      </c>
      <c r="F3908" s="16" t="s">
        <v>297</v>
      </c>
      <c r="G3908" s="61">
        <f t="shared" si="62"/>
        <v>2.0549220951704417E-3</v>
      </c>
    </row>
    <row r="3909" spans="1:7" x14ac:dyDescent="0.35">
      <c r="A3909" s="60">
        <v>40287</v>
      </c>
      <c r="B3909" s="16">
        <v>4939.3599999999997</v>
      </c>
      <c r="C3909" s="16">
        <v>4990.2</v>
      </c>
      <c r="D3909" s="16">
        <v>4990.2</v>
      </c>
      <c r="E3909" s="16">
        <v>4934</v>
      </c>
      <c r="F3909" s="16" t="s">
        <v>294</v>
      </c>
      <c r="G3909" s="61">
        <f t="shared" si="62"/>
        <v>-1.3570160425458111E-2</v>
      </c>
    </row>
    <row r="3910" spans="1:7" x14ac:dyDescent="0.35">
      <c r="A3910" s="60">
        <v>40284</v>
      </c>
      <c r="B3910" s="16">
        <v>5007.3100000000004</v>
      </c>
      <c r="C3910" s="16">
        <v>5022.3</v>
      </c>
      <c r="D3910" s="16">
        <v>5023.8999999999996</v>
      </c>
      <c r="E3910" s="16">
        <v>4997.2</v>
      </c>
      <c r="F3910" s="16" t="s">
        <v>479</v>
      </c>
      <c r="G3910" s="61">
        <f t="shared" si="62"/>
        <v>-3.3498270350746928E-3</v>
      </c>
    </row>
    <row r="3911" spans="1:7" x14ac:dyDescent="0.35">
      <c r="A3911" s="60">
        <v>40283</v>
      </c>
      <c r="B3911" s="16">
        <v>5024.1400000000003</v>
      </c>
      <c r="C3911" s="16">
        <v>5025.6000000000004</v>
      </c>
      <c r="D3911" s="16">
        <v>5048.6000000000004</v>
      </c>
      <c r="E3911" s="16">
        <v>5023.6000000000004</v>
      </c>
      <c r="F3911" s="16" t="s">
        <v>808</v>
      </c>
      <c r="G3911" s="61">
        <f t="shared" si="62"/>
        <v>1.2535249160496864E-3</v>
      </c>
    </row>
    <row r="3912" spans="1:7" x14ac:dyDescent="0.35">
      <c r="A3912" s="60">
        <v>40282</v>
      </c>
      <c r="B3912" s="16">
        <v>5017.8500000000004</v>
      </c>
      <c r="C3912" s="16">
        <v>4984.3</v>
      </c>
      <c r="D3912" s="16">
        <v>5020.3999999999996</v>
      </c>
      <c r="E3912" s="16">
        <v>4983.8</v>
      </c>
      <c r="F3912" s="16" t="s">
        <v>1185</v>
      </c>
      <c r="G3912" s="61">
        <f t="shared" si="62"/>
        <v>7.9242326852002609E-3</v>
      </c>
    </row>
    <row r="3913" spans="1:7" x14ac:dyDescent="0.35">
      <c r="A3913" s="60">
        <v>40281</v>
      </c>
      <c r="B3913" s="16">
        <v>4978.3999999999996</v>
      </c>
      <c r="C3913" s="16">
        <v>5006.6000000000004</v>
      </c>
      <c r="D3913" s="16">
        <v>5006.6000000000004</v>
      </c>
      <c r="E3913" s="16">
        <v>4972.2</v>
      </c>
      <c r="F3913" s="16" t="s">
        <v>2507</v>
      </c>
      <c r="G3913" s="61">
        <f t="shared" si="62"/>
        <v>-6.6226487003128165E-3</v>
      </c>
    </row>
    <row r="3914" spans="1:7" x14ac:dyDescent="0.35">
      <c r="A3914" s="60">
        <v>40280</v>
      </c>
      <c r="B3914" s="16">
        <v>5011.59</v>
      </c>
      <c r="C3914" s="16">
        <v>4981.2</v>
      </c>
      <c r="D3914" s="16">
        <v>5012.7</v>
      </c>
      <c r="E3914" s="16">
        <v>4981.2</v>
      </c>
      <c r="F3914" s="16" t="s">
        <v>163</v>
      </c>
      <c r="G3914" s="61">
        <f t="shared" si="62"/>
        <v>7.7740889173987249E-3</v>
      </c>
    </row>
    <row r="3915" spans="1:7" x14ac:dyDescent="0.35">
      <c r="A3915" s="60">
        <v>40277</v>
      </c>
      <c r="B3915" s="16">
        <v>4972.93</v>
      </c>
      <c r="C3915" s="16">
        <v>4965.3</v>
      </c>
      <c r="D3915" s="16">
        <v>4981.5</v>
      </c>
      <c r="E3915" s="16">
        <v>4965.1000000000004</v>
      </c>
      <c r="F3915" s="16" t="s">
        <v>161</v>
      </c>
      <c r="G3915" s="61">
        <f t="shared" si="62"/>
        <v>2.542174698406674E-3</v>
      </c>
    </row>
    <row r="3916" spans="1:7" x14ac:dyDescent="0.35">
      <c r="A3916" s="60">
        <v>40276</v>
      </c>
      <c r="B3916" s="16">
        <v>4960.32</v>
      </c>
      <c r="C3916" s="16">
        <v>4969.2</v>
      </c>
      <c r="D3916" s="16">
        <v>4969.8</v>
      </c>
      <c r="E3916" s="16">
        <v>4954.1000000000004</v>
      </c>
      <c r="F3916" s="16" t="s">
        <v>1182</v>
      </c>
      <c r="G3916" s="61">
        <f t="shared" si="62"/>
        <v>-4.6014147393769189E-3</v>
      </c>
    </row>
    <row r="3917" spans="1:7" x14ac:dyDescent="0.35">
      <c r="A3917" s="60">
        <v>40275</v>
      </c>
      <c r="B3917" s="16">
        <v>4983.25</v>
      </c>
      <c r="C3917" s="16">
        <v>4974.6000000000004</v>
      </c>
      <c r="D3917" s="16">
        <v>4991.6000000000004</v>
      </c>
      <c r="E3917" s="16">
        <v>4974.6000000000004</v>
      </c>
      <c r="F3917" s="16" t="s">
        <v>162</v>
      </c>
      <c r="G3917" s="61">
        <f t="shared" si="62"/>
        <v>1.8455711318901002E-3</v>
      </c>
    </row>
    <row r="3918" spans="1:7" x14ac:dyDescent="0.35">
      <c r="A3918" s="60">
        <v>40274</v>
      </c>
      <c r="B3918" s="16">
        <v>4974.07</v>
      </c>
      <c r="C3918" s="16">
        <v>4941.6000000000004</v>
      </c>
      <c r="D3918" s="16">
        <v>4975.6000000000004</v>
      </c>
      <c r="E3918" s="16">
        <v>4941.6000000000004</v>
      </c>
      <c r="F3918" s="16" t="s">
        <v>711</v>
      </c>
      <c r="G3918" s="61">
        <f t="shared" si="62"/>
        <v>9.7891734421469145E-3</v>
      </c>
    </row>
    <row r="3919" spans="1:7" x14ac:dyDescent="0.35">
      <c r="A3919" s="60">
        <v>40269</v>
      </c>
      <c r="B3919" s="16">
        <v>4925.8500000000004</v>
      </c>
      <c r="C3919" s="16">
        <v>4897</v>
      </c>
      <c r="D3919" s="16">
        <v>4925.8999999999996</v>
      </c>
      <c r="E3919" s="16">
        <v>4896.6000000000004</v>
      </c>
      <c r="F3919" s="16" t="s">
        <v>1196</v>
      </c>
      <c r="G3919" s="61">
        <f t="shared" si="62"/>
        <v>6.7013280033352274E-3</v>
      </c>
    </row>
    <row r="3920" spans="1:7" x14ac:dyDescent="0.35">
      <c r="A3920" s="60">
        <v>40268</v>
      </c>
      <c r="B3920" s="16">
        <v>4893.0600000000004</v>
      </c>
      <c r="C3920" s="16">
        <v>4922.3999999999996</v>
      </c>
      <c r="D3920" s="16">
        <v>4940.8999999999996</v>
      </c>
      <c r="E3920" s="16">
        <v>4893.1000000000004</v>
      </c>
      <c r="F3920" s="16" t="s">
        <v>1182</v>
      </c>
      <c r="G3920" s="61">
        <f t="shared" si="62"/>
        <v>-6.8422110226376009E-3</v>
      </c>
    </row>
    <row r="3921" spans="1:7" x14ac:dyDescent="0.35">
      <c r="A3921" s="60">
        <v>40267</v>
      </c>
      <c r="B3921" s="16">
        <v>4926.7700000000004</v>
      </c>
      <c r="C3921" s="16">
        <v>4916.8</v>
      </c>
      <c r="D3921" s="16">
        <v>4932.5</v>
      </c>
      <c r="E3921" s="16">
        <v>4915</v>
      </c>
      <c r="F3921" s="16" t="s">
        <v>232</v>
      </c>
      <c r="G3921" s="61">
        <f t="shared" si="62"/>
        <v>3.9798338781067422E-3</v>
      </c>
    </row>
    <row r="3922" spans="1:7" x14ac:dyDescent="0.35">
      <c r="A3922" s="60">
        <v>40266</v>
      </c>
      <c r="B3922" s="16">
        <v>4907.24</v>
      </c>
      <c r="C3922" s="16">
        <v>4910</v>
      </c>
      <c r="D3922" s="16">
        <v>4920.3</v>
      </c>
      <c r="E3922" s="16">
        <v>4899.8</v>
      </c>
      <c r="F3922" s="16" t="s">
        <v>365</v>
      </c>
      <c r="G3922" s="61">
        <f t="shared" si="62"/>
        <v>4.1588518307111855E-4</v>
      </c>
    </row>
    <row r="3923" spans="1:7" x14ac:dyDescent="0.35">
      <c r="A3923" s="60">
        <v>40263</v>
      </c>
      <c r="B3923" s="16">
        <v>4905.2</v>
      </c>
      <c r="C3923" s="16">
        <v>4890.5</v>
      </c>
      <c r="D3923" s="16">
        <v>4905.2</v>
      </c>
      <c r="E3923" s="16">
        <v>4848.3</v>
      </c>
      <c r="F3923" s="16" t="s">
        <v>1166</v>
      </c>
      <c r="G3923" s="61">
        <f t="shared" si="62"/>
        <v>1.8115609037789859E-3</v>
      </c>
    </row>
    <row r="3924" spans="1:7" x14ac:dyDescent="0.35">
      <c r="A3924" s="60">
        <v>40262</v>
      </c>
      <c r="B3924" s="16">
        <v>4896.33</v>
      </c>
      <c r="C3924" s="16">
        <v>4895.7</v>
      </c>
      <c r="D3924" s="16">
        <v>4901.3</v>
      </c>
      <c r="E3924" s="16">
        <v>4883.3</v>
      </c>
      <c r="F3924" s="16" t="s">
        <v>1056</v>
      </c>
      <c r="G3924" s="61">
        <f t="shared" si="62"/>
        <v>-1.3950158774833632E-3</v>
      </c>
    </row>
    <row r="3925" spans="1:7" x14ac:dyDescent="0.35">
      <c r="A3925" s="60">
        <v>40261</v>
      </c>
      <c r="B3925" s="16">
        <v>4903.17</v>
      </c>
      <c r="C3925" s="16">
        <v>4897.1000000000004</v>
      </c>
      <c r="D3925" s="16">
        <v>4921.3</v>
      </c>
      <c r="E3925" s="16">
        <v>4897.1000000000004</v>
      </c>
      <c r="F3925" s="16" t="s">
        <v>250</v>
      </c>
      <c r="G3925" s="61">
        <f t="shared" si="62"/>
        <v>3.1240409992021601E-3</v>
      </c>
    </row>
    <row r="3926" spans="1:7" x14ac:dyDescent="0.35">
      <c r="A3926" s="60">
        <v>40260</v>
      </c>
      <c r="B3926" s="16">
        <v>4887.8999999999996</v>
      </c>
      <c r="C3926" s="16">
        <v>4855.5</v>
      </c>
      <c r="D3926" s="16">
        <v>4894.8</v>
      </c>
      <c r="E3926" s="16">
        <v>4854.8999999999996</v>
      </c>
      <c r="F3926" s="16" t="s">
        <v>1164</v>
      </c>
      <c r="G3926" s="61">
        <f t="shared" si="62"/>
        <v>8.3279525861623682E-3</v>
      </c>
    </row>
    <row r="3927" spans="1:7" x14ac:dyDescent="0.35">
      <c r="A3927" s="60">
        <v>40259</v>
      </c>
      <c r="B3927" s="16">
        <v>4847.53</v>
      </c>
      <c r="C3927" s="16">
        <v>4877.2</v>
      </c>
      <c r="D3927" s="16">
        <v>4877.3</v>
      </c>
      <c r="E3927" s="16">
        <v>4845</v>
      </c>
      <c r="F3927" s="16" t="s">
        <v>365</v>
      </c>
      <c r="G3927" s="61">
        <f t="shared" si="62"/>
        <v>-8.6992619737549237E-3</v>
      </c>
    </row>
    <row r="3928" spans="1:7" x14ac:dyDescent="0.35">
      <c r="A3928" s="60">
        <v>40256</v>
      </c>
      <c r="B3928" s="16">
        <v>4890.07</v>
      </c>
      <c r="C3928" s="16">
        <v>4877.1000000000004</v>
      </c>
      <c r="D3928" s="16">
        <v>4892.2</v>
      </c>
      <c r="E3928" s="16">
        <v>4871.3</v>
      </c>
      <c r="F3928" s="16" t="s">
        <v>1644</v>
      </c>
      <c r="G3928" s="61">
        <f t="shared" si="62"/>
        <v>2.5360313262396961E-3</v>
      </c>
    </row>
    <row r="3929" spans="1:7" x14ac:dyDescent="0.35">
      <c r="A3929" s="60">
        <v>40255</v>
      </c>
      <c r="B3929" s="16">
        <v>4877.7</v>
      </c>
      <c r="C3929" s="16">
        <v>4873.6000000000004</v>
      </c>
      <c r="D3929" s="16">
        <v>4888.1000000000004</v>
      </c>
      <c r="E3929" s="16">
        <v>4862.8</v>
      </c>
      <c r="F3929" s="16" t="s">
        <v>808</v>
      </c>
      <c r="G3929" s="61">
        <f t="shared" si="62"/>
        <v>2.2170124370493038E-3</v>
      </c>
    </row>
    <row r="3930" spans="1:7" x14ac:dyDescent="0.35">
      <c r="A3930" s="60">
        <v>40254</v>
      </c>
      <c r="B3930" s="16">
        <v>4866.91</v>
      </c>
      <c r="C3930" s="16">
        <v>4817.2</v>
      </c>
      <c r="D3930" s="16">
        <v>4866.8999999999996</v>
      </c>
      <c r="E3930" s="16">
        <v>4817.2</v>
      </c>
      <c r="F3930" s="16" t="s">
        <v>1191</v>
      </c>
      <c r="G3930" s="61">
        <f t="shared" si="62"/>
        <v>1.2025169055203788E-2</v>
      </c>
    </row>
    <row r="3931" spans="1:7" x14ac:dyDescent="0.35">
      <c r="A3931" s="60">
        <v>40253</v>
      </c>
      <c r="B3931" s="16">
        <v>4809.08</v>
      </c>
      <c r="C3931" s="16">
        <v>4800.6000000000004</v>
      </c>
      <c r="D3931" s="16">
        <v>4819.2</v>
      </c>
      <c r="E3931" s="16">
        <v>4794.1000000000004</v>
      </c>
      <c r="F3931" s="16" t="s">
        <v>292</v>
      </c>
      <c r="G3931" s="61">
        <f t="shared" si="62"/>
        <v>2.0106554319991865E-3</v>
      </c>
    </row>
    <row r="3932" spans="1:7" x14ac:dyDescent="0.35">
      <c r="A3932" s="60">
        <v>40252</v>
      </c>
      <c r="B3932" s="16">
        <v>4799.43</v>
      </c>
      <c r="C3932" s="16">
        <v>4834</v>
      </c>
      <c r="D3932" s="16">
        <v>4849.2</v>
      </c>
      <c r="E3932" s="16">
        <v>4799</v>
      </c>
      <c r="F3932" s="16" t="s">
        <v>1201</v>
      </c>
      <c r="G3932" s="61">
        <f t="shared" si="62"/>
        <v>-6.6335781168501695E-3</v>
      </c>
    </row>
    <row r="3933" spans="1:7" x14ac:dyDescent="0.35">
      <c r="A3933" s="60">
        <v>40249</v>
      </c>
      <c r="B3933" s="16">
        <v>4831.4799999999996</v>
      </c>
      <c r="C3933" s="16">
        <v>4825.8999999999996</v>
      </c>
      <c r="D3933" s="16">
        <v>4847</v>
      </c>
      <c r="E3933" s="16">
        <v>4825</v>
      </c>
      <c r="F3933" s="16" t="s">
        <v>165</v>
      </c>
      <c r="G3933" s="61">
        <f t="shared" si="62"/>
        <v>1.2351000513932675E-3</v>
      </c>
    </row>
    <row r="3934" spans="1:7" x14ac:dyDescent="0.35">
      <c r="A3934" s="60">
        <v>40248</v>
      </c>
      <c r="B3934" s="16">
        <v>4825.5200000000004</v>
      </c>
      <c r="C3934" s="16">
        <v>4831.2</v>
      </c>
      <c r="D3934" s="16">
        <v>4850.8</v>
      </c>
      <c r="E3934" s="16">
        <v>4818.7</v>
      </c>
      <c r="F3934" s="16" t="s">
        <v>249</v>
      </c>
      <c r="G3934" s="61">
        <f t="shared" si="62"/>
        <v>-8.9237095301475389E-4</v>
      </c>
    </row>
    <row r="3935" spans="1:7" x14ac:dyDescent="0.35">
      <c r="A3935" s="60">
        <v>40247</v>
      </c>
      <c r="B3935" s="16">
        <v>4829.83</v>
      </c>
      <c r="C3935" s="16">
        <v>4828.1000000000004</v>
      </c>
      <c r="D3935" s="16">
        <v>4845.3</v>
      </c>
      <c r="E3935" s="16">
        <v>4815.1000000000004</v>
      </c>
      <c r="F3935" s="16" t="s">
        <v>250</v>
      </c>
      <c r="G3935" s="61">
        <f t="shared" si="62"/>
        <v>1.0353403060059385E-4</v>
      </c>
    </row>
    <row r="3936" spans="1:7" x14ac:dyDescent="0.35">
      <c r="A3936" s="60">
        <v>40246</v>
      </c>
      <c r="B3936" s="16">
        <v>4829.33</v>
      </c>
      <c r="C3936" s="16">
        <v>4818</v>
      </c>
      <c r="D3936" s="16">
        <v>4836.1000000000004</v>
      </c>
      <c r="E3936" s="16">
        <v>4801.7</v>
      </c>
      <c r="F3936" s="16" t="s">
        <v>562</v>
      </c>
      <c r="G3936" s="61">
        <f t="shared" si="62"/>
        <v>2.0188397377374212E-3</v>
      </c>
    </row>
    <row r="3937" spans="1:7" x14ac:dyDescent="0.35">
      <c r="A3937" s="60">
        <v>40245</v>
      </c>
      <c r="B3937" s="16">
        <v>4819.6000000000004</v>
      </c>
      <c r="C3937" s="16">
        <v>4791.6000000000004</v>
      </c>
      <c r="D3937" s="16">
        <v>4836</v>
      </c>
      <c r="E3937" s="16">
        <v>4791.6000000000004</v>
      </c>
      <c r="F3937" s="16" t="s">
        <v>297</v>
      </c>
      <c r="G3937" s="61">
        <f t="shared" si="62"/>
        <v>9.6828662289614176E-3</v>
      </c>
    </row>
    <row r="3938" spans="1:7" x14ac:dyDescent="0.35">
      <c r="A3938" s="60">
        <v>40242</v>
      </c>
      <c r="B3938" s="16">
        <v>4773.38</v>
      </c>
      <c r="C3938" s="16">
        <v>4760.3999999999996</v>
      </c>
      <c r="D3938" s="16">
        <v>4786.2</v>
      </c>
      <c r="E3938" s="16">
        <v>4758.6000000000004</v>
      </c>
      <c r="F3938" s="16" t="s">
        <v>232</v>
      </c>
      <c r="G3938" s="61">
        <f t="shared" si="62"/>
        <v>3.3083629698757999E-3</v>
      </c>
    </row>
    <row r="3939" spans="1:7" x14ac:dyDescent="0.35">
      <c r="A3939" s="60">
        <v>40241</v>
      </c>
      <c r="B3939" s="16">
        <v>4757.6400000000003</v>
      </c>
      <c r="C3939" s="16">
        <v>4750.3999999999996</v>
      </c>
      <c r="D3939" s="16">
        <v>4758.8999999999996</v>
      </c>
      <c r="E3939" s="16">
        <v>4733.6000000000004</v>
      </c>
      <c r="F3939" s="16" t="s">
        <v>562</v>
      </c>
      <c r="G3939" s="61">
        <f t="shared" si="62"/>
        <v>2.9217206531502171E-3</v>
      </c>
    </row>
    <row r="3940" spans="1:7" x14ac:dyDescent="0.35">
      <c r="A3940" s="60">
        <v>40240</v>
      </c>
      <c r="B3940" s="16">
        <v>4743.78</v>
      </c>
      <c r="C3940" s="16">
        <v>4715.8</v>
      </c>
      <c r="D3940" s="16">
        <v>4752.5</v>
      </c>
      <c r="E3940" s="16">
        <v>4714.3999999999996</v>
      </c>
      <c r="F3940" s="16" t="s">
        <v>1196</v>
      </c>
      <c r="G3940" s="61">
        <f t="shared" si="62"/>
        <v>7.1869433303679564E-3</v>
      </c>
    </row>
    <row r="3941" spans="1:7" x14ac:dyDescent="0.35">
      <c r="A3941" s="60">
        <v>40239</v>
      </c>
      <c r="B3941" s="16">
        <v>4709.93</v>
      </c>
      <c r="C3941" s="16">
        <v>4701.8999999999996</v>
      </c>
      <c r="D3941" s="16">
        <v>4724.1000000000004</v>
      </c>
      <c r="E3941" s="16">
        <v>4693.8999999999996</v>
      </c>
      <c r="F3941" s="16" t="s">
        <v>298</v>
      </c>
      <c r="G3941" s="61">
        <f t="shared" si="62"/>
        <v>3.2077565512997896E-3</v>
      </c>
    </row>
    <row r="3942" spans="1:7" x14ac:dyDescent="0.35">
      <c r="A3942" s="60">
        <v>40238</v>
      </c>
      <c r="B3942" s="16">
        <v>4694.87</v>
      </c>
      <c r="C3942" s="16">
        <v>4647</v>
      </c>
      <c r="D3942" s="16">
        <v>4694.8999999999996</v>
      </c>
      <c r="E3942" s="16">
        <v>4647</v>
      </c>
      <c r="F3942" s="16" t="s">
        <v>489</v>
      </c>
      <c r="G3942" s="61">
        <f t="shared" si="62"/>
        <v>9.4085067865521399E-3</v>
      </c>
    </row>
    <row r="3943" spans="1:7" x14ac:dyDescent="0.35">
      <c r="A3943" s="60">
        <v>40235</v>
      </c>
      <c r="B3943" s="16">
        <v>4651.1099999999997</v>
      </c>
      <c r="C3943" s="16">
        <v>4626</v>
      </c>
      <c r="D3943" s="16">
        <v>4651.1000000000004</v>
      </c>
      <c r="E3943" s="16">
        <v>4612.8</v>
      </c>
      <c r="F3943" s="16" t="s">
        <v>2507</v>
      </c>
      <c r="G3943" s="61">
        <f t="shared" si="62"/>
        <v>7.8550595250994615E-3</v>
      </c>
    </row>
    <row r="3944" spans="1:7" x14ac:dyDescent="0.35">
      <c r="A3944" s="60">
        <v>40234</v>
      </c>
      <c r="B3944" s="16">
        <v>4614.8599999999997</v>
      </c>
      <c r="C3944" s="16">
        <v>4672.8</v>
      </c>
      <c r="D3944" s="16">
        <v>4706.1000000000004</v>
      </c>
      <c r="E3944" s="16">
        <v>4612</v>
      </c>
      <c r="F3944" s="16" t="s">
        <v>562</v>
      </c>
      <c r="G3944" s="61">
        <f t="shared" si="62"/>
        <v>-1.094953867915438E-2</v>
      </c>
    </row>
    <row r="3945" spans="1:7" x14ac:dyDescent="0.35">
      <c r="A3945" s="60">
        <v>40233</v>
      </c>
      <c r="B3945" s="16">
        <v>4665.95</v>
      </c>
      <c r="C3945" s="16">
        <v>4717</v>
      </c>
      <c r="D3945" s="16">
        <v>4717</v>
      </c>
      <c r="E3945" s="16">
        <v>4659</v>
      </c>
      <c r="F3945" s="16" t="s">
        <v>1183</v>
      </c>
      <c r="G3945" s="61">
        <f t="shared" si="62"/>
        <v>-1.3755989710485861E-2</v>
      </c>
    </row>
    <row r="3946" spans="1:7" x14ac:dyDescent="0.35">
      <c r="A3946" s="60">
        <v>40232</v>
      </c>
      <c r="B3946" s="16">
        <v>4731.03</v>
      </c>
      <c r="C3946" s="16">
        <v>4722.3999999999996</v>
      </c>
      <c r="D3946" s="16">
        <v>4731</v>
      </c>
      <c r="E3946" s="16">
        <v>4703</v>
      </c>
      <c r="F3946" s="16" t="s">
        <v>161</v>
      </c>
      <c r="G3946" s="61">
        <f t="shared" si="62"/>
        <v>-3.4230293810022516E-4</v>
      </c>
    </row>
    <row r="3947" spans="1:7" x14ac:dyDescent="0.35">
      <c r="A3947" s="60">
        <v>40231</v>
      </c>
      <c r="B3947" s="16">
        <v>4732.6499999999996</v>
      </c>
      <c r="C3947" s="16">
        <v>4673.3999999999996</v>
      </c>
      <c r="D3947" s="16">
        <v>4732.7</v>
      </c>
      <c r="E3947" s="16">
        <v>4673.3999999999996</v>
      </c>
      <c r="F3947" s="16" t="s">
        <v>534</v>
      </c>
      <c r="G3947" s="61">
        <f t="shared" si="62"/>
        <v>1.6401505064128408E-2</v>
      </c>
    </row>
    <row r="3948" spans="1:7" x14ac:dyDescent="0.35">
      <c r="A3948" s="60">
        <v>40228</v>
      </c>
      <c r="B3948" s="16">
        <v>4656.28</v>
      </c>
      <c r="C3948" s="16">
        <v>4680.3999999999996</v>
      </c>
      <c r="D3948" s="16">
        <v>4691.1000000000004</v>
      </c>
      <c r="E3948" s="16">
        <v>4632.8999999999996</v>
      </c>
      <c r="F3948" s="16" t="s">
        <v>250</v>
      </c>
      <c r="G3948" s="61">
        <f t="shared" si="62"/>
        <v>-3.765608017321842E-3</v>
      </c>
    </row>
    <row r="3949" spans="1:7" x14ac:dyDescent="0.35">
      <c r="A3949" s="60">
        <v>40227</v>
      </c>
      <c r="B3949" s="16">
        <v>4673.88</v>
      </c>
      <c r="C3949" s="16">
        <v>4691.3999999999996</v>
      </c>
      <c r="D3949" s="16">
        <v>4692.6000000000004</v>
      </c>
      <c r="E3949" s="16">
        <v>4655.3999999999996</v>
      </c>
      <c r="F3949" s="16" t="s">
        <v>561</v>
      </c>
      <c r="G3949" s="61">
        <f t="shared" si="62"/>
        <v>-2.7566783306307574E-3</v>
      </c>
    </row>
    <row r="3950" spans="1:7" x14ac:dyDescent="0.35">
      <c r="A3950" s="60">
        <v>40226</v>
      </c>
      <c r="B3950" s="16">
        <v>4686.8</v>
      </c>
      <c r="C3950" s="16">
        <v>4607.5</v>
      </c>
      <c r="D3950" s="16">
        <v>4690.6000000000004</v>
      </c>
      <c r="E3950" s="16">
        <v>4606.8999999999996</v>
      </c>
      <c r="F3950" s="16" t="s">
        <v>186</v>
      </c>
      <c r="G3950" s="61">
        <f t="shared" si="62"/>
        <v>2.0906940372308336E-2</v>
      </c>
    </row>
    <row r="3951" spans="1:7" x14ac:dyDescent="0.35">
      <c r="A3951" s="60">
        <v>40225</v>
      </c>
      <c r="B3951" s="16">
        <v>4590.82</v>
      </c>
      <c r="C3951" s="16">
        <v>4575</v>
      </c>
      <c r="D3951" s="16">
        <v>4619.6000000000004</v>
      </c>
      <c r="E3951" s="16">
        <v>4575</v>
      </c>
      <c r="F3951" s="16" t="s">
        <v>168</v>
      </c>
      <c r="G3951" s="61">
        <f t="shared" si="62"/>
        <v>4.4590892780564939E-3</v>
      </c>
    </row>
    <row r="3952" spans="1:7" x14ac:dyDescent="0.35">
      <c r="A3952" s="60">
        <v>40224</v>
      </c>
      <c r="B3952" s="16">
        <v>4570.4399999999996</v>
      </c>
      <c r="C3952" s="16">
        <v>4585.8</v>
      </c>
      <c r="D3952" s="16">
        <v>4593.1000000000004</v>
      </c>
      <c r="E3952" s="16">
        <v>4564</v>
      </c>
      <c r="F3952" s="16" t="s">
        <v>2506</v>
      </c>
      <c r="G3952" s="61">
        <f t="shared" si="62"/>
        <v>-4.009727948675601E-3</v>
      </c>
    </row>
    <row r="3953" spans="1:7" x14ac:dyDescent="0.35">
      <c r="A3953" s="60">
        <v>40221</v>
      </c>
      <c r="B3953" s="16">
        <v>4588.84</v>
      </c>
      <c r="C3953" s="16">
        <v>4587</v>
      </c>
      <c r="D3953" s="16">
        <v>4616.3999999999996</v>
      </c>
      <c r="E3953" s="16">
        <v>4570.8</v>
      </c>
      <c r="F3953" s="16" t="s">
        <v>293</v>
      </c>
      <c r="G3953" s="61">
        <f t="shared" si="62"/>
        <v>2.8432000314697614E-3</v>
      </c>
    </row>
    <row r="3954" spans="1:7" x14ac:dyDescent="0.35">
      <c r="A3954" s="60">
        <v>40220</v>
      </c>
      <c r="B3954" s="16">
        <v>4575.83</v>
      </c>
      <c r="C3954" s="16">
        <v>4531.8</v>
      </c>
      <c r="D3954" s="16">
        <v>4584.5</v>
      </c>
      <c r="E3954" s="16">
        <v>4531</v>
      </c>
      <c r="F3954" s="16" t="s">
        <v>173</v>
      </c>
      <c r="G3954" s="61">
        <f t="shared" si="62"/>
        <v>9.4596234240396093E-3</v>
      </c>
    </row>
    <row r="3955" spans="1:7" x14ac:dyDescent="0.35">
      <c r="A3955" s="60">
        <v>40219</v>
      </c>
      <c r="B3955" s="16">
        <v>4532.95</v>
      </c>
      <c r="C3955" s="16">
        <v>4546.3999999999996</v>
      </c>
      <c r="D3955" s="16">
        <v>4587.3</v>
      </c>
      <c r="E3955" s="16">
        <v>4519.6000000000004</v>
      </c>
      <c r="F3955" s="16" t="s">
        <v>1201</v>
      </c>
      <c r="G3955" s="61">
        <f t="shared" si="62"/>
        <v>2.7008852532992567E-3</v>
      </c>
    </row>
    <row r="3956" spans="1:7" x14ac:dyDescent="0.35">
      <c r="A3956" s="60">
        <v>40218</v>
      </c>
      <c r="B3956" s="16">
        <v>4520.74</v>
      </c>
      <c r="C3956" s="16">
        <v>4531.5</v>
      </c>
      <c r="D3956" s="16">
        <v>4531.7</v>
      </c>
      <c r="E3956" s="16">
        <v>4483.3</v>
      </c>
      <c r="F3956" s="16" t="s">
        <v>528</v>
      </c>
      <c r="G3956" s="61">
        <f t="shared" si="62"/>
        <v>-3.9724418730185951E-3</v>
      </c>
    </row>
    <row r="3957" spans="1:7" x14ac:dyDescent="0.35">
      <c r="A3957" s="60">
        <v>40217</v>
      </c>
      <c r="B3957" s="16">
        <v>4538.7700000000004</v>
      </c>
      <c r="C3957" s="16">
        <v>4539.3999999999996</v>
      </c>
      <c r="D3957" s="16">
        <v>4567.5</v>
      </c>
      <c r="E3957" s="16">
        <v>4534.7</v>
      </c>
      <c r="F3957" s="16" t="s">
        <v>333</v>
      </c>
      <c r="G3957" s="61">
        <f t="shared" si="62"/>
        <v>1.3855518710468306E-3</v>
      </c>
    </row>
    <row r="3958" spans="1:7" x14ac:dyDescent="0.35">
      <c r="A3958" s="60">
        <v>40214</v>
      </c>
      <c r="B3958" s="16">
        <v>4532.49</v>
      </c>
      <c r="C3958" s="16">
        <v>4607.6000000000004</v>
      </c>
      <c r="D3958" s="16">
        <v>4610.5</v>
      </c>
      <c r="E3958" s="16">
        <v>4508.3</v>
      </c>
      <c r="F3958" s="16" t="s">
        <v>592</v>
      </c>
      <c r="G3958" s="61">
        <f t="shared" si="62"/>
        <v>-2.4028440509207494E-2</v>
      </c>
    </row>
    <row r="3959" spans="1:7" x14ac:dyDescent="0.35">
      <c r="A3959" s="60">
        <v>40213</v>
      </c>
      <c r="B3959" s="16">
        <v>4644.08</v>
      </c>
      <c r="C3959" s="16">
        <v>4665.1000000000004</v>
      </c>
      <c r="D3959" s="16">
        <v>4666.3999999999996</v>
      </c>
      <c r="E3959" s="16">
        <v>4623.8999999999996</v>
      </c>
      <c r="F3959" s="16" t="s">
        <v>232</v>
      </c>
      <c r="G3959" s="61">
        <f t="shared" si="62"/>
        <v>-6.2312762133013289E-3</v>
      </c>
    </row>
    <row r="3960" spans="1:7" x14ac:dyDescent="0.35">
      <c r="A3960" s="60">
        <v>40212</v>
      </c>
      <c r="B3960" s="16">
        <v>4673.2</v>
      </c>
      <c r="C3960" s="16">
        <v>4651.6000000000004</v>
      </c>
      <c r="D3960" s="16">
        <v>4682.6000000000004</v>
      </c>
      <c r="E3960" s="16">
        <v>4646.5</v>
      </c>
      <c r="F3960" s="16" t="s">
        <v>1056</v>
      </c>
      <c r="G3960" s="61">
        <f t="shared" si="62"/>
        <v>9.5943000222520336E-3</v>
      </c>
    </row>
    <row r="3961" spans="1:7" x14ac:dyDescent="0.35">
      <c r="A3961" s="60">
        <v>40211</v>
      </c>
      <c r="B3961" s="16">
        <v>4628.79</v>
      </c>
      <c r="C3961" s="16">
        <v>4568.2</v>
      </c>
      <c r="D3961" s="16">
        <v>4628.8</v>
      </c>
      <c r="E3961" s="16">
        <v>4566.7</v>
      </c>
      <c r="F3961" s="16" t="s">
        <v>775</v>
      </c>
      <c r="G3961" s="61">
        <f t="shared" si="62"/>
        <v>1.8478220211625818E-2</v>
      </c>
    </row>
    <row r="3962" spans="1:7" x14ac:dyDescent="0.35">
      <c r="A3962" s="60">
        <v>40210</v>
      </c>
      <c r="B3962" s="16">
        <v>4544.8100000000004</v>
      </c>
      <c r="C3962" s="16">
        <v>4596.2</v>
      </c>
      <c r="D3962" s="16">
        <v>4609.1000000000004</v>
      </c>
      <c r="E3962" s="16">
        <v>4544.7</v>
      </c>
      <c r="F3962" s="16" t="s">
        <v>366</v>
      </c>
      <c r="G3962" s="61">
        <f t="shared" si="62"/>
        <v>-1.1327248046501093E-2</v>
      </c>
    </row>
    <row r="3963" spans="1:7" x14ac:dyDescent="0.35">
      <c r="A3963" s="60">
        <v>40207</v>
      </c>
      <c r="B3963" s="16">
        <v>4596.88</v>
      </c>
      <c r="C3963" s="16">
        <v>4683</v>
      </c>
      <c r="D3963" s="16">
        <v>4683.3</v>
      </c>
      <c r="E3963" s="16">
        <v>4592.8999999999996</v>
      </c>
      <c r="F3963" s="16" t="s">
        <v>489</v>
      </c>
      <c r="G3963" s="61">
        <f t="shared" si="62"/>
        <v>-2.1457400248633407E-2</v>
      </c>
    </row>
    <row r="3964" spans="1:7" x14ac:dyDescent="0.35">
      <c r="A3964" s="60">
        <v>40206</v>
      </c>
      <c r="B3964" s="16">
        <v>4697.68</v>
      </c>
      <c r="C3964" s="16">
        <v>4677</v>
      </c>
      <c r="D3964" s="16">
        <v>4699.2</v>
      </c>
      <c r="E3964" s="16">
        <v>4667.8999999999996</v>
      </c>
      <c r="F3964" s="16" t="s">
        <v>890</v>
      </c>
      <c r="G3964" s="61">
        <f t="shared" si="62"/>
        <v>5.9336569613936962E-3</v>
      </c>
    </row>
    <row r="3965" spans="1:7" x14ac:dyDescent="0.35">
      <c r="A3965" s="60">
        <v>40205</v>
      </c>
      <c r="B3965" s="16">
        <v>4669.97</v>
      </c>
      <c r="C3965" s="16">
        <v>4732.8999999999996</v>
      </c>
      <c r="D3965" s="16">
        <v>4734.2</v>
      </c>
      <c r="E3965" s="16">
        <v>4655.3999999999996</v>
      </c>
      <c r="F3965" s="16" t="s">
        <v>366</v>
      </c>
      <c r="G3965" s="61">
        <f t="shared" si="62"/>
        <v>-1.5422338039096539E-2</v>
      </c>
    </row>
    <row r="3966" spans="1:7" x14ac:dyDescent="0.35">
      <c r="A3966" s="60">
        <v>40203</v>
      </c>
      <c r="B3966" s="16">
        <v>4743.12</v>
      </c>
      <c r="C3966" s="16">
        <v>4749.8999999999996</v>
      </c>
      <c r="D3966" s="16">
        <v>4750.5</v>
      </c>
      <c r="E3966" s="16">
        <v>4702.6000000000004</v>
      </c>
      <c r="F3966" s="16" t="s">
        <v>2505</v>
      </c>
      <c r="G3966" s="61">
        <f t="shared" si="62"/>
        <v>-6.0311406358053432E-3</v>
      </c>
    </row>
    <row r="3967" spans="1:7" x14ac:dyDescent="0.35">
      <c r="A3967" s="60">
        <v>40200</v>
      </c>
      <c r="B3967" s="16">
        <v>4771.8999999999996</v>
      </c>
      <c r="C3967" s="16">
        <v>4819.6000000000004</v>
      </c>
      <c r="D3967" s="16">
        <v>4819.6000000000004</v>
      </c>
      <c r="E3967" s="16">
        <v>4740.7</v>
      </c>
      <c r="F3967" s="16" t="s">
        <v>1193</v>
      </c>
      <c r="G3967" s="61">
        <f t="shared" si="62"/>
        <v>-1.601179490880611E-2</v>
      </c>
    </row>
    <row r="3968" spans="1:7" x14ac:dyDescent="0.35">
      <c r="A3968" s="60">
        <v>40199</v>
      </c>
      <c r="B3968" s="16">
        <v>4849.55</v>
      </c>
      <c r="C3968" s="16">
        <v>4882.6000000000004</v>
      </c>
      <c r="D3968" s="16">
        <v>4883</v>
      </c>
      <c r="E3968" s="16">
        <v>4845.1000000000004</v>
      </c>
      <c r="F3968" s="16" t="s">
        <v>1181</v>
      </c>
      <c r="G3968" s="61">
        <f t="shared" si="62"/>
        <v>-9.3112951035008162E-3</v>
      </c>
    </row>
    <row r="3969" spans="1:7" x14ac:dyDescent="0.35">
      <c r="A3969" s="60">
        <v>40198</v>
      </c>
      <c r="B3969" s="16">
        <v>4895.13</v>
      </c>
      <c r="C3969" s="16">
        <v>4901.8</v>
      </c>
      <c r="D3969" s="16">
        <v>4932.7</v>
      </c>
      <c r="E3969" s="16">
        <v>4893.3999999999996</v>
      </c>
      <c r="F3969" s="16" t="s">
        <v>373</v>
      </c>
      <c r="G3969" s="61">
        <f t="shared" si="62"/>
        <v>1.1309718586387518E-3</v>
      </c>
    </row>
    <row r="3970" spans="1:7" x14ac:dyDescent="0.35">
      <c r="A3970" s="60">
        <v>40197</v>
      </c>
      <c r="B3970" s="16">
        <v>4889.6000000000004</v>
      </c>
      <c r="C3970" s="16">
        <v>4939.3</v>
      </c>
      <c r="D3970" s="16">
        <v>4953.2</v>
      </c>
      <c r="E3970" s="16">
        <v>4889.6000000000004</v>
      </c>
      <c r="F3970" s="16" t="s">
        <v>165</v>
      </c>
      <c r="G3970" s="61">
        <f t="shared" si="62"/>
        <v>-9.4264129996576296E-3</v>
      </c>
    </row>
    <row r="3971" spans="1:7" x14ac:dyDescent="0.35">
      <c r="A3971" s="60">
        <v>40196</v>
      </c>
      <c r="B3971" s="16">
        <v>4936.13</v>
      </c>
      <c r="C3971" s="16">
        <v>4921.3</v>
      </c>
      <c r="D3971" s="16">
        <v>4941.6000000000004</v>
      </c>
      <c r="E3971" s="16">
        <v>4896.3</v>
      </c>
      <c r="F3971" s="16" t="s">
        <v>2504</v>
      </c>
      <c r="G3971" s="61">
        <f t="shared" ref="G3971:G4034" si="63">B3971/B3972-1</f>
        <v>1.3409013453642427E-3</v>
      </c>
    </row>
    <row r="3972" spans="1:7" x14ac:dyDescent="0.35">
      <c r="A3972" s="60">
        <v>40193</v>
      </c>
      <c r="B3972" s="16">
        <v>4929.5200000000004</v>
      </c>
      <c r="C3972" s="16">
        <v>4928.3</v>
      </c>
      <c r="D3972" s="16">
        <v>4938.7</v>
      </c>
      <c r="E3972" s="16">
        <v>4893.2</v>
      </c>
      <c r="F3972" s="16" t="s">
        <v>2503</v>
      </c>
      <c r="G3972" s="61">
        <f t="shared" si="63"/>
        <v>3.0429852090785303E-5</v>
      </c>
    </row>
    <row r="3973" spans="1:7" x14ac:dyDescent="0.35">
      <c r="A3973" s="60">
        <v>40192</v>
      </c>
      <c r="B3973" s="16">
        <v>4929.37</v>
      </c>
      <c r="C3973" s="16">
        <v>4906.7</v>
      </c>
      <c r="D3973" s="16">
        <v>4949.8999999999996</v>
      </c>
      <c r="E3973" s="16">
        <v>4906</v>
      </c>
      <c r="F3973" s="16" t="s">
        <v>2502</v>
      </c>
      <c r="G3973" s="61">
        <f t="shared" si="63"/>
        <v>5.9774534293317583E-3</v>
      </c>
    </row>
    <row r="3974" spans="1:7" x14ac:dyDescent="0.35">
      <c r="A3974" s="60">
        <v>40191</v>
      </c>
      <c r="B3974" s="16">
        <v>4900.08</v>
      </c>
      <c r="C3974" s="16">
        <v>4919.6000000000004</v>
      </c>
      <c r="D3974" s="16">
        <v>4920.3</v>
      </c>
      <c r="E3974" s="16">
        <v>4885.1000000000004</v>
      </c>
      <c r="F3974" s="16" t="s">
        <v>173</v>
      </c>
      <c r="G3974" s="61">
        <f t="shared" si="63"/>
        <v>-6.3853904537499728E-3</v>
      </c>
    </row>
    <row r="3975" spans="1:7" x14ac:dyDescent="0.35">
      <c r="A3975" s="60">
        <v>40190</v>
      </c>
      <c r="B3975" s="16">
        <v>4931.57</v>
      </c>
      <c r="C3975" s="16">
        <v>4970.8</v>
      </c>
      <c r="D3975" s="16">
        <v>4972</v>
      </c>
      <c r="E3975" s="16">
        <v>4926.1000000000004</v>
      </c>
      <c r="F3975" s="16" t="s">
        <v>2501</v>
      </c>
      <c r="G3975" s="61">
        <f t="shared" si="63"/>
        <v>-9.959487510991516E-3</v>
      </c>
    </row>
    <row r="3976" spans="1:7" x14ac:dyDescent="0.35">
      <c r="A3976" s="60">
        <v>40189</v>
      </c>
      <c r="B3976" s="16">
        <v>4981.18</v>
      </c>
      <c r="C3976" s="16">
        <v>4950.7</v>
      </c>
      <c r="D3976" s="16">
        <v>4984</v>
      </c>
      <c r="E3976" s="16">
        <v>4950.5</v>
      </c>
      <c r="F3976" s="16" t="s">
        <v>2500</v>
      </c>
      <c r="G3976" s="61">
        <f t="shared" si="63"/>
        <v>7.8830970697378877E-3</v>
      </c>
    </row>
    <row r="3977" spans="1:7" x14ac:dyDescent="0.35">
      <c r="A3977" s="60">
        <v>40186</v>
      </c>
      <c r="B3977" s="16">
        <v>4942.22</v>
      </c>
      <c r="C3977" s="16">
        <v>4931.3999999999996</v>
      </c>
      <c r="D3977" s="16">
        <v>4964.2</v>
      </c>
      <c r="E3977" s="16">
        <v>4931.3</v>
      </c>
      <c r="F3977" s="16" t="s">
        <v>2499</v>
      </c>
      <c r="G3977" s="61">
        <f t="shared" si="63"/>
        <v>2.3790738851514615E-3</v>
      </c>
    </row>
    <row r="3978" spans="1:7" x14ac:dyDescent="0.35">
      <c r="A3978" s="60">
        <v>40185</v>
      </c>
      <c r="B3978" s="16">
        <v>4930.49</v>
      </c>
      <c r="C3978" s="16">
        <v>4948.2</v>
      </c>
      <c r="D3978" s="16">
        <v>4963.6000000000004</v>
      </c>
      <c r="E3978" s="16">
        <v>4929.7</v>
      </c>
      <c r="F3978" s="16" t="s">
        <v>528</v>
      </c>
      <c r="G3978" s="61">
        <f t="shared" si="63"/>
        <v>-3.2890215009421242E-3</v>
      </c>
    </row>
    <row r="3979" spans="1:7" x14ac:dyDescent="0.35">
      <c r="A3979" s="60">
        <v>40184</v>
      </c>
      <c r="B3979" s="16">
        <v>4946.76</v>
      </c>
      <c r="C3979" s="16">
        <v>4943.7</v>
      </c>
      <c r="D3979" s="16">
        <v>4954.6000000000004</v>
      </c>
      <c r="E3979" s="16">
        <v>4935.6000000000004</v>
      </c>
      <c r="F3979" s="16" t="s">
        <v>165</v>
      </c>
      <c r="G3979" s="61">
        <f t="shared" si="63"/>
        <v>1.4677569232575127E-3</v>
      </c>
    </row>
    <row r="3980" spans="1:7" x14ac:dyDescent="0.35">
      <c r="A3980" s="60">
        <v>40183</v>
      </c>
      <c r="B3980" s="16">
        <v>4939.51</v>
      </c>
      <c r="C3980" s="16">
        <v>4899.8</v>
      </c>
      <c r="D3980" s="16">
        <v>4944.8</v>
      </c>
      <c r="E3980" s="16">
        <v>4899.8</v>
      </c>
      <c r="F3980" s="16" t="s">
        <v>122</v>
      </c>
      <c r="G3980" s="61">
        <f t="shared" si="63"/>
        <v>1.0159862408304576E-2</v>
      </c>
    </row>
    <row r="3981" spans="1:7" x14ac:dyDescent="0.35">
      <c r="A3981" s="60">
        <v>40182</v>
      </c>
      <c r="B3981" s="16">
        <v>4889.83</v>
      </c>
      <c r="C3981" s="16">
        <v>4877.7</v>
      </c>
      <c r="D3981" s="16">
        <v>4901.1000000000004</v>
      </c>
      <c r="E3981" s="16">
        <v>4876.3</v>
      </c>
      <c r="F3981" s="16" t="s">
        <v>2498</v>
      </c>
      <c r="G3981" s="61">
        <f t="shared" si="63"/>
        <v>1.4582066106731961E-3</v>
      </c>
    </row>
    <row r="3982" spans="1:7" x14ac:dyDescent="0.35">
      <c r="A3982" s="60">
        <v>40178</v>
      </c>
      <c r="B3982" s="16">
        <v>4882.71</v>
      </c>
      <c r="C3982" s="16">
        <v>4854.8999999999996</v>
      </c>
      <c r="D3982" s="16">
        <v>4884.5</v>
      </c>
      <c r="E3982" s="16">
        <v>4854.8999999999996</v>
      </c>
      <c r="F3982" s="16" t="s">
        <v>2497</v>
      </c>
      <c r="G3982" s="61">
        <f t="shared" si="63"/>
        <v>7.3695221157874524E-3</v>
      </c>
    </row>
    <row r="3983" spans="1:7" x14ac:dyDescent="0.35">
      <c r="A3983" s="60">
        <v>40177</v>
      </c>
      <c r="B3983" s="16">
        <v>4846.99</v>
      </c>
      <c r="C3983" s="16">
        <v>4856.2</v>
      </c>
      <c r="D3983" s="16">
        <v>4877.6000000000004</v>
      </c>
      <c r="E3983" s="16">
        <v>4846</v>
      </c>
      <c r="F3983" s="16" t="s">
        <v>2496</v>
      </c>
      <c r="G3983" s="61">
        <f t="shared" si="63"/>
        <v>-1.991080289746483E-3</v>
      </c>
    </row>
    <row r="3984" spans="1:7" x14ac:dyDescent="0.35">
      <c r="A3984" s="60">
        <v>40176</v>
      </c>
      <c r="B3984" s="16">
        <v>4856.66</v>
      </c>
      <c r="C3984" s="16">
        <v>4808.7</v>
      </c>
      <c r="D3984" s="16">
        <v>4868.1000000000004</v>
      </c>
      <c r="E3984" s="16">
        <v>4808.7</v>
      </c>
      <c r="F3984" s="16" t="s">
        <v>2495</v>
      </c>
      <c r="G3984" s="61">
        <f t="shared" si="63"/>
        <v>1.1104819166743107E-2</v>
      </c>
    </row>
    <row r="3985" spans="1:7" x14ac:dyDescent="0.35">
      <c r="A3985" s="60">
        <v>40171</v>
      </c>
      <c r="B3985" s="16">
        <v>4803.32</v>
      </c>
      <c r="C3985" s="16">
        <v>4764.8</v>
      </c>
      <c r="D3985" s="16">
        <v>4803.3</v>
      </c>
      <c r="E3985" s="16">
        <v>4764.8</v>
      </c>
      <c r="F3985" s="16" t="s">
        <v>2494</v>
      </c>
      <c r="G3985" s="61">
        <f t="shared" si="63"/>
        <v>9.9219323273331828E-3</v>
      </c>
    </row>
    <row r="3986" spans="1:7" x14ac:dyDescent="0.35">
      <c r="A3986" s="60">
        <v>40170</v>
      </c>
      <c r="B3986" s="16">
        <v>4756.13</v>
      </c>
      <c r="C3986" s="16">
        <v>4724.6000000000004</v>
      </c>
      <c r="D3986" s="16">
        <v>4758.6000000000004</v>
      </c>
      <c r="E3986" s="16">
        <v>4715.7</v>
      </c>
      <c r="F3986" s="16" t="s">
        <v>2493</v>
      </c>
      <c r="G3986" s="61">
        <f t="shared" si="63"/>
        <v>6.7119350100117714E-3</v>
      </c>
    </row>
    <row r="3987" spans="1:7" x14ac:dyDescent="0.35">
      <c r="A3987" s="60">
        <v>40169</v>
      </c>
      <c r="B3987" s="16">
        <v>4724.42</v>
      </c>
      <c r="C3987" s="16">
        <v>4666.6000000000004</v>
      </c>
      <c r="D3987" s="16">
        <v>4724.3999999999996</v>
      </c>
      <c r="E3987" s="16">
        <v>4666.6000000000004</v>
      </c>
      <c r="F3987" s="16" t="s">
        <v>2492</v>
      </c>
      <c r="G3987" s="61">
        <f t="shared" si="63"/>
        <v>1.394152970515905E-2</v>
      </c>
    </row>
    <row r="3988" spans="1:7" x14ac:dyDescent="0.35">
      <c r="A3988" s="60">
        <v>40168</v>
      </c>
      <c r="B3988" s="16">
        <v>4659.46</v>
      </c>
      <c r="C3988" s="16">
        <v>4680.5</v>
      </c>
      <c r="D3988" s="16">
        <v>4710.7</v>
      </c>
      <c r="E3988" s="16">
        <v>4659.5</v>
      </c>
      <c r="F3988" s="16" t="s">
        <v>2491</v>
      </c>
      <c r="G3988" s="61">
        <f t="shared" si="63"/>
        <v>-2.6648629789528533E-3</v>
      </c>
    </row>
    <row r="3989" spans="1:7" x14ac:dyDescent="0.35">
      <c r="A3989" s="60">
        <v>40165</v>
      </c>
      <c r="B3989" s="16">
        <v>4671.91</v>
      </c>
      <c r="C3989" s="16">
        <v>4674.8999999999996</v>
      </c>
      <c r="D3989" s="16">
        <v>4677.5</v>
      </c>
      <c r="E3989" s="16">
        <v>4629.3999999999996</v>
      </c>
      <c r="F3989" s="16" t="s">
        <v>592</v>
      </c>
      <c r="G3989" s="61">
        <f t="shared" si="63"/>
        <v>-3.7806739962983338E-3</v>
      </c>
    </row>
    <row r="3990" spans="1:7" x14ac:dyDescent="0.35">
      <c r="A3990" s="60">
        <v>40164</v>
      </c>
      <c r="B3990" s="16">
        <v>4689.6400000000003</v>
      </c>
      <c r="C3990" s="16">
        <v>4686.3</v>
      </c>
      <c r="D3990" s="16">
        <v>4718.8</v>
      </c>
      <c r="E3990" s="16">
        <v>4667.7</v>
      </c>
      <c r="F3990" s="16" t="s">
        <v>2490</v>
      </c>
      <c r="G3990" s="61">
        <f t="shared" si="63"/>
        <v>2.9041543521681756E-3</v>
      </c>
    </row>
    <row r="3991" spans="1:7" x14ac:dyDescent="0.35">
      <c r="A3991" s="60">
        <v>40163</v>
      </c>
      <c r="B3991" s="16">
        <v>4676.0600000000004</v>
      </c>
      <c r="C3991" s="16">
        <v>4685.3999999999996</v>
      </c>
      <c r="D3991" s="16">
        <v>4701.3</v>
      </c>
      <c r="E3991" s="16">
        <v>4671.8999999999996</v>
      </c>
      <c r="F3991" s="16" t="s">
        <v>295</v>
      </c>
      <c r="G3991" s="61">
        <f t="shared" si="63"/>
        <v>-2.5001173263249354E-3</v>
      </c>
    </row>
    <row r="3992" spans="1:7" x14ac:dyDescent="0.35">
      <c r="A3992" s="60">
        <v>40162</v>
      </c>
      <c r="B3992" s="16">
        <v>4687.78</v>
      </c>
      <c r="C3992" s="16">
        <v>4673.1000000000004</v>
      </c>
      <c r="D3992" s="16">
        <v>4702.6000000000004</v>
      </c>
      <c r="E3992" s="16">
        <v>4671.8</v>
      </c>
      <c r="F3992" s="16" t="s">
        <v>479</v>
      </c>
      <c r="G3992" s="61">
        <f t="shared" si="63"/>
        <v>4.1943361466947326E-3</v>
      </c>
    </row>
    <row r="3993" spans="1:7" x14ac:dyDescent="0.35">
      <c r="A3993" s="60">
        <v>40161</v>
      </c>
      <c r="B3993" s="16">
        <v>4668.2</v>
      </c>
      <c r="C3993" s="16">
        <v>4651.7</v>
      </c>
      <c r="D3993" s="16">
        <v>4668.2</v>
      </c>
      <c r="E3993" s="16">
        <v>4626.6000000000004</v>
      </c>
      <c r="F3993" s="16" t="s">
        <v>2489</v>
      </c>
      <c r="G3993" s="61">
        <f t="shared" si="63"/>
        <v>3.6118157973943354E-3</v>
      </c>
    </row>
    <row r="3994" spans="1:7" x14ac:dyDescent="0.35">
      <c r="A3994" s="60">
        <v>40158</v>
      </c>
      <c r="B3994" s="16">
        <v>4651.3999999999996</v>
      </c>
      <c r="C3994" s="16">
        <v>4627.8</v>
      </c>
      <c r="D3994" s="16">
        <v>4660</v>
      </c>
      <c r="E3994" s="16">
        <v>4627.8</v>
      </c>
      <c r="F3994" s="16" t="s">
        <v>295</v>
      </c>
      <c r="G3994" s="61">
        <f t="shared" si="63"/>
        <v>6.1714908703900395E-3</v>
      </c>
    </row>
    <row r="3995" spans="1:7" x14ac:dyDescent="0.35">
      <c r="A3995" s="60">
        <v>40157</v>
      </c>
      <c r="B3995" s="16">
        <v>4622.87</v>
      </c>
      <c r="C3995" s="16">
        <v>4652.1000000000004</v>
      </c>
      <c r="D3995" s="16">
        <v>4665.5</v>
      </c>
      <c r="E3995" s="16">
        <v>4614.1000000000004</v>
      </c>
      <c r="F3995" s="16" t="s">
        <v>1193</v>
      </c>
      <c r="G3995" s="61">
        <f t="shared" si="63"/>
        <v>-6.3814330175216982E-3</v>
      </c>
    </row>
    <row r="3996" spans="1:7" x14ac:dyDescent="0.35">
      <c r="A3996" s="60">
        <v>40156</v>
      </c>
      <c r="B3996" s="16">
        <v>4652.5600000000004</v>
      </c>
      <c r="C3996" s="16">
        <v>4679</v>
      </c>
      <c r="D3996" s="16">
        <v>4679</v>
      </c>
      <c r="E3996" s="16">
        <v>4614.1000000000004</v>
      </c>
      <c r="F3996" s="16" t="s">
        <v>186</v>
      </c>
      <c r="G3996" s="61">
        <f t="shared" si="63"/>
        <v>-7.2230129246052543E-3</v>
      </c>
    </row>
    <row r="3997" spans="1:7" x14ac:dyDescent="0.35">
      <c r="A3997" s="60">
        <v>40155</v>
      </c>
      <c r="B3997" s="16">
        <v>4686.41</v>
      </c>
      <c r="C3997" s="16">
        <v>4695.2</v>
      </c>
      <c r="D3997" s="16">
        <v>4711.2</v>
      </c>
      <c r="E3997" s="16">
        <v>4671.8</v>
      </c>
      <c r="F3997" s="16" t="s">
        <v>651</v>
      </c>
      <c r="G3997" s="61">
        <f t="shared" si="63"/>
        <v>-1.8614953728847139E-3</v>
      </c>
    </row>
    <row r="3998" spans="1:7" x14ac:dyDescent="0.35">
      <c r="A3998" s="60">
        <v>40154</v>
      </c>
      <c r="B3998" s="16">
        <v>4695.1499999999996</v>
      </c>
      <c r="C3998" s="16">
        <v>4726.2</v>
      </c>
      <c r="D3998" s="16">
        <v>4740.3</v>
      </c>
      <c r="E3998" s="16">
        <v>4671.8</v>
      </c>
      <c r="F3998" s="16" t="s">
        <v>2488</v>
      </c>
      <c r="G3998" s="61">
        <f t="shared" si="63"/>
        <v>-5.5218778197162477E-3</v>
      </c>
    </row>
    <row r="3999" spans="1:7" x14ac:dyDescent="0.35">
      <c r="A3999" s="60">
        <v>40151</v>
      </c>
      <c r="B3999" s="16">
        <v>4721.22</v>
      </c>
      <c r="C3999" s="16">
        <v>4777</v>
      </c>
      <c r="D3999" s="16">
        <v>4777.2</v>
      </c>
      <c r="E3999" s="16">
        <v>4707.3</v>
      </c>
      <c r="F3999" s="16" t="s">
        <v>295</v>
      </c>
      <c r="G3999" s="61">
        <f t="shared" si="63"/>
        <v>-1.4215020984277404E-2</v>
      </c>
    </row>
    <row r="4000" spans="1:7" x14ac:dyDescent="0.35">
      <c r="A4000" s="60">
        <v>40150</v>
      </c>
      <c r="B4000" s="16">
        <v>4789.3</v>
      </c>
      <c r="C4000" s="16">
        <v>4778.7</v>
      </c>
      <c r="D4000" s="16">
        <v>4799.3999999999996</v>
      </c>
      <c r="E4000" s="16">
        <v>4768.8999999999996</v>
      </c>
      <c r="F4000" s="16" t="s">
        <v>163</v>
      </c>
      <c r="G4000" s="61">
        <f t="shared" si="63"/>
        <v>2.6357053285630538E-3</v>
      </c>
    </row>
    <row r="4001" spans="1:7" x14ac:dyDescent="0.35">
      <c r="A4001" s="60">
        <v>40149</v>
      </c>
      <c r="B4001" s="16">
        <v>4776.71</v>
      </c>
      <c r="C4001" s="16">
        <v>4745.8999999999996</v>
      </c>
      <c r="D4001" s="16">
        <v>4806.1000000000004</v>
      </c>
      <c r="E4001" s="16">
        <v>4745.8</v>
      </c>
      <c r="F4001" s="16" t="s">
        <v>1189</v>
      </c>
      <c r="G4001" s="61">
        <f t="shared" si="63"/>
        <v>9.213834484798511E-3</v>
      </c>
    </row>
    <row r="4002" spans="1:7" x14ac:dyDescent="0.35">
      <c r="A4002" s="60">
        <v>40148</v>
      </c>
      <c r="B4002" s="16">
        <v>4733.1000000000004</v>
      </c>
      <c r="C4002" s="16">
        <v>4712</v>
      </c>
      <c r="D4002" s="16">
        <v>4733.1000000000004</v>
      </c>
      <c r="E4002" s="16">
        <v>4693.5</v>
      </c>
      <c r="F4002" s="16" t="s">
        <v>173</v>
      </c>
      <c r="G4002" s="61">
        <f t="shared" si="63"/>
        <v>3.7366291448592825E-3</v>
      </c>
    </row>
    <row r="4003" spans="1:7" x14ac:dyDescent="0.35">
      <c r="A4003" s="60">
        <v>40147</v>
      </c>
      <c r="B4003" s="16">
        <v>4715.4799999999996</v>
      </c>
      <c r="C4003" s="16">
        <v>4615.2</v>
      </c>
      <c r="D4003" s="16">
        <v>4721</v>
      </c>
      <c r="E4003" s="16">
        <v>4615.2</v>
      </c>
      <c r="F4003" s="16" t="s">
        <v>479</v>
      </c>
      <c r="G4003" s="61">
        <f t="shared" si="63"/>
        <v>2.5722010863063138E-2</v>
      </c>
    </row>
    <row r="4004" spans="1:7" x14ac:dyDescent="0.35">
      <c r="A4004" s="60">
        <v>40144</v>
      </c>
      <c r="B4004" s="16">
        <v>4597.2299999999996</v>
      </c>
      <c r="C4004" s="16">
        <v>4696.8999999999996</v>
      </c>
      <c r="D4004" s="16">
        <v>4696.8999999999996</v>
      </c>
      <c r="E4004" s="16">
        <v>4587.5</v>
      </c>
      <c r="F4004" s="16" t="s">
        <v>1165</v>
      </c>
      <c r="G4004" s="61">
        <f t="shared" si="63"/>
        <v>-2.7574303186190141E-2</v>
      </c>
    </row>
    <row r="4005" spans="1:7" x14ac:dyDescent="0.35">
      <c r="A4005" s="60">
        <v>40143</v>
      </c>
      <c r="B4005" s="16">
        <v>4727.59</v>
      </c>
      <c r="C4005" s="16">
        <v>4749.2</v>
      </c>
      <c r="D4005" s="16">
        <v>4768.1000000000004</v>
      </c>
      <c r="E4005" s="16">
        <v>4719</v>
      </c>
      <c r="F4005" s="16" t="s">
        <v>232</v>
      </c>
      <c r="G4005" s="61">
        <f t="shared" si="63"/>
        <v>-2.8264138924569693E-3</v>
      </c>
    </row>
    <row r="4006" spans="1:7" x14ac:dyDescent="0.35">
      <c r="A4006" s="60">
        <v>40142</v>
      </c>
      <c r="B4006" s="16">
        <v>4740.99</v>
      </c>
      <c r="C4006" s="16">
        <v>4713.2</v>
      </c>
      <c r="D4006" s="16">
        <v>4741.3999999999996</v>
      </c>
      <c r="E4006" s="16">
        <v>4697.3</v>
      </c>
      <c r="F4006" s="16" t="s">
        <v>1183</v>
      </c>
      <c r="G4006" s="61">
        <f t="shared" si="63"/>
        <v>6.9665837614880655E-3</v>
      </c>
    </row>
    <row r="4007" spans="1:7" x14ac:dyDescent="0.35">
      <c r="A4007" s="60">
        <v>40141</v>
      </c>
      <c r="B4007" s="16">
        <v>4708.1899999999996</v>
      </c>
      <c r="C4007" s="16">
        <v>4746</v>
      </c>
      <c r="D4007" s="16">
        <v>4784.5</v>
      </c>
      <c r="E4007" s="16">
        <v>4708.2</v>
      </c>
      <c r="F4007" s="16" t="s">
        <v>1201</v>
      </c>
      <c r="G4007" s="61">
        <f t="shared" si="63"/>
        <v>-6.5537796064778497E-3</v>
      </c>
    </row>
    <row r="4008" spans="1:7" x14ac:dyDescent="0.35">
      <c r="A4008" s="60">
        <v>40140</v>
      </c>
      <c r="B4008" s="16">
        <v>4739.25</v>
      </c>
      <c r="C4008" s="16">
        <v>4710</v>
      </c>
      <c r="D4008" s="16">
        <v>4746.3</v>
      </c>
      <c r="E4008" s="16">
        <v>4704.8999999999996</v>
      </c>
      <c r="F4008" s="16" t="s">
        <v>122</v>
      </c>
      <c r="G4008" s="61">
        <f t="shared" si="63"/>
        <v>6.9092554703584774E-3</v>
      </c>
    </row>
    <row r="4009" spans="1:7" x14ac:dyDescent="0.35">
      <c r="A4009" s="60">
        <v>40137</v>
      </c>
      <c r="B4009" s="16">
        <v>4706.7299999999996</v>
      </c>
      <c r="C4009" s="16">
        <v>4754.3999999999996</v>
      </c>
      <c r="D4009" s="16">
        <v>4754.3999999999996</v>
      </c>
      <c r="E4009" s="16">
        <v>4694.7</v>
      </c>
      <c r="F4009" s="16" t="s">
        <v>373</v>
      </c>
      <c r="G4009" s="61">
        <f t="shared" si="63"/>
        <v>-1.2808842652795915E-2</v>
      </c>
    </row>
    <row r="4010" spans="1:7" x14ac:dyDescent="0.35">
      <c r="A4010" s="60">
        <v>40136</v>
      </c>
      <c r="B4010" s="16">
        <v>4767.8</v>
      </c>
      <c r="C4010" s="16">
        <v>4764</v>
      </c>
      <c r="D4010" s="16">
        <v>4780.1000000000004</v>
      </c>
      <c r="E4010" s="16">
        <v>4748.7</v>
      </c>
      <c r="F4010" s="16" t="s">
        <v>1201</v>
      </c>
      <c r="G4010" s="61">
        <f t="shared" si="63"/>
        <v>1.7228338515842267E-3</v>
      </c>
    </row>
    <row r="4011" spans="1:7" x14ac:dyDescent="0.35">
      <c r="A4011" s="60">
        <v>40135</v>
      </c>
      <c r="B4011" s="16">
        <v>4759.6000000000004</v>
      </c>
      <c r="C4011" s="16">
        <v>4757</v>
      </c>
      <c r="D4011" s="16">
        <v>4798.3999999999996</v>
      </c>
      <c r="E4011" s="16">
        <v>4755.2</v>
      </c>
      <c r="F4011" s="16" t="s">
        <v>1166</v>
      </c>
      <c r="G4011" s="61">
        <f t="shared" si="63"/>
        <v>1.9788640478297648E-3</v>
      </c>
    </row>
    <row r="4012" spans="1:7" x14ac:dyDescent="0.35">
      <c r="A4012" s="60">
        <v>40134</v>
      </c>
      <c r="B4012" s="16">
        <v>4750.2</v>
      </c>
      <c r="C4012" s="16">
        <v>4785.5</v>
      </c>
      <c r="D4012" s="16">
        <v>4817.2</v>
      </c>
      <c r="E4012" s="16">
        <v>4750.2</v>
      </c>
      <c r="F4012" s="16" t="s">
        <v>371</v>
      </c>
      <c r="G4012" s="61">
        <f t="shared" si="63"/>
        <v>-4.9436507604005975E-3</v>
      </c>
    </row>
    <row r="4013" spans="1:7" x14ac:dyDescent="0.35">
      <c r="A4013" s="60">
        <v>40133</v>
      </c>
      <c r="B4013" s="16">
        <v>4773.8</v>
      </c>
      <c r="C4013" s="16">
        <v>4731.6000000000004</v>
      </c>
      <c r="D4013" s="16">
        <v>4775</v>
      </c>
      <c r="E4013" s="16">
        <v>4731.6000000000004</v>
      </c>
      <c r="F4013" s="16" t="s">
        <v>1181</v>
      </c>
      <c r="G4013" s="61">
        <f t="shared" si="63"/>
        <v>1.0841485622326674E-2</v>
      </c>
    </row>
    <row r="4014" spans="1:7" x14ac:dyDescent="0.35">
      <c r="A4014" s="60">
        <v>40130</v>
      </c>
      <c r="B4014" s="16">
        <v>4722.6000000000004</v>
      </c>
      <c r="C4014" s="16">
        <v>4745.2</v>
      </c>
      <c r="D4014" s="16">
        <v>4745.2</v>
      </c>
      <c r="E4014" s="16">
        <v>4706.6000000000004</v>
      </c>
      <c r="F4014" s="16" t="s">
        <v>479</v>
      </c>
      <c r="G4014" s="61">
        <f t="shared" si="63"/>
        <v>-7.4818208566262978E-3</v>
      </c>
    </row>
    <row r="4015" spans="1:7" x14ac:dyDescent="0.35">
      <c r="A4015" s="60">
        <v>40129</v>
      </c>
      <c r="B4015" s="16">
        <v>4758.2</v>
      </c>
      <c r="C4015" s="16">
        <v>4769.6000000000004</v>
      </c>
      <c r="D4015" s="16">
        <v>4802.5</v>
      </c>
      <c r="E4015" s="16">
        <v>4757.2</v>
      </c>
      <c r="F4015" s="16" t="s">
        <v>740</v>
      </c>
      <c r="G4015" s="61">
        <f t="shared" si="63"/>
        <v>-1.615644474286082E-3</v>
      </c>
    </row>
    <row r="4016" spans="1:7" x14ac:dyDescent="0.35">
      <c r="A4016" s="60">
        <v>40128</v>
      </c>
      <c r="B4016" s="16">
        <v>4765.8999999999996</v>
      </c>
      <c r="C4016" s="16">
        <v>4746.5</v>
      </c>
      <c r="D4016" s="16">
        <v>4775.2</v>
      </c>
      <c r="E4016" s="16">
        <v>4744.6000000000004</v>
      </c>
      <c r="F4016" s="16" t="s">
        <v>1166</v>
      </c>
      <c r="G4016" s="61">
        <f t="shared" si="63"/>
        <v>4.6163575042157401E-3</v>
      </c>
    </row>
    <row r="4017" spans="1:7" x14ac:dyDescent="0.35">
      <c r="A4017" s="60">
        <v>40127</v>
      </c>
      <c r="B4017" s="16">
        <v>4744</v>
      </c>
      <c r="C4017" s="16">
        <v>4705.6000000000004</v>
      </c>
      <c r="D4017" s="16">
        <v>4767.8999999999996</v>
      </c>
      <c r="E4017" s="16">
        <v>4705</v>
      </c>
      <c r="F4017" s="16" t="s">
        <v>101</v>
      </c>
      <c r="G4017" s="61">
        <f t="shared" si="63"/>
        <v>1.2269284113944234E-2</v>
      </c>
    </row>
    <row r="4018" spans="1:7" x14ac:dyDescent="0.35">
      <c r="A4018" s="60">
        <v>40126</v>
      </c>
      <c r="B4018" s="16">
        <v>4686.5</v>
      </c>
      <c r="C4018" s="16">
        <v>4607.2</v>
      </c>
      <c r="D4018" s="16">
        <v>4691.7</v>
      </c>
      <c r="E4018" s="16">
        <v>4607.1000000000004</v>
      </c>
      <c r="F4018" s="16" t="s">
        <v>162</v>
      </c>
      <c r="G4018" s="61">
        <f t="shared" si="63"/>
        <v>1.7830770567283549E-2</v>
      </c>
    </row>
    <row r="4019" spans="1:7" x14ac:dyDescent="0.35">
      <c r="A4019" s="60">
        <v>40123</v>
      </c>
      <c r="B4019" s="16">
        <v>4604.3999999999996</v>
      </c>
      <c r="C4019" s="16">
        <v>4537.1000000000004</v>
      </c>
      <c r="D4019" s="16">
        <v>4604.3999999999996</v>
      </c>
      <c r="E4019" s="16">
        <v>4536.8999999999996</v>
      </c>
      <c r="F4019" s="16" t="s">
        <v>775</v>
      </c>
      <c r="G4019" s="61">
        <f t="shared" si="63"/>
        <v>1.8852894317578306E-2</v>
      </c>
    </row>
    <row r="4020" spans="1:7" x14ac:dyDescent="0.35">
      <c r="A4020" s="60">
        <v>40122</v>
      </c>
      <c r="B4020" s="16">
        <v>4519.2</v>
      </c>
      <c r="C4020" s="16">
        <v>4544.8999999999996</v>
      </c>
      <c r="D4020" s="16">
        <v>4568.8</v>
      </c>
      <c r="E4020" s="16">
        <v>4515.3</v>
      </c>
      <c r="F4020" s="16" t="s">
        <v>163</v>
      </c>
      <c r="G4020" s="61">
        <f t="shared" si="63"/>
        <v>-6.2450523352978182E-3</v>
      </c>
    </row>
    <row r="4021" spans="1:7" x14ac:dyDescent="0.35">
      <c r="A4021" s="60">
        <v>40121</v>
      </c>
      <c r="B4021" s="16">
        <v>4547.6000000000004</v>
      </c>
      <c r="C4021" s="16">
        <v>4542.7</v>
      </c>
      <c r="D4021" s="16">
        <v>4565.5</v>
      </c>
      <c r="E4021" s="16">
        <v>4526.8999999999996</v>
      </c>
      <c r="F4021" s="16" t="s">
        <v>479</v>
      </c>
      <c r="G4021" s="61">
        <f t="shared" si="63"/>
        <v>1.6740088105726691E-3</v>
      </c>
    </row>
    <row r="4022" spans="1:7" x14ac:dyDescent="0.35">
      <c r="A4022" s="60">
        <v>40120</v>
      </c>
      <c r="B4022" s="16">
        <v>4540</v>
      </c>
      <c r="C4022" s="16">
        <v>4553.3</v>
      </c>
      <c r="D4022" s="16">
        <v>4584.3</v>
      </c>
      <c r="E4022" s="16">
        <v>4527.8999999999996</v>
      </c>
      <c r="F4022" s="16" t="s">
        <v>2487</v>
      </c>
      <c r="G4022" s="61">
        <f t="shared" si="63"/>
        <v>-1.3857422519412133E-3</v>
      </c>
    </row>
    <row r="4023" spans="1:7" x14ac:dyDescent="0.35">
      <c r="A4023" s="60">
        <v>40119</v>
      </c>
      <c r="B4023" s="16">
        <v>4546.3</v>
      </c>
      <c r="C4023" s="16">
        <v>4617.1000000000004</v>
      </c>
      <c r="D4023" s="16">
        <v>4617.3999999999996</v>
      </c>
      <c r="E4023" s="16">
        <v>4520.7</v>
      </c>
      <c r="F4023" s="16" t="s">
        <v>711</v>
      </c>
      <c r="G4023" s="61">
        <f t="shared" si="63"/>
        <v>-2.1648841162925758E-2</v>
      </c>
    </row>
    <row r="4024" spans="1:7" x14ac:dyDescent="0.35">
      <c r="A4024" s="60">
        <v>40116</v>
      </c>
      <c r="B4024" s="16">
        <v>4646.8999999999996</v>
      </c>
      <c r="C4024" s="16">
        <v>4601</v>
      </c>
      <c r="D4024" s="16">
        <v>4674.7</v>
      </c>
      <c r="E4024" s="16">
        <v>4601</v>
      </c>
      <c r="F4024" s="16" t="s">
        <v>2468</v>
      </c>
      <c r="G4024" s="61">
        <f t="shared" si="63"/>
        <v>1.567144605700288E-2</v>
      </c>
    </row>
    <row r="4025" spans="1:7" x14ac:dyDescent="0.35">
      <c r="A4025" s="60">
        <v>40115</v>
      </c>
      <c r="B4025" s="16">
        <v>4575.2</v>
      </c>
      <c r="C4025" s="16">
        <v>4658.8</v>
      </c>
      <c r="D4025" s="16">
        <v>4659.2</v>
      </c>
      <c r="E4025" s="16">
        <v>4563.2</v>
      </c>
      <c r="F4025" s="16" t="s">
        <v>1178</v>
      </c>
      <c r="G4025" s="61">
        <f t="shared" si="63"/>
        <v>-2.3915687069315017E-2</v>
      </c>
    </row>
    <row r="4026" spans="1:7" x14ac:dyDescent="0.35">
      <c r="A4026" s="60">
        <v>40114</v>
      </c>
      <c r="B4026" s="16">
        <v>4687.3</v>
      </c>
      <c r="C4026" s="16">
        <v>4753</v>
      </c>
      <c r="D4026" s="16">
        <v>4765.5</v>
      </c>
      <c r="E4026" s="16">
        <v>4685.3999999999996</v>
      </c>
      <c r="F4026" s="16" t="s">
        <v>592</v>
      </c>
      <c r="G4026" s="61">
        <f t="shared" si="63"/>
        <v>-1.4237644584647713E-2</v>
      </c>
    </row>
    <row r="4027" spans="1:7" x14ac:dyDescent="0.35">
      <c r="A4027" s="60">
        <v>40113</v>
      </c>
      <c r="B4027" s="16">
        <v>4755</v>
      </c>
      <c r="C4027" s="16">
        <v>4817.6000000000004</v>
      </c>
      <c r="D4027" s="16">
        <v>4817.6000000000004</v>
      </c>
      <c r="E4027" s="16">
        <v>4752.6000000000004</v>
      </c>
      <c r="F4027" s="16" t="s">
        <v>1168</v>
      </c>
      <c r="G4027" s="61">
        <f t="shared" si="63"/>
        <v>-1.6057608740636553E-2</v>
      </c>
    </row>
    <row r="4028" spans="1:7" x14ac:dyDescent="0.35">
      <c r="A4028" s="60">
        <v>40112</v>
      </c>
      <c r="B4028" s="16">
        <v>4832.6000000000004</v>
      </c>
      <c r="C4028" s="16">
        <v>4847.5</v>
      </c>
      <c r="D4028" s="16">
        <v>4848.8999999999996</v>
      </c>
      <c r="E4028" s="16">
        <v>4814.7</v>
      </c>
      <c r="F4028" s="16" t="s">
        <v>122</v>
      </c>
      <c r="G4028" s="61">
        <f t="shared" si="63"/>
        <v>-5.5764759141510023E-3</v>
      </c>
    </row>
    <row r="4029" spans="1:7" x14ac:dyDescent="0.35">
      <c r="A4029" s="60">
        <v>40109</v>
      </c>
      <c r="B4029" s="16">
        <v>4859.7</v>
      </c>
      <c r="C4029" s="16">
        <v>4831.1000000000004</v>
      </c>
      <c r="D4029" s="16">
        <v>4869</v>
      </c>
      <c r="E4029" s="16">
        <v>4831.1000000000004</v>
      </c>
      <c r="F4029" s="16" t="s">
        <v>1467</v>
      </c>
      <c r="G4029" s="61">
        <f t="shared" si="63"/>
        <v>8.4875902714367513E-3</v>
      </c>
    </row>
    <row r="4030" spans="1:7" x14ac:dyDescent="0.35">
      <c r="A4030" s="60">
        <v>40108</v>
      </c>
      <c r="B4030" s="16">
        <v>4818.8</v>
      </c>
      <c r="C4030" s="16">
        <v>4838.8999999999996</v>
      </c>
      <c r="D4030" s="16">
        <v>4849.8</v>
      </c>
      <c r="E4030" s="16">
        <v>4816.8999999999996</v>
      </c>
      <c r="F4030" s="16" t="s">
        <v>250</v>
      </c>
      <c r="G4030" s="61">
        <f t="shared" si="63"/>
        <v>-5.6539144071643399E-3</v>
      </c>
    </row>
    <row r="4031" spans="1:7" x14ac:dyDescent="0.35">
      <c r="A4031" s="60">
        <v>40107</v>
      </c>
      <c r="B4031" s="16">
        <v>4846.2</v>
      </c>
      <c r="C4031" s="16">
        <v>4845.6000000000004</v>
      </c>
      <c r="D4031" s="16">
        <v>4848.6000000000004</v>
      </c>
      <c r="E4031" s="16">
        <v>4827.2</v>
      </c>
      <c r="F4031" s="16" t="s">
        <v>101</v>
      </c>
      <c r="G4031" s="61">
        <f t="shared" si="63"/>
        <v>-1.3600395647873631E-3</v>
      </c>
    </row>
    <row r="4032" spans="1:7" x14ac:dyDescent="0.35">
      <c r="A4032" s="60">
        <v>40106</v>
      </c>
      <c r="B4032" s="16">
        <v>4852.8</v>
      </c>
      <c r="C4032" s="16">
        <v>4816.3</v>
      </c>
      <c r="D4032" s="16">
        <v>4876</v>
      </c>
      <c r="E4032" s="16">
        <v>4815.8999999999996</v>
      </c>
      <c r="F4032" s="16" t="s">
        <v>1438</v>
      </c>
      <c r="G4032" s="61">
        <f t="shared" si="63"/>
        <v>1.0621017118580545E-2</v>
      </c>
    </row>
    <row r="4033" spans="1:7" x14ac:dyDescent="0.35">
      <c r="A4033" s="60">
        <v>40105</v>
      </c>
      <c r="B4033" s="16">
        <v>4801.8</v>
      </c>
      <c r="C4033" s="16">
        <v>4837.3</v>
      </c>
      <c r="D4033" s="16">
        <v>4837.3</v>
      </c>
      <c r="E4033" s="16">
        <v>4781.6000000000004</v>
      </c>
      <c r="F4033" s="16" t="s">
        <v>287</v>
      </c>
      <c r="G4033" s="61">
        <f t="shared" si="63"/>
        <v>-8.4252261182009569E-3</v>
      </c>
    </row>
    <row r="4034" spans="1:7" x14ac:dyDescent="0.35">
      <c r="A4034" s="60">
        <v>40102</v>
      </c>
      <c r="B4034" s="16">
        <v>4842.6000000000004</v>
      </c>
      <c r="C4034" s="16">
        <v>4862</v>
      </c>
      <c r="D4034" s="16">
        <v>4880</v>
      </c>
      <c r="E4034" s="16">
        <v>4840.8999999999996</v>
      </c>
      <c r="F4034" s="16" t="s">
        <v>651</v>
      </c>
      <c r="G4034" s="61">
        <f t="shared" si="63"/>
        <v>-4.0925449871465069E-3</v>
      </c>
    </row>
    <row r="4035" spans="1:7" x14ac:dyDescent="0.35">
      <c r="A4035" s="60">
        <v>40101</v>
      </c>
      <c r="B4035" s="16">
        <v>4862.5</v>
      </c>
      <c r="C4035" s="16">
        <v>4847</v>
      </c>
      <c r="D4035" s="16">
        <v>4897.5</v>
      </c>
      <c r="E4035" s="16">
        <v>4847</v>
      </c>
      <c r="F4035" s="16" t="s">
        <v>1180</v>
      </c>
      <c r="G4035" s="61">
        <f t="shared" ref="G4035:G4098" si="64">B4035/B4036-1</f>
        <v>5.8957385188249667E-3</v>
      </c>
    </row>
    <row r="4036" spans="1:7" x14ac:dyDescent="0.35">
      <c r="A4036" s="60">
        <v>40100</v>
      </c>
      <c r="B4036" s="16">
        <v>4834</v>
      </c>
      <c r="C4036" s="16">
        <v>4787.1000000000004</v>
      </c>
      <c r="D4036" s="16">
        <v>4842.2</v>
      </c>
      <c r="E4036" s="16">
        <v>4786.2</v>
      </c>
      <c r="F4036" s="16" t="s">
        <v>872</v>
      </c>
      <c r="G4036" s="61">
        <f t="shared" si="64"/>
        <v>9.2279427115953272E-3</v>
      </c>
    </row>
    <row r="4037" spans="1:7" x14ac:dyDescent="0.35">
      <c r="A4037" s="60">
        <v>40099</v>
      </c>
      <c r="B4037" s="16">
        <v>4789.8</v>
      </c>
      <c r="C4037" s="16">
        <v>4749.3999999999996</v>
      </c>
      <c r="D4037" s="16">
        <v>4799.6000000000004</v>
      </c>
      <c r="E4037" s="16">
        <v>4749.3999999999996</v>
      </c>
      <c r="F4037" s="16" t="s">
        <v>1056</v>
      </c>
      <c r="G4037" s="61">
        <f t="shared" si="64"/>
        <v>9.3351596249078295E-3</v>
      </c>
    </row>
    <row r="4038" spans="1:7" x14ac:dyDescent="0.35">
      <c r="A4038" s="60">
        <v>40098</v>
      </c>
      <c r="B4038" s="16">
        <v>4745.5</v>
      </c>
      <c r="C4038" s="16">
        <v>4762.2</v>
      </c>
      <c r="D4038" s="16">
        <v>4789.1000000000004</v>
      </c>
      <c r="E4038" s="16">
        <v>4743.3999999999996</v>
      </c>
      <c r="F4038" s="16" t="s">
        <v>114</v>
      </c>
      <c r="G4038" s="61">
        <f t="shared" si="64"/>
        <v>-1.8929435271847206E-3</v>
      </c>
    </row>
    <row r="4039" spans="1:7" x14ac:dyDescent="0.35">
      <c r="A4039" s="60">
        <v>40095</v>
      </c>
      <c r="B4039" s="16">
        <v>4754.5</v>
      </c>
      <c r="C4039" s="16">
        <v>4774.2</v>
      </c>
      <c r="D4039" s="16">
        <v>4799.3999999999996</v>
      </c>
      <c r="E4039" s="16">
        <v>4749.5</v>
      </c>
      <c r="F4039" s="16" t="s">
        <v>299</v>
      </c>
      <c r="G4039" s="61">
        <f t="shared" si="64"/>
        <v>-1.8474586946025662E-3</v>
      </c>
    </row>
    <row r="4040" spans="1:7" x14ac:dyDescent="0.35">
      <c r="A4040" s="60">
        <v>40094</v>
      </c>
      <c r="B4040" s="16">
        <v>4763.3</v>
      </c>
      <c r="C4040" s="16">
        <v>4697</v>
      </c>
      <c r="D4040" s="16">
        <v>4772.6000000000004</v>
      </c>
      <c r="E4040" s="16">
        <v>4689.3</v>
      </c>
      <c r="F4040" s="16" t="s">
        <v>101</v>
      </c>
      <c r="G4040" s="61">
        <f t="shared" si="64"/>
        <v>1.435294618709948E-2</v>
      </c>
    </row>
    <row r="4041" spans="1:7" x14ac:dyDescent="0.35">
      <c r="A4041" s="60">
        <v>40093</v>
      </c>
      <c r="B4041" s="16">
        <v>4695.8999999999996</v>
      </c>
      <c r="C4041" s="16">
        <v>4616.6000000000004</v>
      </c>
      <c r="D4041" s="16">
        <v>4706.3</v>
      </c>
      <c r="E4041" s="16">
        <v>4616.3999999999996</v>
      </c>
      <c r="F4041" s="16" t="s">
        <v>1164</v>
      </c>
      <c r="G4041" s="61">
        <f t="shared" si="64"/>
        <v>2.1469590185330123E-2</v>
      </c>
    </row>
    <row r="4042" spans="1:7" x14ac:dyDescent="0.35">
      <c r="A4042" s="60">
        <v>40092</v>
      </c>
      <c r="B4042" s="16">
        <v>4597.2</v>
      </c>
      <c r="C4042" s="16">
        <v>4593.8</v>
      </c>
      <c r="D4042" s="16">
        <v>4644.7</v>
      </c>
      <c r="E4042" s="16">
        <v>4589.3</v>
      </c>
      <c r="F4042" s="16" t="s">
        <v>740</v>
      </c>
      <c r="G4042" s="61">
        <f t="shared" si="64"/>
        <v>3.9088943725023029E-3</v>
      </c>
    </row>
    <row r="4043" spans="1:7" x14ac:dyDescent="0.35">
      <c r="A4043" s="60">
        <v>40091</v>
      </c>
      <c r="B4043" s="16">
        <v>4579.3</v>
      </c>
      <c r="C4043" s="16">
        <v>4605.7</v>
      </c>
      <c r="D4043" s="16">
        <v>4621</v>
      </c>
      <c r="E4043" s="16">
        <v>4579.3</v>
      </c>
      <c r="F4043" s="16" t="s">
        <v>2486</v>
      </c>
      <c r="G4043" s="61">
        <f t="shared" si="64"/>
        <v>-5.8183712902455387E-3</v>
      </c>
    </row>
    <row r="4044" spans="1:7" x14ac:dyDescent="0.35">
      <c r="A4044" s="60">
        <v>40088</v>
      </c>
      <c r="B4044" s="16">
        <v>4606.1000000000004</v>
      </c>
      <c r="C4044" s="16">
        <v>4675.5</v>
      </c>
      <c r="D4044" s="16">
        <v>4675.5</v>
      </c>
      <c r="E4044" s="16">
        <v>4603.8</v>
      </c>
      <c r="F4044" s="16" t="s">
        <v>890</v>
      </c>
      <c r="G4044" s="61">
        <f t="shared" si="64"/>
        <v>-2.0395576350489053E-2</v>
      </c>
    </row>
    <row r="4045" spans="1:7" x14ac:dyDescent="0.35">
      <c r="A4045" s="60">
        <v>40087</v>
      </c>
      <c r="B4045" s="16">
        <v>4702</v>
      </c>
      <c r="C4045" s="16">
        <v>4735.5</v>
      </c>
      <c r="D4045" s="16">
        <v>4752.8</v>
      </c>
      <c r="E4045" s="16">
        <v>4698</v>
      </c>
      <c r="F4045" s="16" t="s">
        <v>1056</v>
      </c>
      <c r="G4045" s="61">
        <f t="shared" si="64"/>
        <v>-7.8703606017767047E-3</v>
      </c>
    </row>
    <row r="4046" spans="1:7" x14ac:dyDescent="0.35">
      <c r="A4046" s="60">
        <v>40086</v>
      </c>
      <c r="B4046" s="16">
        <v>4739.3</v>
      </c>
      <c r="C4046" s="16">
        <v>4741.8999999999996</v>
      </c>
      <c r="D4046" s="16">
        <v>4759.5</v>
      </c>
      <c r="E4046" s="16">
        <v>4726.3999999999996</v>
      </c>
      <c r="F4046" s="16" t="s">
        <v>299</v>
      </c>
      <c r="G4046" s="61">
        <f t="shared" si="64"/>
        <v>-1.664138860802078E-3</v>
      </c>
    </row>
    <row r="4047" spans="1:7" x14ac:dyDescent="0.35">
      <c r="A4047" s="60">
        <v>40085</v>
      </c>
      <c r="B4047" s="16">
        <v>4747.2</v>
      </c>
      <c r="C4047" s="16">
        <v>4694.1000000000004</v>
      </c>
      <c r="D4047" s="16">
        <v>4761.8</v>
      </c>
      <c r="E4047" s="16">
        <v>4694.1000000000004</v>
      </c>
      <c r="F4047" s="16" t="s">
        <v>1164</v>
      </c>
      <c r="G4047" s="61">
        <f t="shared" si="64"/>
        <v>1.5031324167718019E-2</v>
      </c>
    </row>
    <row r="4048" spans="1:7" x14ac:dyDescent="0.35">
      <c r="A4048" s="60">
        <v>40084</v>
      </c>
      <c r="B4048" s="16">
        <v>4676.8999999999996</v>
      </c>
      <c r="C4048" s="16">
        <v>4706.3999999999996</v>
      </c>
      <c r="D4048" s="16">
        <v>4707.8</v>
      </c>
      <c r="E4048" s="16">
        <v>4649.8</v>
      </c>
      <c r="F4048" s="16" t="s">
        <v>1056</v>
      </c>
      <c r="G4048" s="61">
        <f t="shared" si="64"/>
        <v>-8.0385170102657E-3</v>
      </c>
    </row>
    <row r="4049" spans="1:7" x14ac:dyDescent="0.35">
      <c r="A4049" s="60">
        <v>40081</v>
      </c>
      <c r="B4049" s="16">
        <v>4714.8</v>
      </c>
      <c r="C4049" s="16">
        <v>4694.6000000000004</v>
      </c>
      <c r="D4049" s="16">
        <v>4726.7</v>
      </c>
      <c r="E4049" s="16">
        <v>4646.3</v>
      </c>
      <c r="F4049" s="16" t="s">
        <v>2485</v>
      </c>
      <c r="G4049" s="61">
        <f t="shared" si="64"/>
        <v>1.4656216147328482E-3</v>
      </c>
    </row>
    <row r="4050" spans="1:7" x14ac:dyDescent="0.35">
      <c r="A4050" s="60">
        <v>40080</v>
      </c>
      <c r="B4050" s="16">
        <v>4707.8999999999996</v>
      </c>
      <c r="C4050" s="16">
        <v>4729.6000000000004</v>
      </c>
      <c r="D4050" s="16">
        <v>4732.3999999999996</v>
      </c>
      <c r="E4050" s="16">
        <v>4701.2</v>
      </c>
      <c r="F4050" s="16" t="s">
        <v>1423</v>
      </c>
      <c r="G4050" s="61">
        <f t="shared" si="64"/>
        <v>-6.9816494410462893E-3</v>
      </c>
    </row>
    <row r="4051" spans="1:7" x14ac:dyDescent="0.35">
      <c r="A4051" s="60">
        <v>40079</v>
      </c>
      <c r="B4051" s="16">
        <v>4741</v>
      </c>
      <c r="C4051" s="16">
        <v>4681.8</v>
      </c>
      <c r="D4051" s="16">
        <v>4741.5</v>
      </c>
      <c r="E4051" s="16">
        <v>4681.8</v>
      </c>
      <c r="F4051" s="16" t="s">
        <v>1183</v>
      </c>
      <c r="G4051" s="61">
        <f t="shared" si="64"/>
        <v>1.4964355291044784E-2</v>
      </c>
    </row>
    <row r="4052" spans="1:7" x14ac:dyDescent="0.35">
      <c r="A4052" s="60">
        <v>40078</v>
      </c>
      <c r="B4052" s="16">
        <v>4671.1000000000004</v>
      </c>
      <c r="C4052" s="16">
        <v>4679.2</v>
      </c>
      <c r="D4052" s="16">
        <v>4688.3999999999996</v>
      </c>
      <c r="E4052" s="16">
        <v>4664.2</v>
      </c>
      <c r="F4052" s="16" t="s">
        <v>250</v>
      </c>
      <c r="G4052" s="61">
        <f t="shared" si="64"/>
        <v>-2.7753463845776594E-3</v>
      </c>
    </row>
    <row r="4053" spans="1:7" x14ac:dyDescent="0.35">
      <c r="A4053" s="60">
        <v>40077</v>
      </c>
      <c r="B4053" s="16">
        <v>4684.1000000000004</v>
      </c>
      <c r="C4053" s="16">
        <v>4688.6000000000004</v>
      </c>
      <c r="D4053" s="16">
        <v>4704.2</v>
      </c>
      <c r="E4053" s="16">
        <v>4673</v>
      </c>
      <c r="F4053" s="16" t="s">
        <v>250</v>
      </c>
      <c r="G4053" s="61">
        <f t="shared" si="64"/>
        <v>-2.0452947568015967E-3</v>
      </c>
    </row>
    <row r="4054" spans="1:7" x14ac:dyDescent="0.35">
      <c r="A4054" s="60">
        <v>40074</v>
      </c>
      <c r="B4054" s="16">
        <v>4693.7</v>
      </c>
      <c r="C4054" s="16">
        <v>4703.3999999999996</v>
      </c>
      <c r="D4054" s="16">
        <v>4703.6000000000004</v>
      </c>
      <c r="E4054" s="16">
        <v>4662.2</v>
      </c>
      <c r="F4054" s="16" t="s">
        <v>1517</v>
      </c>
      <c r="G4054" s="61">
        <f t="shared" si="64"/>
        <v>-4.3063215952482414E-3</v>
      </c>
    </row>
    <row r="4055" spans="1:7" x14ac:dyDescent="0.35">
      <c r="A4055" s="60">
        <v>40073</v>
      </c>
      <c r="B4055" s="16">
        <v>4714</v>
      </c>
      <c r="C4055" s="16">
        <v>4663.1000000000004</v>
      </c>
      <c r="D4055" s="16">
        <v>4746.8</v>
      </c>
      <c r="E4055" s="16">
        <v>4663.1000000000004</v>
      </c>
      <c r="F4055" s="16" t="s">
        <v>2484</v>
      </c>
      <c r="G4055" s="61">
        <f t="shared" si="64"/>
        <v>1.3153370013755161E-2</v>
      </c>
    </row>
    <row r="4056" spans="1:7" x14ac:dyDescent="0.35">
      <c r="A4056" s="60">
        <v>40072</v>
      </c>
      <c r="B4056" s="16">
        <v>4652.8</v>
      </c>
      <c r="C4056" s="16">
        <v>4558.3</v>
      </c>
      <c r="D4056" s="16">
        <v>4653.5</v>
      </c>
      <c r="E4056" s="16">
        <v>4557.6000000000004</v>
      </c>
      <c r="F4056" s="16" t="s">
        <v>2483</v>
      </c>
      <c r="G4056" s="61">
        <f t="shared" si="64"/>
        <v>2.3223082336382816E-2</v>
      </c>
    </row>
    <row r="4057" spans="1:7" x14ac:dyDescent="0.35">
      <c r="A4057" s="60">
        <v>40071</v>
      </c>
      <c r="B4057" s="16">
        <v>4547.2</v>
      </c>
      <c r="C4057" s="16">
        <v>4545.3999999999996</v>
      </c>
      <c r="D4057" s="16">
        <v>4587.3999999999996</v>
      </c>
      <c r="E4057" s="16">
        <v>4535.5</v>
      </c>
      <c r="F4057" s="16" t="s">
        <v>807</v>
      </c>
      <c r="G4057" s="61">
        <f t="shared" si="64"/>
        <v>2.4470360000881097E-3</v>
      </c>
    </row>
    <row r="4058" spans="1:7" x14ac:dyDescent="0.35">
      <c r="A4058" s="60">
        <v>40070</v>
      </c>
      <c r="B4058" s="16">
        <v>4536.1000000000004</v>
      </c>
      <c r="C4058" s="16">
        <v>4596.5</v>
      </c>
      <c r="D4058" s="16">
        <v>4596.5</v>
      </c>
      <c r="E4058" s="16">
        <v>4525.3999999999996</v>
      </c>
      <c r="F4058" s="16" t="s">
        <v>366</v>
      </c>
      <c r="G4058" s="61">
        <f t="shared" si="64"/>
        <v>-1.3097491460522526E-2</v>
      </c>
    </row>
    <row r="4059" spans="1:7" x14ac:dyDescent="0.35">
      <c r="A4059" s="60">
        <v>40067</v>
      </c>
      <c r="B4059" s="16">
        <v>4596.3</v>
      </c>
      <c r="C4059" s="16">
        <v>4578.3999999999996</v>
      </c>
      <c r="D4059" s="16">
        <v>4606.8</v>
      </c>
      <c r="E4059" s="16">
        <v>4578</v>
      </c>
      <c r="F4059" s="16" t="s">
        <v>808</v>
      </c>
      <c r="G4059" s="61">
        <f t="shared" si="64"/>
        <v>4.9852410626434196E-3</v>
      </c>
    </row>
    <row r="4060" spans="1:7" x14ac:dyDescent="0.35">
      <c r="A4060" s="60">
        <v>40066</v>
      </c>
      <c r="B4060" s="16">
        <v>4573.5</v>
      </c>
      <c r="C4060" s="16">
        <v>4528.3999999999996</v>
      </c>
      <c r="D4060" s="16">
        <v>4578.8</v>
      </c>
      <c r="E4060" s="16">
        <v>4528.3999999999996</v>
      </c>
      <c r="F4060" s="16" t="s">
        <v>1635</v>
      </c>
      <c r="G4060" s="61">
        <f t="shared" si="64"/>
        <v>1.0249387024806156E-2</v>
      </c>
    </row>
    <row r="4061" spans="1:7" x14ac:dyDescent="0.35">
      <c r="A4061" s="60">
        <v>40065</v>
      </c>
      <c r="B4061" s="16">
        <v>4527.1000000000004</v>
      </c>
      <c r="C4061" s="16">
        <v>4535.3</v>
      </c>
      <c r="D4061" s="16">
        <v>4558.3</v>
      </c>
      <c r="E4061" s="16">
        <v>4510.6000000000004</v>
      </c>
      <c r="F4061" s="16" t="s">
        <v>2469</v>
      </c>
      <c r="G4061" s="61">
        <f t="shared" si="64"/>
        <v>-1.5460046821846873E-4</v>
      </c>
    </row>
    <row r="4062" spans="1:7" x14ac:dyDescent="0.35">
      <c r="A4062" s="60">
        <v>40064</v>
      </c>
      <c r="B4062" s="16">
        <v>4527.8</v>
      </c>
      <c r="C4062" s="16">
        <v>4467.2</v>
      </c>
      <c r="D4062" s="16">
        <v>4529.8999999999996</v>
      </c>
      <c r="E4062" s="16">
        <v>4467.2</v>
      </c>
      <c r="F4062" s="16" t="s">
        <v>2482</v>
      </c>
      <c r="G4062" s="61">
        <f t="shared" si="64"/>
        <v>1.4951469368541304E-2</v>
      </c>
    </row>
    <row r="4063" spans="1:7" x14ac:dyDescent="0.35">
      <c r="A4063" s="60">
        <v>40063</v>
      </c>
      <c r="B4063" s="16">
        <v>4461.1000000000004</v>
      </c>
      <c r="C4063" s="16">
        <v>4449.6000000000004</v>
      </c>
      <c r="D4063" s="16">
        <v>4473.8</v>
      </c>
      <c r="E4063" s="16">
        <v>4448.3999999999996</v>
      </c>
      <c r="F4063" s="16" t="s">
        <v>2469</v>
      </c>
      <c r="G4063" s="61">
        <f t="shared" si="64"/>
        <v>4.1416255880435404E-3</v>
      </c>
    </row>
    <row r="4064" spans="1:7" x14ac:dyDescent="0.35">
      <c r="A4064" s="60">
        <v>40060</v>
      </c>
      <c r="B4064" s="16">
        <v>4442.7</v>
      </c>
      <c r="C4064" s="16">
        <v>4445.3</v>
      </c>
      <c r="D4064" s="16">
        <v>4480.2</v>
      </c>
      <c r="E4064" s="16">
        <v>4441.1000000000004</v>
      </c>
      <c r="F4064" s="16" t="s">
        <v>1179</v>
      </c>
      <c r="G4064" s="61">
        <f t="shared" si="64"/>
        <v>2.2107424033928069E-3</v>
      </c>
    </row>
    <row r="4065" spans="1:7" x14ac:dyDescent="0.35">
      <c r="A4065" s="60">
        <v>40059</v>
      </c>
      <c r="B4065" s="16">
        <v>4432.8999999999996</v>
      </c>
      <c r="C4065" s="16">
        <v>4432.8</v>
      </c>
      <c r="D4065" s="16">
        <v>4448.2</v>
      </c>
      <c r="E4065" s="16">
        <v>4412.5</v>
      </c>
      <c r="F4065" s="16" t="s">
        <v>371</v>
      </c>
      <c r="G4065" s="61">
        <f t="shared" si="64"/>
        <v>-8.3397196051049338E-4</v>
      </c>
    </row>
    <row r="4066" spans="1:7" x14ac:dyDescent="0.35">
      <c r="A4066" s="60">
        <v>40058</v>
      </c>
      <c r="B4066" s="16">
        <v>4436.6000000000004</v>
      </c>
      <c r="C4066" s="16">
        <v>4490.8</v>
      </c>
      <c r="D4066" s="16">
        <v>4490.8</v>
      </c>
      <c r="E4066" s="16">
        <v>4412.3999999999996</v>
      </c>
      <c r="F4066" s="16" t="s">
        <v>927</v>
      </c>
      <c r="G4066" s="61">
        <f t="shared" si="64"/>
        <v>-1.6558419967636739E-2</v>
      </c>
    </row>
    <row r="4067" spans="1:7" x14ac:dyDescent="0.35">
      <c r="A4067" s="60">
        <v>40057</v>
      </c>
      <c r="B4067" s="16">
        <v>4511.3</v>
      </c>
      <c r="C4067" s="16">
        <v>4481.6000000000004</v>
      </c>
      <c r="D4067" s="16">
        <v>4520</v>
      </c>
      <c r="E4067" s="16">
        <v>4469.7</v>
      </c>
      <c r="F4067" s="16" t="s">
        <v>868</v>
      </c>
      <c r="G4067" s="61">
        <f t="shared" si="64"/>
        <v>6.0658772105883774E-3</v>
      </c>
    </row>
    <row r="4068" spans="1:7" x14ac:dyDescent="0.35">
      <c r="A4068" s="60">
        <v>40056</v>
      </c>
      <c r="B4068" s="16">
        <v>4484.1000000000004</v>
      </c>
      <c r="C4068" s="16">
        <v>4493.2</v>
      </c>
      <c r="D4068" s="16">
        <v>4540.2</v>
      </c>
      <c r="E4068" s="16">
        <v>4476.3</v>
      </c>
      <c r="F4068" s="16" t="s">
        <v>2328</v>
      </c>
      <c r="G4068" s="61">
        <f t="shared" si="64"/>
        <v>-2.6246135367777867E-3</v>
      </c>
    </row>
    <row r="4069" spans="1:7" x14ac:dyDescent="0.35">
      <c r="A4069" s="60">
        <v>40053</v>
      </c>
      <c r="B4069" s="16">
        <v>4495.8999999999996</v>
      </c>
      <c r="C4069" s="16">
        <v>4466.3999999999996</v>
      </c>
      <c r="D4069" s="16">
        <v>4497.2</v>
      </c>
      <c r="E4069" s="16">
        <v>4466</v>
      </c>
      <c r="F4069" s="16" t="s">
        <v>2481</v>
      </c>
      <c r="G4069" s="61">
        <f t="shared" si="64"/>
        <v>8.4789484309457652E-3</v>
      </c>
    </row>
    <row r="4070" spans="1:7" x14ac:dyDescent="0.35">
      <c r="A4070" s="60">
        <v>40052</v>
      </c>
      <c r="B4070" s="16">
        <v>4458.1000000000004</v>
      </c>
      <c r="C4070" s="16">
        <v>4460.7</v>
      </c>
      <c r="D4070" s="16">
        <v>4468.1000000000004</v>
      </c>
      <c r="E4070" s="16">
        <v>4434.8</v>
      </c>
      <c r="F4070" s="16" t="s">
        <v>2480</v>
      </c>
      <c r="G4070" s="61">
        <f t="shared" si="64"/>
        <v>-1.4111638742047017E-3</v>
      </c>
    </row>
    <row r="4071" spans="1:7" x14ac:dyDescent="0.35">
      <c r="A4071" s="60">
        <v>40051</v>
      </c>
      <c r="B4071" s="16">
        <v>4464.3999999999996</v>
      </c>
      <c r="C4071" s="16">
        <v>4418.7</v>
      </c>
      <c r="D4071" s="16">
        <v>4476.8</v>
      </c>
      <c r="E4071" s="16">
        <v>4418.7</v>
      </c>
      <c r="F4071" s="16" t="s">
        <v>2479</v>
      </c>
      <c r="G4071" s="61">
        <f t="shared" si="64"/>
        <v>1.0616864742501342E-2</v>
      </c>
    </row>
    <row r="4072" spans="1:7" x14ac:dyDescent="0.35">
      <c r="A4072" s="60">
        <v>40050</v>
      </c>
      <c r="B4072" s="16">
        <v>4417.5</v>
      </c>
      <c r="C4072" s="16">
        <v>4430.7</v>
      </c>
      <c r="D4072" s="16">
        <v>4442.1000000000004</v>
      </c>
      <c r="E4072" s="16">
        <v>4400.2</v>
      </c>
      <c r="F4072" s="16" t="s">
        <v>1183</v>
      </c>
      <c r="G4072" s="61">
        <f t="shared" si="64"/>
        <v>-3.7661810473139656E-3</v>
      </c>
    </row>
    <row r="4073" spans="1:7" x14ac:dyDescent="0.35">
      <c r="A4073" s="60">
        <v>40049</v>
      </c>
      <c r="B4073" s="16">
        <v>4434.2</v>
      </c>
      <c r="C4073" s="16">
        <v>4329.7</v>
      </c>
      <c r="D4073" s="16">
        <v>4434.3</v>
      </c>
      <c r="E4073" s="16">
        <v>4329.2</v>
      </c>
      <c r="F4073" s="16" t="s">
        <v>371</v>
      </c>
      <c r="G4073" s="61">
        <f t="shared" si="64"/>
        <v>2.984416006688817E-2</v>
      </c>
    </row>
    <row r="4074" spans="1:7" x14ac:dyDescent="0.35">
      <c r="A4074" s="60">
        <v>40046</v>
      </c>
      <c r="B4074" s="16">
        <v>4305.7</v>
      </c>
      <c r="C4074" s="16">
        <v>4391.3</v>
      </c>
      <c r="D4074" s="16">
        <v>4394.8999999999996</v>
      </c>
      <c r="E4074" s="16">
        <v>4278.3999999999996</v>
      </c>
      <c r="F4074" s="16" t="s">
        <v>1501</v>
      </c>
      <c r="G4074" s="61">
        <f t="shared" si="64"/>
        <v>-1.9515416495878291E-2</v>
      </c>
    </row>
    <row r="4075" spans="1:7" x14ac:dyDescent="0.35">
      <c r="A4075" s="60">
        <v>40045</v>
      </c>
      <c r="B4075" s="16">
        <v>4391.3999999999996</v>
      </c>
      <c r="C4075" s="16">
        <v>4408.6000000000004</v>
      </c>
      <c r="D4075" s="16">
        <v>4437.2</v>
      </c>
      <c r="E4075" s="16">
        <v>4380.7</v>
      </c>
      <c r="F4075" s="16" t="s">
        <v>1187</v>
      </c>
      <c r="G4075" s="61">
        <f t="shared" si="64"/>
        <v>8.8888888888871698E-4</v>
      </c>
    </row>
    <row r="4076" spans="1:7" x14ac:dyDescent="0.35">
      <c r="A4076" s="60">
        <v>40044</v>
      </c>
      <c r="B4076" s="16">
        <v>4387.5</v>
      </c>
      <c r="C4076" s="16">
        <v>4386</v>
      </c>
      <c r="D4076" s="16">
        <v>4444.5</v>
      </c>
      <c r="E4076" s="16">
        <v>4382.3999999999996</v>
      </c>
      <c r="F4076" s="16" t="s">
        <v>2468</v>
      </c>
      <c r="G4076" s="61">
        <f t="shared" si="64"/>
        <v>3.6480539912009391E-4</v>
      </c>
    </row>
    <row r="4077" spans="1:7" x14ac:dyDescent="0.35">
      <c r="A4077" s="60">
        <v>40043</v>
      </c>
      <c r="B4077" s="16">
        <v>4385.8999999999996</v>
      </c>
      <c r="C4077" s="16">
        <v>4386.3999999999996</v>
      </c>
      <c r="D4077" s="16">
        <v>4401.2</v>
      </c>
      <c r="E4077" s="16">
        <v>4357.7</v>
      </c>
      <c r="F4077" s="16" t="s">
        <v>1166</v>
      </c>
      <c r="G4077" s="61">
        <f t="shared" si="64"/>
        <v>-2.7739251040223012E-3</v>
      </c>
    </row>
    <row r="4078" spans="1:7" x14ac:dyDescent="0.35">
      <c r="A4078" s="60">
        <v>40042</v>
      </c>
      <c r="B4078" s="16">
        <v>4398.1000000000004</v>
      </c>
      <c r="C4078" s="16">
        <v>4456.3999999999996</v>
      </c>
      <c r="D4078" s="16">
        <v>4456.3999999999996</v>
      </c>
      <c r="E4078" s="16">
        <v>4398.1000000000004</v>
      </c>
      <c r="F4078" s="16" t="s">
        <v>562</v>
      </c>
      <c r="G4078" s="61">
        <f t="shared" si="64"/>
        <v>-1.5005263040021477E-2</v>
      </c>
    </row>
    <row r="4079" spans="1:7" x14ac:dyDescent="0.35">
      <c r="A4079" s="60">
        <v>40039</v>
      </c>
      <c r="B4079" s="16">
        <v>4465.1000000000004</v>
      </c>
      <c r="C4079" s="16">
        <v>4447.3</v>
      </c>
      <c r="D4079" s="16">
        <v>4506.5</v>
      </c>
      <c r="E4079" s="16">
        <v>4447.3</v>
      </c>
      <c r="F4079" s="16" t="s">
        <v>2328</v>
      </c>
      <c r="G4079" s="61">
        <f t="shared" si="64"/>
        <v>6.4011540108641629E-3</v>
      </c>
    </row>
    <row r="4080" spans="1:7" x14ac:dyDescent="0.35">
      <c r="A4080" s="60">
        <v>40038</v>
      </c>
      <c r="B4080" s="16">
        <v>4436.7</v>
      </c>
      <c r="C4080" s="16">
        <v>4354.1000000000004</v>
      </c>
      <c r="D4080" s="16">
        <v>4436.7</v>
      </c>
      <c r="E4080" s="16">
        <v>4354.1000000000004</v>
      </c>
      <c r="F4080" s="16" t="s">
        <v>2478</v>
      </c>
      <c r="G4080" s="61">
        <f t="shared" si="64"/>
        <v>2.0893255712280512E-2</v>
      </c>
    </row>
    <row r="4081" spans="1:7" x14ac:dyDescent="0.35">
      <c r="A4081" s="60">
        <v>40037</v>
      </c>
      <c r="B4081" s="16">
        <v>4345.8999999999996</v>
      </c>
      <c r="C4081" s="16">
        <v>4324.6000000000004</v>
      </c>
      <c r="D4081" s="16">
        <v>4353.8</v>
      </c>
      <c r="E4081" s="16">
        <v>4299.6000000000004</v>
      </c>
      <c r="F4081" s="16" t="s">
        <v>808</v>
      </c>
      <c r="G4081" s="61">
        <f t="shared" si="64"/>
        <v>2.6531930601698672E-3</v>
      </c>
    </row>
    <row r="4082" spans="1:7" x14ac:dyDescent="0.35">
      <c r="A4082" s="60">
        <v>40036</v>
      </c>
      <c r="B4082" s="16">
        <v>4334.3999999999996</v>
      </c>
      <c r="C4082" s="16">
        <v>4304</v>
      </c>
      <c r="D4082" s="16">
        <v>4335.1000000000004</v>
      </c>
      <c r="E4082" s="16">
        <v>4285.8</v>
      </c>
      <c r="F4082" s="16" t="s">
        <v>868</v>
      </c>
      <c r="G4082" s="61">
        <f t="shared" si="64"/>
        <v>5.8479532163742132E-3</v>
      </c>
    </row>
    <row r="4083" spans="1:7" x14ac:dyDescent="0.35">
      <c r="A4083" s="60">
        <v>40035</v>
      </c>
      <c r="B4083" s="16">
        <v>4309.2</v>
      </c>
      <c r="C4083" s="16">
        <v>4314.3999999999996</v>
      </c>
      <c r="D4083" s="16">
        <v>4352.1000000000004</v>
      </c>
      <c r="E4083" s="16">
        <v>4305.1000000000004</v>
      </c>
      <c r="F4083" s="16" t="s">
        <v>1433</v>
      </c>
      <c r="G4083" s="61">
        <f t="shared" si="64"/>
        <v>1.4175826729565522E-3</v>
      </c>
    </row>
    <row r="4084" spans="1:7" x14ac:dyDescent="0.35">
      <c r="A4084" s="60">
        <v>40032</v>
      </c>
      <c r="B4084" s="16">
        <v>4303.1000000000004</v>
      </c>
      <c r="C4084" s="16">
        <v>4321.6000000000004</v>
      </c>
      <c r="D4084" s="16">
        <v>4321.6000000000004</v>
      </c>
      <c r="E4084" s="16">
        <v>4281.5</v>
      </c>
      <c r="F4084" s="16" t="s">
        <v>890</v>
      </c>
      <c r="G4084" s="61">
        <f t="shared" si="64"/>
        <v>-6.4419302701453907E-3</v>
      </c>
    </row>
    <row r="4085" spans="1:7" x14ac:dyDescent="0.35">
      <c r="A4085" s="60">
        <v>40031</v>
      </c>
      <c r="B4085" s="16">
        <v>4331</v>
      </c>
      <c r="C4085" s="16">
        <v>4278.5</v>
      </c>
      <c r="D4085" s="16">
        <v>4331</v>
      </c>
      <c r="E4085" s="16">
        <v>4278</v>
      </c>
      <c r="F4085" s="16" t="s">
        <v>592</v>
      </c>
      <c r="G4085" s="61">
        <f t="shared" si="64"/>
        <v>1.3763400589860142E-2</v>
      </c>
    </row>
    <row r="4086" spans="1:7" x14ac:dyDescent="0.35">
      <c r="A4086" s="60">
        <v>40030</v>
      </c>
      <c r="B4086" s="16">
        <v>4272.2</v>
      </c>
      <c r="C4086" s="16">
        <v>4324.6000000000004</v>
      </c>
      <c r="D4086" s="16">
        <v>4325.2</v>
      </c>
      <c r="E4086" s="16">
        <v>4272.2</v>
      </c>
      <c r="F4086" s="16" t="s">
        <v>2477</v>
      </c>
      <c r="G4086" s="61">
        <f t="shared" si="64"/>
        <v>-9.6664271309023775E-3</v>
      </c>
    </row>
    <row r="4087" spans="1:7" x14ac:dyDescent="0.35">
      <c r="A4087" s="60">
        <v>40029</v>
      </c>
      <c r="B4087" s="16">
        <v>4313.8999999999996</v>
      </c>
      <c r="C4087" s="16">
        <v>4294.8999999999996</v>
      </c>
      <c r="D4087" s="16">
        <v>4345.5</v>
      </c>
      <c r="E4087" s="16">
        <v>4294.8999999999996</v>
      </c>
      <c r="F4087" s="16" t="s">
        <v>1334</v>
      </c>
      <c r="G4087" s="61">
        <f t="shared" si="64"/>
        <v>1.0162744409319746E-2</v>
      </c>
    </row>
    <row r="4088" spans="1:7" x14ac:dyDescent="0.35">
      <c r="A4088" s="60">
        <v>40028</v>
      </c>
      <c r="B4088" s="16">
        <v>4270.5</v>
      </c>
      <c r="C4088" s="16">
        <v>4251.5</v>
      </c>
      <c r="D4088" s="16">
        <v>4287.8999999999996</v>
      </c>
      <c r="E4088" s="16">
        <v>4250.2</v>
      </c>
      <c r="F4088" s="16" t="s">
        <v>651</v>
      </c>
      <c r="G4088" s="61">
        <f t="shared" si="64"/>
        <v>4.9417578538650808E-3</v>
      </c>
    </row>
    <row r="4089" spans="1:7" x14ac:dyDescent="0.35">
      <c r="A4089" s="60">
        <v>40025</v>
      </c>
      <c r="B4089" s="16">
        <v>4249.5</v>
      </c>
      <c r="C4089" s="16">
        <v>4215.7</v>
      </c>
      <c r="D4089" s="16">
        <v>4251.8</v>
      </c>
      <c r="E4089" s="16">
        <v>4214.3999999999996</v>
      </c>
      <c r="F4089" s="16" t="s">
        <v>2467</v>
      </c>
      <c r="G4089" s="61">
        <f t="shared" si="64"/>
        <v>1.2774374985104586E-2</v>
      </c>
    </row>
    <row r="4090" spans="1:7" x14ac:dyDescent="0.35">
      <c r="A4090" s="60">
        <v>40024</v>
      </c>
      <c r="B4090" s="16">
        <v>4195.8999999999996</v>
      </c>
      <c r="C4090" s="16">
        <v>4144.6000000000004</v>
      </c>
      <c r="D4090" s="16">
        <v>4206.3</v>
      </c>
      <c r="E4090" s="16">
        <v>4142.2</v>
      </c>
      <c r="F4090" s="16" t="s">
        <v>1183</v>
      </c>
      <c r="G4090" s="61">
        <f t="shared" si="64"/>
        <v>1.1328303887777391E-2</v>
      </c>
    </row>
    <row r="4091" spans="1:7" x14ac:dyDescent="0.35">
      <c r="A4091" s="60">
        <v>40023</v>
      </c>
      <c r="B4091" s="16">
        <v>4148.8999999999996</v>
      </c>
      <c r="C4091" s="16">
        <v>4162.6000000000004</v>
      </c>
      <c r="D4091" s="16">
        <v>4183.1000000000004</v>
      </c>
      <c r="E4091" s="16">
        <v>4147.5</v>
      </c>
      <c r="F4091" s="16" t="s">
        <v>489</v>
      </c>
      <c r="G4091" s="61">
        <f t="shared" si="64"/>
        <v>-6.0134163871586876E-3</v>
      </c>
    </row>
    <row r="4092" spans="1:7" x14ac:dyDescent="0.35">
      <c r="A4092" s="60">
        <v>40022</v>
      </c>
      <c r="B4092" s="16">
        <v>4174</v>
      </c>
      <c r="C4092" s="16">
        <v>4148.7</v>
      </c>
      <c r="D4092" s="16">
        <v>4181.8999999999996</v>
      </c>
      <c r="E4092" s="16">
        <v>4148.6000000000004</v>
      </c>
      <c r="F4092" s="16" t="s">
        <v>1193</v>
      </c>
      <c r="G4092" s="61">
        <f t="shared" si="64"/>
        <v>6.3166015719176016E-3</v>
      </c>
    </row>
    <row r="4093" spans="1:7" x14ac:dyDescent="0.35">
      <c r="A4093" s="60">
        <v>40021</v>
      </c>
      <c r="B4093" s="16">
        <v>4147.8</v>
      </c>
      <c r="C4093" s="16">
        <v>4104.8999999999996</v>
      </c>
      <c r="D4093" s="16">
        <v>4160.8999999999996</v>
      </c>
      <c r="E4093" s="16">
        <v>4104.8999999999996</v>
      </c>
      <c r="F4093" s="16" t="s">
        <v>967</v>
      </c>
      <c r="G4093" s="61">
        <f t="shared" si="64"/>
        <v>1.2325189759109678E-2</v>
      </c>
    </row>
    <row r="4094" spans="1:7" x14ac:dyDescent="0.35">
      <c r="A4094" s="60">
        <v>40018</v>
      </c>
      <c r="B4094" s="16">
        <v>4097.3</v>
      </c>
      <c r="C4094" s="16">
        <v>4088.2</v>
      </c>
      <c r="D4094" s="16">
        <v>4130.3999999999996</v>
      </c>
      <c r="E4094" s="16">
        <v>4088.2</v>
      </c>
      <c r="F4094" s="16" t="s">
        <v>1198</v>
      </c>
      <c r="G4094" s="61">
        <f t="shared" si="64"/>
        <v>6.0649216716595067E-3</v>
      </c>
    </row>
    <row r="4095" spans="1:7" x14ac:dyDescent="0.35">
      <c r="A4095" s="60">
        <v>40017</v>
      </c>
      <c r="B4095" s="16">
        <v>4072.6</v>
      </c>
      <c r="C4095" s="16">
        <v>4061</v>
      </c>
      <c r="D4095" s="16">
        <v>4076.7</v>
      </c>
      <c r="E4095" s="16">
        <v>4053.3</v>
      </c>
      <c r="F4095" s="16" t="s">
        <v>162</v>
      </c>
      <c r="G4095" s="61">
        <f t="shared" si="64"/>
        <v>9.0933667575998633E-4</v>
      </c>
    </row>
    <row r="4096" spans="1:7" x14ac:dyDescent="0.35">
      <c r="A4096" s="60">
        <v>40016</v>
      </c>
      <c r="B4096" s="16">
        <v>4068.9</v>
      </c>
      <c r="C4096" s="16">
        <v>4052.3</v>
      </c>
      <c r="D4096" s="16">
        <v>4073.5</v>
      </c>
      <c r="E4096" s="16">
        <v>4046.5</v>
      </c>
      <c r="F4096" s="16" t="s">
        <v>775</v>
      </c>
      <c r="G4096" s="61">
        <f t="shared" si="64"/>
        <v>5.0885556900426288E-3</v>
      </c>
    </row>
    <row r="4097" spans="1:7" x14ac:dyDescent="0.35">
      <c r="A4097" s="60">
        <v>40015</v>
      </c>
      <c r="B4097" s="16">
        <v>4048.3</v>
      </c>
      <c r="C4097" s="16">
        <v>4052.8</v>
      </c>
      <c r="D4097" s="16">
        <v>4079.4</v>
      </c>
      <c r="E4097" s="16">
        <v>4042.1</v>
      </c>
      <c r="F4097" s="16" t="s">
        <v>114</v>
      </c>
      <c r="G4097" s="61">
        <f t="shared" si="64"/>
        <v>1.0137975372139785E-3</v>
      </c>
    </row>
    <row r="4098" spans="1:7" x14ac:dyDescent="0.35">
      <c r="A4098" s="60">
        <v>40014</v>
      </c>
      <c r="B4098" s="16">
        <v>4044.2</v>
      </c>
      <c r="C4098" s="16">
        <v>3998.2</v>
      </c>
      <c r="D4098" s="16">
        <v>4058.7</v>
      </c>
      <c r="E4098" s="16">
        <v>3998.2</v>
      </c>
      <c r="F4098" s="16" t="s">
        <v>2476</v>
      </c>
      <c r="G4098" s="61">
        <f t="shared" si="64"/>
        <v>1.2847804853615141E-2</v>
      </c>
    </row>
    <row r="4099" spans="1:7" x14ac:dyDescent="0.35">
      <c r="A4099" s="60">
        <v>40011</v>
      </c>
      <c r="B4099" s="16">
        <v>3992.9</v>
      </c>
      <c r="C4099" s="16">
        <v>3993.4</v>
      </c>
      <c r="D4099" s="16">
        <v>4016.9</v>
      </c>
      <c r="E4099" s="16">
        <v>3981.2</v>
      </c>
      <c r="F4099" s="16" t="s">
        <v>2475</v>
      </c>
      <c r="G4099" s="61">
        <f t="shared" ref="G4099:G4162" si="65">B4099/B4100-1</f>
        <v>1.2789006469733355E-3</v>
      </c>
    </row>
    <row r="4100" spans="1:7" x14ac:dyDescent="0.35">
      <c r="A4100" s="60">
        <v>40010</v>
      </c>
      <c r="B4100" s="16">
        <v>3987.8</v>
      </c>
      <c r="C4100" s="16">
        <v>3936.2</v>
      </c>
      <c r="D4100" s="16">
        <v>4012</v>
      </c>
      <c r="E4100" s="16">
        <v>3935</v>
      </c>
      <c r="F4100" s="16" t="s">
        <v>872</v>
      </c>
      <c r="G4100" s="61">
        <f t="shared" si="65"/>
        <v>1.794511805998722E-2</v>
      </c>
    </row>
    <row r="4101" spans="1:7" x14ac:dyDescent="0.35">
      <c r="A4101" s="60">
        <v>40009</v>
      </c>
      <c r="B4101" s="16">
        <v>3917.5</v>
      </c>
      <c r="C4101" s="16">
        <v>3862.6</v>
      </c>
      <c r="D4101" s="16">
        <v>3921.8</v>
      </c>
      <c r="E4101" s="16">
        <v>3862.4</v>
      </c>
      <c r="F4101" s="16" t="s">
        <v>166</v>
      </c>
      <c r="G4101" s="61">
        <f t="shared" si="65"/>
        <v>1.5211982999896234E-2</v>
      </c>
    </row>
    <row r="4102" spans="1:7" x14ac:dyDescent="0.35">
      <c r="A4102" s="60">
        <v>40008</v>
      </c>
      <c r="B4102" s="16">
        <v>3858.8</v>
      </c>
      <c r="C4102" s="16">
        <v>3756.2</v>
      </c>
      <c r="D4102" s="16">
        <v>3858.8</v>
      </c>
      <c r="E4102" s="16">
        <v>3756.2</v>
      </c>
      <c r="F4102" s="16" t="s">
        <v>2474</v>
      </c>
      <c r="G4102" s="61">
        <f t="shared" si="65"/>
        <v>3.2316746923488626E-2</v>
      </c>
    </row>
    <row r="4103" spans="1:7" x14ac:dyDescent="0.35">
      <c r="A4103" s="60">
        <v>40007</v>
      </c>
      <c r="B4103" s="16">
        <v>3738</v>
      </c>
      <c r="C4103" s="16">
        <v>3787.2</v>
      </c>
      <c r="D4103" s="16">
        <v>3790.4</v>
      </c>
      <c r="E4103" s="16">
        <v>3736.4</v>
      </c>
      <c r="F4103" s="16" t="s">
        <v>2473</v>
      </c>
      <c r="G4103" s="61">
        <f t="shared" si="65"/>
        <v>-1.3876431171846115E-2</v>
      </c>
    </row>
    <row r="4104" spans="1:7" x14ac:dyDescent="0.35">
      <c r="A4104" s="60">
        <v>40004</v>
      </c>
      <c r="B4104" s="16">
        <v>3790.6</v>
      </c>
      <c r="C4104" s="16">
        <v>3761.5</v>
      </c>
      <c r="D4104" s="16">
        <v>3792.8</v>
      </c>
      <c r="E4104" s="16">
        <v>3761.4</v>
      </c>
      <c r="F4104" s="16" t="s">
        <v>2472</v>
      </c>
      <c r="G4104" s="61">
        <f t="shared" si="65"/>
        <v>7.7630669431594246E-3</v>
      </c>
    </row>
    <row r="4105" spans="1:7" x14ac:dyDescent="0.35">
      <c r="A4105" s="60">
        <v>40003</v>
      </c>
      <c r="B4105" s="16">
        <v>3761.4</v>
      </c>
      <c r="C4105" s="16">
        <v>3764.3</v>
      </c>
      <c r="D4105" s="16">
        <v>3766.7</v>
      </c>
      <c r="E4105" s="16">
        <v>3740.2</v>
      </c>
      <c r="F4105" s="16" t="s">
        <v>373</v>
      </c>
      <c r="G4105" s="61">
        <f t="shared" si="65"/>
        <v>-1.2214551248008743E-3</v>
      </c>
    </row>
    <row r="4106" spans="1:7" x14ac:dyDescent="0.35">
      <c r="A4106" s="60">
        <v>40002</v>
      </c>
      <c r="B4106" s="16">
        <v>3766</v>
      </c>
      <c r="C4106" s="16">
        <v>3752.8</v>
      </c>
      <c r="D4106" s="16">
        <v>3766</v>
      </c>
      <c r="E4106" s="16">
        <v>3710.1</v>
      </c>
      <c r="F4106" s="16" t="s">
        <v>479</v>
      </c>
      <c r="G4106" s="61">
        <f t="shared" si="65"/>
        <v>-4.7773236371362326E-4</v>
      </c>
    </row>
    <row r="4107" spans="1:7" x14ac:dyDescent="0.35">
      <c r="A4107" s="60">
        <v>40001</v>
      </c>
      <c r="B4107" s="16">
        <v>3767.8</v>
      </c>
      <c r="C4107" s="16">
        <v>3778.6</v>
      </c>
      <c r="D4107" s="16">
        <v>3785.7</v>
      </c>
      <c r="E4107" s="16">
        <v>3761.6</v>
      </c>
      <c r="F4107" s="16" t="s">
        <v>2471</v>
      </c>
      <c r="G4107" s="61">
        <f t="shared" si="65"/>
        <v>-4.3338089952961178E-3</v>
      </c>
    </row>
    <row r="4108" spans="1:7" x14ac:dyDescent="0.35">
      <c r="A4108" s="60">
        <v>40000</v>
      </c>
      <c r="B4108" s="16">
        <v>3784.2</v>
      </c>
      <c r="C4108" s="16">
        <v>3820.2</v>
      </c>
      <c r="D4108" s="16">
        <v>3820.5</v>
      </c>
      <c r="E4108" s="16">
        <v>3769</v>
      </c>
      <c r="F4108" s="16" t="s">
        <v>2470</v>
      </c>
      <c r="G4108" s="61">
        <f t="shared" si="65"/>
        <v>-1.1080332409972304E-2</v>
      </c>
    </row>
    <row r="4109" spans="1:7" x14ac:dyDescent="0.35">
      <c r="A4109" s="60">
        <v>39997</v>
      </c>
      <c r="B4109" s="16">
        <v>3826.6</v>
      </c>
      <c r="C4109" s="16">
        <v>3858.9</v>
      </c>
      <c r="D4109" s="16">
        <v>3858.9</v>
      </c>
      <c r="E4109" s="16">
        <v>3803.7</v>
      </c>
      <c r="F4109" s="16" t="s">
        <v>165</v>
      </c>
      <c r="G4109" s="61">
        <f t="shared" si="65"/>
        <v>-1.2541288191577182E-2</v>
      </c>
    </row>
    <row r="4110" spans="1:7" x14ac:dyDescent="0.35">
      <c r="A4110" s="60">
        <v>39996</v>
      </c>
      <c r="B4110" s="16">
        <v>3875.2</v>
      </c>
      <c r="C4110" s="16">
        <v>3883.9</v>
      </c>
      <c r="D4110" s="16">
        <v>3907.7</v>
      </c>
      <c r="E4110" s="16">
        <v>3870.7</v>
      </c>
      <c r="F4110" s="16" t="s">
        <v>651</v>
      </c>
      <c r="G4110" s="61">
        <f t="shared" si="65"/>
        <v>7.4890891718082386E-4</v>
      </c>
    </row>
    <row r="4111" spans="1:7" x14ac:dyDescent="0.35">
      <c r="A4111" s="60">
        <v>39995</v>
      </c>
      <c r="B4111" s="16">
        <v>3872.3</v>
      </c>
      <c r="C4111" s="16">
        <v>3934.4</v>
      </c>
      <c r="D4111" s="16">
        <v>3934.4</v>
      </c>
      <c r="E4111" s="16">
        <v>3858.1</v>
      </c>
      <c r="F4111" s="16" t="s">
        <v>294</v>
      </c>
      <c r="G4111" s="61">
        <f t="shared" si="65"/>
        <v>-1.912457571305537E-2</v>
      </c>
    </row>
    <row r="4112" spans="1:7" x14ac:dyDescent="0.35">
      <c r="A4112" s="60">
        <v>39994</v>
      </c>
      <c r="B4112" s="16">
        <v>3947.8</v>
      </c>
      <c r="C4112" s="16">
        <v>3894.6</v>
      </c>
      <c r="D4112" s="16">
        <v>3947.8</v>
      </c>
      <c r="E4112" s="16">
        <v>3894.5</v>
      </c>
      <c r="F4112" s="16" t="s">
        <v>115</v>
      </c>
      <c r="G4112" s="61">
        <f t="shared" si="65"/>
        <v>1.6766682978339942E-2</v>
      </c>
    </row>
    <row r="4113" spans="1:7" x14ac:dyDescent="0.35">
      <c r="A4113" s="60">
        <v>39993</v>
      </c>
      <c r="B4113" s="16">
        <v>3882.7</v>
      </c>
      <c r="C4113" s="16">
        <v>3896.3</v>
      </c>
      <c r="D4113" s="16">
        <v>3921.7</v>
      </c>
      <c r="E4113" s="16">
        <v>3879.5</v>
      </c>
      <c r="F4113" s="16" t="s">
        <v>298</v>
      </c>
      <c r="G4113" s="61">
        <f t="shared" si="65"/>
        <v>-4.3082446467496149E-3</v>
      </c>
    </row>
    <row r="4114" spans="1:7" x14ac:dyDescent="0.35">
      <c r="A4114" s="60">
        <v>39990</v>
      </c>
      <c r="B4114" s="16">
        <v>3899.5</v>
      </c>
      <c r="C4114" s="16">
        <v>3858.6</v>
      </c>
      <c r="D4114" s="16">
        <v>3909.9</v>
      </c>
      <c r="E4114" s="16">
        <v>3858.6</v>
      </c>
      <c r="F4114" s="16" t="s">
        <v>775</v>
      </c>
      <c r="G4114" s="61">
        <f t="shared" si="65"/>
        <v>1.2462676879138046E-2</v>
      </c>
    </row>
    <row r="4115" spans="1:7" x14ac:dyDescent="0.35">
      <c r="A4115" s="60">
        <v>39989</v>
      </c>
      <c r="B4115" s="16">
        <v>3851.5</v>
      </c>
      <c r="C4115" s="16">
        <v>3809.1</v>
      </c>
      <c r="D4115" s="16">
        <v>3852.9</v>
      </c>
      <c r="E4115" s="16">
        <v>3808.8</v>
      </c>
      <c r="F4115" s="16" t="s">
        <v>561</v>
      </c>
      <c r="G4115" s="61">
        <f t="shared" si="65"/>
        <v>1.2966177476197993E-2</v>
      </c>
    </row>
    <row r="4116" spans="1:7" x14ac:dyDescent="0.35">
      <c r="A4116" s="60">
        <v>39988</v>
      </c>
      <c r="B4116" s="16">
        <v>3802.2</v>
      </c>
      <c r="C4116" s="16">
        <v>3797.4</v>
      </c>
      <c r="D4116" s="16">
        <v>3807.3</v>
      </c>
      <c r="E4116" s="16">
        <v>3766.6</v>
      </c>
      <c r="F4116" s="16" t="s">
        <v>651</v>
      </c>
      <c r="G4116" s="61">
        <f t="shared" si="65"/>
        <v>2.425520696018868E-3</v>
      </c>
    </row>
    <row r="4117" spans="1:7" x14ac:dyDescent="0.35">
      <c r="A4117" s="60">
        <v>39987</v>
      </c>
      <c r="B4117" s="16">
        <v>3793</v>
      </c>
      <c r="C4117" s="16">
        <v>3884.2</v>
      </c>
      <c r="D4117" s="16">
        <v>3884.2</v>
      </c>
      <c r="E4117" s="16">
        <v>3786.9</v>
      </c>
      <c r="F4117" s="16" t="s">
        <v>371</v>
      </c>
      <c r="G4117" s="61">
        <f t="shared" si="65"/>
        <v>-3.012171422726817E-2</v>
      </c>
    </row>
    <row r="4118" spans="1:7" x14ac:dyDescent="0.35">
      <c r="A4118" s="60">
        <v>39986</v>
      </c>
      <c r="B4118" s="16">
        <v>3910.8</v>
      </c>
      <c r="C4118" s="16">
        <v>3902.1</v>
      </c>
      <c r="D4118" s="16">
        <v>3924.9</v>
      </c>
      <c r="E4118" s="16">
        <v>3891.1</v>
      </c>
      <c r="F4118" s="16" t="s">
        <v>174</v>
      </c>
      <c r="G4118" s="61">
        <f t="shared" si="65"/>
        <v>4.211175020542246E-3</v>
      </c>
    </row>
    <row r="4119" spans="1:7" x14ac:dyDescent="0.35">
      <c r="A4119" s="60">
        <v>39983</v>
      </c>
      <c r="B4119" s="16">
        <v>3894.4</v>
      </c>
      <c r="C4119" s="16">
        <v>3894.2</v>
      </c>
      <c r="D4119" s="16">
        <v>3927.4</v>
      </c>
      <c r="E4119" s="16">
        <v>3893.2</v>
      </c>
      <c r="F4119" s="16" t="s">
        <v>1187</v>
      </c>
      <c r="G4119" s="61">
        <f t="shared" si="65"/>
        <v>1.8006894068014478E-3</v>
      </c>
    </row>
    <row r="4120" spans="1:7" x14ac:dyDescent="0.35">
      <c r="A4120" s="60">
        <v>39982</v>
      </c>
      <c r="B4120" s="16">
        <v>3887.4</v>
      </c>
      <c r="C4120" s="16">
        <v>3897.4</v>
      </c>
      <c r="D4120" s="16">
        <v>3914.9</v>
      </c>
      <c r="E4120" s="16">
        <v>3868.8</v>
      </c>
      <c r="F4120" s="16" t="s">
        <v>2305</v>
      </c>
      <c r="G4120" s="61">
        <f t="shared" si="65"/>
        <v>-4.3030582449669064E-3</v>
      </c>
    </row>
    <row r="4121" spans="1:7" x14ac:dyDescent="0.35">
      <c r="A4121" s="60">
        <v>39981</v>
      </c>
      <c r="B4121" s="16">
        <v>3904.2</v>
      </c>
      <c r="C4121" s="16">
        <v>3941.9</v>
      </c>
      <c r="D4121" s="16">
        <v>3942.1</v>
      </c>
      <c r="E4121" s="16">
        <v>3875.7</v>
      </c>
      <c r="F4121" s="16" t="s">
        <v>1187</v>
      </c>
      <c r="G4121" s="61">
        <f t="shared" si="65"/>
        <v>-1.356780110664757E-2</v>
      </c>
    </row>
    <row r="4122" spans="1:7" x14ac:dyDescent="0.35">
      <c r="A4122" s="60">
        <v>39980</v>
      </c>
      <c r="B4122" s="16">
        <v>3957.9</v>
      </c>
      <c r="C4122" s="16">
        <v>4014.5</v>
      </c>
      <c r="D4122" s="16">
        <v>4015.9</v>
      </c>
      <c r="E4122" s="16">
        <v>3950.3</v>
      </c>
      <c r="F4122" s="16" t="s">
        <v>1198</v>
      </c>
      <c r="G4122" s="61">
        <f t="shared" si="65"/>
        <v>-1.7988289003572855E-2</v>
      </c>
    </row>
    <row r="4123" spans="1:7" x14ac:dyDescent="0.35">
      <c r="A4123" s="60">
        <v>39979</v>
      </c>
      <c r="B4123" s="16">
        <v>4030.4</v>
      </c>
      <c r="C4123" s="16">
        <v>4050.4</v>
      </c>
      <c r="D4123" s="16">
        <v>4058.6</v>
      </c>
      <c r="E4123" s="16">
        <v>4030.4</v>
      </c>
      <c r="F4123" s="16" t="s">
        <v>807</v>
      </c>
      <c r="G4123" s="61">
        <f t="shared" si="65"/>
        <v>-7.6572694817185205E-3</v>
      </c>
    </row>
    <row r="4124" spans="1:7" x14ac:dyDescent="0.35">
      <c r="A4124" s="60">
        <v>39976</v>
      </c>
      <c r="B4124" s="16">
        <v>4061.5</v>
      </c>
      <c r="C4124" s="16">
        <v>4046.7</v>
      </c>
      <c r="D4124" s="16">
        <v>4078.3</v>
      </c>
      <c r="E4124" s="16">
        <v>4038.8</v>
      </c>
      <c r="F4124" s="16" t="s">
        <v>2258</v>
      </c>
      <c r="G4124" s="61">
        <f t="shared" si="65"/>
        <v>3.5085118474043053E-3</v>
      </c>
    </row>
    <row r="4125" spans="1:7" x14ac:dyDescent="0.35">
      <c r="A4125" s="60">
        <v>39975</v>
      </c>
      <c r="B4125" s="16">
        <v>4047.3</v>
      </c>
      <c r="C4125" s="16">
        <v>4013.6</v>
      </c>
      <c r="D4125" s="16">
        <v>4052.3</v>
      </c>
      <c r="E4125" s="16">
        <v>4013.3</v>
      </c>
      <c r="F4125" s="16" t="s">
        <v>808</v>
      </c>
      <c r="G4125" s="61">
        <f t="shared" si="65"/>
        <v>7.7185469212956992E-3</v>
      </c>
    </row>
    <row r="4126" spans="1:7" x14ac:dyDescent="0.35">
      <c r="A4126" s="60">
        <v>39974</v>
      </c>
      <c r="B4126" s="16">
        <v>4016.3</v>
      </c>
      <c r="C4126" s="16">
        <v>3947.8</v>
      </c>
      <c r="D4126" s="16">
        <v>4016.3</v>
      </c>
      <c r="E4126" s="16">
        <v>3947</v>
      </c>
      <c r="F4126" s="16" t="s">
        <v>2427</v>
      </c>
      <c r="G4126" s="61">
        <f t="shared" si="65"/>
        <v>2.1023998372991626E-2</v>
      </c>
    </row>
    <row r="4127" spans="1:7" x14ac:dyDescent="0.35">
      <c r="A4127" s="60">
        <v>39973</v>
      </c>
      <c r="B4127" s="16">
        <v>3933.6</v>
      </c>
      <c r="C4127" s="16">
        <v>3959.3</v>
      </c>
      <c r="D4127" s="16">
        <v>3992.6</v>
      </c>
      <c r="E4127" s="16">
        <v>3933.6</v>
      </c>
      <c r="F4127" s="16" t="s">
        <v>1191</v>
      </c>
      <c r="G4127" s="61">
        <f t="shared" si="65"/>
        <v>-8.9191232048375646E-3</v>
      </c>
    </row>
    <row r="4128" spans="1:7" x14ac:dyDescent="0.35">
      <c r="A4128" s="60">
        <v>39969</v>
      </c>
      <c r="B4128" s="16">
        <v>3969</v>
      </c>
      <c r="C4128" s="16">
        <v>3935.9</v>
      </c>
      <c r="D4128" s="16">
        <v>4016.9</v>
      </c>
      <c r="E4128" s="16">
        <v>3935.9</v>
      </c>
      <c r="F4128" s="16" t="s">
        <v>2469</v>
      </c>
      <c r="G4128" s="61">
        <f t="shared" si="65"/>
        <v>9.2816274634457407E-3</v>
      </c>
    </row>
    <row r="4129" spans="1:7" x14ac:dyDescent="0.35">
      <c r="A4129" s="60">
        <v>39968</v>
      </c>
      <c r="B4129" s="16">
        <v>3932.5</v>
      </c>
      <c r="C4129" s="16">
        <v>3989</v>
      </c>
      <c r="D4129" s="16">
        <v>3990.4</v>
      </c>
      <c r="E4129" s="16">
        <v>3925.6</v>
      </c>
      <c r="F4129" s="16" t="s">
        <v>1422</v>
      </c>
      <c r="G4129" s="61">
        <f t="shared" si="65"/>
        <v>-1.9155463547252727E-2</v>
      </c>
    </row>
    <row r="4130" spans="1:7" x14ac:dyDescent="0.35">
      <c r="A4130" s="60">
        <v>39967</v>
      </c>
      <c r="B4130" s="16">
        <v>4009.3</v>
      </c>
      <c r="C4130" s="16">
        <v>3947.7</v>
      </c>
      <c r="D4130" s="16">
        <v>4009.4</v>
      </c>
      <c r="E4130" s="16">
        <v>3943.3</v>
      </c>
      <c r="F4130" s="16" t="s">
        <v>2469</v>
      </c>
      <c r="G4130" s="61">
        <f t="shared" si="65"/>
        <v>1.5501127124439629E-2</v>
      </c>
    </row>
    <row r="4131" spans="1:7" x14ac:dyDescent="0.35">
      <c r="A4131" s="60">
        <v>39966</v>
      </c>
      <c r="B4131" s="16">
        <v>3948.1</v>
      </c>
      <c r="C4131" s="16">
        <v>3903.1</v>
      </c>
      <c r="D4131" s="16">
        <v>3957.4</v>
      </c>
      <c r="E4131" s="16">
        <v>3903.1</v>
      </c>
      <c r="F4131" s="16" t="s">
        <v>2468</v>
      </c>
      <c r="G4131" s="61">
        <f t="shared" si="65"/>
        <v>1.5483937344067389E-2</v>
      </c>
    </row>
    <row r="4132" spans="1:7" x14ac:dyDescent="0.35">
      <c r="A4132" s="60">
        <v>39965</v>
      </c>
      <c r="B4132" s="16">
        <v>3887.9</v>
      </c>
      <c r="C4132" s="16">
        <v>3813.2</v>
      </c>
      <c r="D4132" s="16">
        <v>3887.9</v>
      </c>
      <c r="E4132" s="16">
        <v>3807.7</v>
      </c>
      <c r="F4132" s="16" t="s">
        <v>1183</v>
      </c>
      <c r="G4132" s="61">
        <f t="shared" si="65"/>
        <v>1.9563108069126534E-2</v>
      </c>
    </row>
    <row r="4133" spans="1:7" x14ac:dyDescent="0.35">
      <c r="A4133" s="60">
        <v>39962</v>
      </c>
      <c r="B4133" s="16">
        <v>3813.3</v>
      </c>
      <c r="C4133" s="16">
        <v>3754.2</v>
      </c>
      <c r="D4133" s="16">
        <v>3817.2</v>
      </c>
      <c r="E4133" s="16">
        <v>3753.9</v>
      </c>
      <c r="F4133" s="16" t="s">
        <v>2467</v>
      </c>
      <c r="G4133" s="61">
        <f t="shared" si="65"/>
        <v>1.5823543514744687E-2</v>
      </c>
    </row>
    <row r="4134" spans="1:7" x14ac:dyDescent="0.35">
      <c r="A4134" s="60">
        <v>39961</v>
      </c>
      <c r="B4134" s="16">
        <v>3753.9</v>
      </c>
      <c r="C4134" s="16">
        <v>3779.5</v>
      </c>
      <c r="D4134" s="16">
        <v>3780</v>
      </c>
      <c r="E4134" s="16">
        <v>3736.7</v>
      </c>
      <c r="F4134" s="16" t="s">
        <v>1056</v>
      </c>
      <c r="G4134" s="61">
        <f t="shared" si="65"/>
        <v>-1.0908228598529801E-2</v>
      </c>
    </row>
    <row r="4135" spans="1:7" x14ac:dyDescent="0.35">
      <c r="A4135" s="60">
        <v>39960</v>
      </c>
      <c r="B4135" s="16">
        <v>3795.3</v>
      </c>
      <c r="C4135" s="16">
        <v>3790.9</v>
      </c>
      <c r="D4135" s="16">
        <v>3828.4</v>
      </c>
      <c r="E4135" s="16">
        <v>3790.5</v>
      </c>
      <c r="F4135" s="16" t="s">
        <v>1431</v>
      </c>
      <c r="G4135" s="61">
        <f t="shared" si="65"/>
        <v>3.6228051618363288E-3</v>
      </c>
    </row>
    <row r="4136" spans="1:7" x14ac:dyDescent="0.35">
      <c r="A4136" s="60">
        <v>39959</v>
      </c>
      <c r="B4136" s="16">
        <v>3781.6</v>
      </c>
      <c r="C4136" s="16">
        <v>3734.1</v>
      </c>
      <c r="D4136" s="16">
        <v>3781.6</v>
      </c>
      <c r="E4136" s="16">
        <v>3722.1</v>
      </c>
      <c r="F4136" s="16" t="s">
        <v>1201</v>
      </c>
      <c r="G4136" s="61">
        <f t="shared" si="65"/>
        <v>1.2395256070462768E-2</v>
      </c>
    </row>
    <row r="4137" spans="1:7" x14ac:dyDescent="0.35">
      <c r="A4137" s="60">
        <v>39958</v>
      </c>
      <c r="B4137" s="16">
        <v>3735.3</v>
      </c>
      <c r="C4137" s="16">
        <v>3757.3</v>
      </c>
      <c r="D4137" s="16">
        <v>3778.3</v>
      </c>
      <c r="E4137" s="16">
        <v>3719.8</v>
      </c>
      <c r="F4137" s="16" t="s">
        <v>2466</v>
      </c>
      <c r="G4137" s="61">
        <f t="shared" si="65"/>
        <v>-5.3522926985141162E-3</v>
      </c>
    </row>
    <row r="4138" spans="1:7" x14ac:dyDescent="0.35">
      <c r="A4138" s="60">
        <v>39955</v>
      </c>
      <c r="B4138" s="16">
        <v>3755.4</v>
      </c>
      <c r="C4138" s="16">
        <v>3788.9</v>
      </c>
      <c r="D4138" s="16">
        <v>3789.6</v>
      </c>
      <c r="E4138" s="16">
        <v>3744.5</v>
      </c>
      <c r="F4138" s="16" t="s">
        <v>967</v>
      </c>
      <c r="G4138" s="61">
        <f t="shared" si="65"/>
        <v>-1.2957657633978936E-2</v>
      </c>
    </row>
    <row r="4139" spans="1:7" x14ac:dyDescent="0.35">
      <c r="A4139" s="60">
        <v>39954</v>
      </c>
      <c r="B4139" s="16">
        <v>3804.7</v>
      </c>
      <c r="C4139" s="16">
        <v>3808.6</v>
      </c>
      <c r="D4139" s="16">
        <v>3816.9</v>
      </c>
      <c r="E4139" s="16">
        <v>3782.5</v>
      </c>
      <c r="F4139" s="16" t="s">
        <v>366</v>
      </c>
      <c r="G4139" s="61">
        <f t="shared" si="65"/>
        <v>-1.1026805639424708E-3</v>
      </c>
    </row>
    <row r="4140" spans="1:7" x14ac:dyDescent="0.35">
      <c r="A4140" s="60">
        <v>39953</v>
      </c>
      <c r="B4140" s="16">
        <v>3808.9</v>
      </c>
      <c r="C4140" s="16">
        <v>3808.2</v>
      </c>
      <c r="D4140" s="16">
        <v>3814.6</v>
      </c>
      <c r="E4140" s="16">
        <v>3778.7</v>
      </c>
      <c r="F4140" s="16" t="s">
        <v>232</v>
      </c>
      <c r="G4140" s="61">
        <f t="shared" si="65"/>
        <v>2.1838657054149557E-3</v>
      </c>
    </row>
    <row r="4141" spans="1:7" x14ac:dyDescent="0.35">
      <c r="A4141" s="60">
        <v>39952</v>
      </c>
      <c r="B4141" s="16">
        <v>3800.6</v>
      </c>
      <c r="C4141" s="16">
        <v>3742.4</v>
      </c>
      <c r="D4141" s="16">
        <v>3804.3</v>
      </c>
      <c r="E4141" s="16">
        <v>3741.9</v>
      </c>
      <c r="F4141" s="16" t="s">
        <v>293</v>
      </c>
      <c r="G4141" s="61">
        <f t="shared" si="65"/>
        <v>2.1227429062768755E-2</v>
      </c>
    </row>
    <row r="4142" spans="1:7" x14ac:dyDescent="0.35">
      <c r="A4142" s="60">
        <v>39951</v>
      </c>
      <c r="B4142" s="16">
        <v>3721.6</v>
      </c>
      <c r="C4142" s="16">
        <v>3750.5</v>
      </c>
      <c r="D4142" s="16">
        <v>3750.5</v>
      </c>
      <c r="E4142" s="16">
        <v>3703.7</v>
      </c>
      <c r="F4142" s="16" t="s">
        <v>173</v>
      </c>
      <c r="G4142" s="61">
        <f t="shared" si="65"/>
        <v>-9.9231158051558133E-3</v>
      </c>
    </row>
    <row r="4143" spans="1:7" x14ac:dyDescent="0.35">
      <c r="A4143" s="60">
        <v>39948</v>
      </c>
      <c r="B4143" s="16">
        <v>3758.9</v>
      </c>
      <c r="C4143" s="16">
        <v>3727.6</v>
      </c>
      <c r="D4143" s="16">
        <v>3775.7</v>
      </c>
      <c r="E4143" s="16">
        <v>3726.9</v>
      </c>
      <c r="F4143" s="16" t="s">
        <v>890</v>
      </c>
      <c r="G4143" s="61">
        <f t="shared" si="65"/>
        <v>1.2962164492831718E-2</v>
      </c>
    </row>
    <row r="4144" spans="1:7" x14ac:dyDescent="0.35">
      <c r="A4144" s="60">
        <v>39947</v>
      </c>
      <c r="B4144" s="16">
        <v>3710.8</v>
      </c>
      <c r="C4144" s="16">
        <v>3813.9</v>
      </c>
      <c r="D4144" s="16">
        <v>3814.2</v>
      </c>
      <c r="E4144" s="16">
        <v>3709.5</v>
      </c>
      <c r="F4144" s="16" t="s">
        <v>115</v>
      </c>
      <c r="G4144" s="61">
        <f t="shared" si="65"/>
        <v>-3.4274560832791123E-2</v>
      </c>
    </row>
    <row r="4145" spans="1:7" x14ac:dyDescent="0.35">
      <c r="A4145" s="60">
        <v>39946</v>
      </c>
      <c r="B4145" s="16">
        <v>3842.5</v>
      </c>
      <c r="C4145" s="16">
        <v>3864.1</v>
      </c>
      <c r="D4145" s="16">
        <v>3879.5</v>
      </c>
      <c r="E4145" s="16">
        <v>3827.2</v>
      </c>
      <c r="F4145" s="16" t="s">
        <v>562</v>
      </c>
      <c r="G4145" s="61">
        <f t="shared" si="65"/>
        <v>-5.4612278703799477E-3</v>
      </c>
    </row>
    <row r="4146" spans="1:7" x14ac:dyDescent="0.35">
      <c r="A4146" s="60">
        <v>39945</v>
      </c>
      <c r="B4146" s="16">
        <v>3863.6</v>
      </c>
      <c r="C4146" s="16">
        <v>3900.5</v>
      </c>
      <c r="D4146" s="16">
        <v>3900.5</v>
      </c>
      <c r="E4146" s="16">
        <v>3843.7</v>
      </c>
      <c r="F4146" s="16" t="s">
        <v>293</v>
      </c>
      <c r="G4146" s="61">
        <f t="shared" si="65"/>
        <v>-1.1993351233857585E-2</v>
      </c>
    </row>
    <row r="4147" spans="1:7" x14ac:dyDescent="0.35">
      <c r="A4147" s="60">
        <v>39944</v>
      </c>
      <c r="B4147" s="16">
        <v>3910.5</v>
      </c>
      <c r="C4147" s="16">
        <v>3921.4</v>
      </c>
      <c r="D4147" s="16">
        <v>3941.7</v>
      </c>
      <c r="E4147" s="16">
        <v>3887.4</v>
      </c>
      <c r="F4147" s="16" t="s">
        <v>1635</v>
      </c>
      <c r="G4147" s="61">
        <f t="shared" si="65"/>
        <v>-2.3216654760689348E-3</v>
      </c>
    </row>
    <row r="4148" spans="1:7" x14ac:dyDescent="0.35">
      <c r="A4148" s="60">
        <v>39941</v>
      </c>
      <c r="B4148" s="16">
        <v>3919.6</v>
      </c>
      <c r="C4148" s="16">
        <v>3895</v>
      </c>
      <c r="D4148" s="16">
        <v>3920.5</v>
      </c>
      <c r="E4148" s="16">
        <v>3884.2</v>
      </c>
      <c r="F4148" s="16" t="s">
        <v>366</v>
      </c>
      <c r="G4148" s="61">
        <f t="shared" si="65"/>
        <v>1.917128907747756E-3</v>
      </c>
    </row>
    <row r="4149" spans="1:7" x14ac:dyDescent="0.35">
      <c r="A4149" s="60">
        <v>39940</v>
      </c>
      <c r="B4149" s="16">
        <v>3912.1</v>
      </c>
      <c r="C4149" s="16">
        <v>3861.2</v>
      </c>
      <c r="D4149" s="16">
        <v>3925.5</v>
      </c>
      <c r="E4149" s="16">
        <v>3860.8</v>
      </c>
      <c r="F4149" s="16" t="s">
        <v>807</v>
      </c>
      <c r="G4149" s="61">
        <f t="shared" si="65"/>
        <v>1.8749511731465329E-2</v>
      </c>
    </row>
    <row r="4150" spans="1:7" x14ac:dyDescent="0.35">
      <c r="A4150" s="60">
        <v>39939</v>
      </c>
      <c r="B4150" s="16">
        <v>3840.1</v>
      </c>
      <c r="C4150" s="16">
        <v>3862.2</v>
      </c>
      <c r="D4150" s="16">
        <v>3878.2</v>
      </c>
      <c r="E4150" s="16">
        <v>3826.1</v>
      </c>
      <c r="F4150" s="16" t="s">
        <v>1168</v>
      </c>
      <c r="G4150" s="61">
        <f t="shared" si="65"/>
        <v>-5.7221272849671267E-3</v>
      </c>
    </row>
    <row r="4151" spans="1:7" x14ac:dyDescent="0.35">
      <c r="A4151" s="60">
        <v>39938</v>
      </c>
      <c r="B4151" s="16">
        <v>3862.2</v>
      </c>
      <c r="C4151" s="16">
        <v>3863</v>
      </c>
      <c r="D4151" s="16">
        <v>3907.3</v>
      </c>
      <c r="E4151" s="16">
        <v>3849.3</v>
      </c>
      <c r="F4151" s="16" t="s">
        <v>299</v>
      </c>
      <c r="G4151" s="61">
        <f t="shared" si="65"/>
        <v>4.2121684867393316E-3</v>
      </c>
    </row>
    <row r="4152" spans="1:7" x14ac:dyDescent="0.35">
      <c r="A4152" s="60">
        <v>39937</v>
      </c>
      <c r="B4152" s="16">
        <v>3846</v>
      </c>
      <c r="C4152" s="16">
        <v>3748.2</v>
      </c>
      <c r="D4152" s="16">
        <v>3846</v>
      </c>
      <c r="E4152" s="16">
        <v>3748.2</v>
      </c>
      <c r="F4152" s="16" t="s">
        <v>967</v>
      </c>
      <c r="G4152" s="61">
        <f t="shared" si="65"/>
        <v>2.8919981807967066E-2</v>
      </c>
    </row>
    <row r="4153" spans="1:7" x14ac:dyDescent="0.35">
      <c r="A4153" s="60">
        <v>39934</v>
      </c>
      <c r="B4153" s="16">
        <v>3737.9</v>
      </c>
      <c r="C4153" s="16">
        <v>3736.9</v>
      </c>
      <c r="D4153" s="16">
        <v>3747.9</v>
      </c>
      <c r="E4153" s="16">
        <v>3721</v>
      </c>
      <c r="F4153" s="16" t="s">
        <v>2465</v>
      </c>
      <c r="G4153" s="61">
        <f t="shared" si="65"/>
        <v>-1.8158998050576969E-3</v>
      </c>
    </row>
    <row r="4154" spans="1:7" x14ac:dyDescent="0.35">
      <c r="A4154" s="60">
        <v>39933</v>
      </c>
      <c r="B4154" s="16">
        <v>3744.7</v>
      </c>
      <c r="C4154" s="16">
        <v>3662</v>
      </c>
      <c r="D4154" s="16">
        <v>3760.8</v>
      </c>
      <c r="E4154" s="16">
        <v>3661.9</v>
      </c>
      <c r="F4154" s="16" t="s">
        <v>163</v>
      </c>
      <c r="G4154" s="61">
        <f t="shared" si="65"/>
        <v>2.2611212758403942E-2</v>
      </c>
    </row>
    <row r="4155" spans="1:7" x14ac:dyDescent="0.35">
      <c r="A4155" s="60">
        <v>39932</v>
      </c>
      <c r="B4155" s="16">
        <v>3661.9</v>
      </c>
      <c r="C4155" s="16">
        <v>3660</v>
      </c>
      <c r="D4155" s="16">
        <v>3686.8</v>
      </c>
      <c r="E4155" s="16">
        <v>3646.5</v>
      </c>
      <c r="F4155" s="16" t="s">
        <v>297</v>
      </c>
      <c r="G4155" s="61">
        <f t="shared" si="65"/>
        <v>-2.669063376637415E-3</v>
      </c>
    </row>
    <row r="4156" spans="1:7" x14ac:dyDescent="0.35">
      <c r="A4156" s="60">
        <v>39931</v>
      </c>
      <c r="B4156" s="16">
        <v>3671.7</v>
      </c>
      <c r="C4156" s="16">
        <v>3687.3</v>
      </c>
      <c r="D4156" s="16">
        <v>3734</v>
      </c>
      <c r="E4156" s="16">
        <v>3664.2</v>
      </c>
      <c r="F4156" s="16" t="s">
        <v>528</v>
      </c>
      <c r="G4156" s="61">
        <f t="shared" si="65"/>
        <v>-4.9593495934959764E-3</v>
      </c>
    </row>
    <row r="4157" spans="1:7" x14ac:dyDescent="0.35">
      <c r="A4157" s="60">
        <v>39930</v>
      </c>
      <c r="B4157" s="16">
        <v>3690</v>
      </c>
      <c r="C4157" s="16">
        <v>3679.7</v>
      </c>
      <c r="D4157" s="16">
        <v>3735</v>
      </c>
      <c r="E4157" s="16">
        <v>3643.4</v>
      </c>
      <c r="F4157" s="16" t="s">
        <v>2464</v>
      </c>
      <c r="G4157" s="61">
        <f t="shared" si="65"/>
        <v>5.9429693037458264E-3</v>
      </c>
    </row>
    <row r="4158" spans="1:7" x14ac:dyDescent="0.35">
      <c r="A4158" s="60">
        <v>39927</v>
      </c>
      <c r="B4158" s="16">
        <v>3668.2</v>
      </c>
      <c r="C4158" s="16">
        <v>3697</v>
      </c>
      <c r="D4158" s="16">
        <v>3706.7</v>
      </c>
      <c r="E4158" s="16">
        <v>3645.3</v>
      </c>
      <c r="F4158" s="16" t="s">
        <v>297</v>
      </c>
      <c r="G4158" s="61">
        <f t="shared" si="65"/>
        <v>-7.4679365766546768E-3</v>
      </c>
    </row>
    <row r="4159" spans="1:7" x14ac:dyDescent="0.35">
      <c r="A4159" s="60">
        <v>39926</v>
      </c>
      <c r="B4159" s="16">
        <v>3695.8</v>
      </c>
      <c r="C4159" s="16">
        <v>3634.5</v>
      </c>
      <c r="D4159" s="16">
        <v>3696.9</v>
      </c>
      <c r="E4159" s="16">
        <v>3632.7</v>
      </c>
      <c r="F4159" s="16" t="s">
        <v>297</v>
      </c>
      <c r="G4159" s="61">
        <f t="shared" si="65"/>
        <v>1.8912659902955653E-2</v>
      </c>
    </row>
    <row r="4160" spans="1:7" x14ac:dyDescent="0.35">
      <c r="A4160" s="60">
        <v>39925</v>
      </c>
      <c r="B4160" s="16">
        <v>3627.2</v>
      </c>
      <c r="C4160" s="16">
        <v>3643.4</v>
      </c>
      <c r="D4160" s="16">
        <v>3657.6</v>
      </c>
      <c r="E4160" s="16">
        <v>3620.6</v>
      </c>
      <c r="F4160" s="16" t="s">
        <v>248</v>
      </c>
      <c r="G4160" s="61">
        <f t="shared" si="65"/>
        <v>-1.6239575018579533E-3</v>
      </c>
    </row>
    <row r="4161" spans="1:7" x14ac:dyDescent="0.35">
      <c r="A4161" s="60">
        <v>39924</v>
      </c>
      <c r="B4161" s="16">
        <v>3633.1</v>
      </c>
      <c r="C4161" s="16">
        <v>3695.9</v>
      </c>
      <c r="D4161" s="16">
        <v>3695.9</v>
      </c>
      <c r="E4161" s="16">
        <v>3618.5</v>
      </c>
      <c r="F4161" s="16" t="s">
        <v>298</v>
      </c>
      <c r="G4161" s="61">
        <f t="shared" si="65"/>
        <v>-2.4042336001719233E-2</v>
      </c>
    </row>
    <row r="4162" spans="1:7" x14ac:dyDescent="0.35">
      <c r="A4162" s="60">
        <v>39923</v>
      </c>
      <c r="B4162" s="16">
        <v>3722.6</v>
      </c>
      <c r="C4162" s="16">
        <v>3729.1</v>
      </c>
      <c r="D4162" s="16">
        <v>3739.3</v>
      </c>
      <c r="E4162" s="16">
        <v>3687.3</v>
      </c>
      <c r="F4162" s="16" t="s">
        <v>248</v>
      </c>
      <c r="G4162" s="61">
        <f t="shared" si="65"/>
        <v>-1.4752823153885153E-3</v>
      </c>
    </row>
    <row r="4163" spans="1:7" x14ac:dyDescent="0.35">
      <c r="A4163" s="60">
        <v>39920</v>
      </c>
      <c r="B4163" s="16">
        <v>3728.1</v>
      </c>
      <c r="C4163" s="16">
        <v>3734.6</v>
      </c>
      <c r="D4163" s="16">
        <v>3795.9</v>
      </c>
      <c r="E4163" s="16">
        <v>3728.1</v>
      </c>
      <c r="F4163" s="16" t="s">
        <v>163</v>
      </c>
      <c r="G4163" s="61">
        <f t="shared" ref="G4163:G4226" si="66">B4163/B4164-1</f>
        <v>6.7103285376846067E-4</v>
      </c>
    </row>
    <row r="4164" spans="1:7" x14ac:dyDescent="0.35">
      <c r="A4164" s="60">
        <v>39919</v>
      </c>
      <c r="B4164" s="16">
        <v>3725.6</v>
      </c>
      <c r="C4164" s="16">
        <v>3699.1</v>
      </c>
      <c r="D4164" s="16">
        <v>3750.5</v>
      </c>
      <c r="E4164" s="16">
        <v>3698.8</v>
      </c>
      <c r="F4164" s="16" t="s">
        <v>967</v>
      </c>
      <c r="G4164" s="61">
        <f t="shared" si="66"/>
        <v>8.5817158017271744E-3</v>
      </c>
    </row>
    <row r="4165" spans="1:7" x14ac:dyDescent="0.35">
      <c r="A4165" s="60">
        <v>39918</v>
      </c>
      <c r="B4165" s="16">
        <v>3693.9</v>
      </c>
      <c r="C4165" s="16">
        <v>3691.7</v>
      </c>
      <c r="D4165" s="16">
        <v>3707.6</v>
      </c>
      <c r="E4165" s="16">
        <v>3682.3</v>
      </c>
      <c r="F4165" s="16" t="s">
        <v>294</v>
      </c>
      <c r="G4165" s="61">
        <f t="shared" si="66"/>
        <v>-1.0816950160902339E-3</v>
      </c>
    </row>
    <row r="4166" spans="1:7" x14ac:dyDescent="0.35">
      <c r="A4166" s="60">
        <v>39917</v>
      </c>
      <c r="B4166" s="16">
        <v>3697.9</v>
      </c>
      <c r="C4166" s="16">
        <v>3639.8</v>
      </c>
      <c r="D4166" s="16">
        <v>3718.3</v>
      </c>
      <c r="E4166" s="16">
        <v>3639.4</v>
      </c>
      <c r="F4166" s="16" t="s">
        <v>294</v>
      </c>
      <c r="G4166" s="61">
        <f t="shared" si="66"/>
        <v>2.222529371112647E-2</v>
      </c>
    </row>
    <row r="4167" spans="1:7" x14ac:dyDescent="0.35">
      <c r="A4167" s="60">
        <v>39912</v>
      </c>
      <c r="B4167" s="16">
        <v>3617.5</v>
      </c>
      <c r="C4167" s="16">
        <v>3574.1</v>
      </c>
      <c r="D4167" s="16">
        <v>3619.5</v>
      </c>
      <c r="E4167" s="16">
        <v>3573.6</v>
      </c>
      <c r="F4167" s="16" t="s">
        <v>2463</v>
      </c>
      <c r="G4167" s="61">
        <f t="shared" si="66"/>
        <v>1.4015416958654603E-2</v>
      </c>
    </row>
    <row r="4168" spans="1:7" x14ac:dyDescent="0.35">
      <c r="A4168" s="60">
        <v>39911</v>
      </c>
      <c r="B4168" s="16">
        <v>3567.5</v>
      </c>
      <c r="C4168" s="16">
        <v>3635.5</v>
      </c>
      <c r="D4168" s="16">
        <v>3635.5</v>
      </c>
      <c r="E4168" s="16">
        <v>3560.2</v>
      </c>
      <c r="F4168" s="16" t="s">
        <v>365</v>
      </c>
      <c r="G4168" s="61">
        <f t="shared" si="66"/>
        <v>-2.2200904481293637E-2</v>
      </c>
    </row>
    <row r="4169" spans="1:7" x14ac:dyDescent="0.35">
      <c r="A4169" s="60">
        <v>39910</v>
      </c>
      <c r="B4169" s="16">
        <v>3648.5</v>
      </c>
      <c r="C4169" s="16">
        <v>3684.8</v>
      </c>
      <c r="D4169" s="16">
        <v>3685</v>
      </c>
      <c r="E4169" s="16">
        <v>3646.3</v>
      </c>
      <c r="F4169" s="16" t="s">
        <v>293</v>
      </c>
      <c r="G4169" s="61">
        <f t="shared" si="66"/>
        <v>-1.2958554269018485E-2</v>
      </c>
    </row>
    <row r="4170" spans="1:7" x14ac:dyDescent="0.35">
      <c r="A4170" s="60">
        <v>39909</v>
      </c>
      <c r="B4170" s="16">
        <v>3696.4</v>
      </c>
      <c r="C4170" s="16">
        <v>3673</v>
      </c>
      <c r="D4170" s="16">
        <v>3700.7</v>
      </c>
      <c r="E4170" s="16">
        <v>3672.7</v>
      </c>
      <c r="F4170" s="16" t="s">
        <v>1056</v>
      </c>
      <c r="G4170" s="61">
        <f t="shared" si="66"/>
        <v>6.0968971148611661E-3</v>
      </c>
    </row>
    <row r="4171" spans="1:7" x14ac:dyDescent="0.35">
      <c r="A4171" s="60">
        <v>39906</v>
      </c>
      <c r="B4171" s="16">
        <v>3674</v>
      </c>
      <c r="C4171" s="16">
        <v>3643.4</v>
      </c>
      <c r="D4171" s="16">
        <v>3688.2</v>
      </c>
      <c r="E4171" s="16">
        <v>3643.4</v>
      </c>
      <c r="F4171" s="16" t="s">
        <v>489</v>
      </c>
      <c r="G4171" s="61">
        <f t="shared" si="66"/>
        <v>1.4300701231295898E-2</v>
      </c>
    </row>
    <row r="4172" spans="1:7" x14ac:dyDescent="0.35">
      <c r="A4172" s="60">
        <v>39905</v>
      </c>
      <c r="B4172" s="16">
        <v>3622.2</v>
      </c>
      <c r="C4172" s="16">
        <v>3539.5</v>
      </c>
      <c r="D4172" s="16">
        <v>3640.9</v>
      </c>
      <c r="E4172" s="16">
        <v>3539.2</v>
      </c>
      <c r="F4172" s="16" t="s">
        <v>162</v>
      </c>
      <c r="G4172" s="61">
        <f t="shared" si="66"/>
        <v>2.6933545021546879E-2</v>
      </c>
    </row>
    <row r="4173" spans="1:7" x14ac:dyDescent="0.35">
      <c r="A4173" s="60">
        <v>39904</v>
      </c>
      <c r="B4173" s="16">
        <v>3527.2</v>
      </c>
      <c r="C4173" s="16">
        <v>3533.5</v>
      </c>
      <c r="D4173" s="16">
        <v>3546.7</v>
      </c>
      <c r="E4173" s="16">
        <v>3503.8</v>
      </c>
      <c r="F4173" s="16" t="s">
        <v>1201</v>
      </c>
      <c r="G4173" s="61">
        <f t="shared" si="66"/>
        <v>-1.4438184752145755E-3</v>
      </c>
    </row>
    <row r="4174" spans="1:7" x14ac:dyDescent="0.35">
      <c r="A4174" s="60">
        <v>39903</v>
      </c>
      <c r="B4174" s="16">
        <v>3532.3</v>
      </c>
      <c r="C4174" s="16">
        <v>3539.1</v>
      </c>
      <c r="D4174" s="16">
        <v>3566.9</v>
      </c>
      <c r="E4174" s="16">
        <v>3519.6</v>
      </c>
      <c r="F4174" s="16" t="s">
        <v>890</v>
      </c>
      <c r="G4174" s="61">
        <f t="shared" si="66"/>
        <v>-6.1617241573348469E-3</v>
      </c>
    </row>
    <row r="4175" spans="1:7" x14ac:dyDescent="0.35">
      <c r="A4175" s="60">
        <v>39902</v>
      </c>
      <c r="B4175" s="16">
        <v>3554.2</v>
      </c>
      <c r="C4175" s="16">
        <v>3603.4</v>
      </c>
      <c r="D4175" s="16">
        <v>3604.1</v>
      </c>
      <c r="E4175" s="16">
        <v>3544.3</v>
      </c>
      <c r="F4175" s="16" t="s">
        <v>2462</v>
      </c>
      <c r="G4175" s="61">
        <f t="shared" si="66"/>
        <v>-1.6981967031751366E-2</v>
      </c>
    </row>
    <row r="4176" spans="1:7" x14ac:dyDescent="0.35">
      <c r="A4176" s="60">
        <v>39899</v>
      </c>
      <c r="B4176" s="16">
        <v>3615.6</v>
      </c>
      <c r="C4176" s="16">
        <v>3595.3</v>
      </c>
      <c r="D4176" s="16">
        <v>3645.8</v>
      </c>
      <c r="E4176" s="16">
        <v>3595.3</v>
      </c>
      <c r="F4176" s="16" t="s">
        <v>163</v>
      </c>
      <c r="G4176" s="61">
        <f t="shared" si="66"/>
        <v>8.1699802024368662E-3</v>
      </c>
    </row>
    <row r="4177" spans="1:7" x14ac:dyDescent="0.35">
      <c r="A4177" s="60">
        <v>39898</v>
      </c>
      <c r="B4177" s="16">
        <v>3586.3</v>
      </c>
      <c r="C4177" s="16">
        <v>3548.1</v>
      </c>
      <c r="D4177" s="16">
        <v>3602.6</v>
      </c>
      <c r="E4177" s="16">
        <v>3541.1</v>
      </c>
      <c r="F4177" s="16" t="s">
        <v>872</v>
      </c>
      <c r="G4177" s="61">
        <f t="shared" si="66"/>
        <v>1.1307878856240627E-2</v>
      </c>
    </row>
    <row r="4178" spans="1:7" x14ac:dyDescent="0.35">
      <c r="A4178" s="60">
        <v>39897</v>
      </c>
      <c r="B4178" s="16">
        <v>3546.2</v>
      </c>
      <c r="C4178" s="16">
        <v>3517.3</v>
      </c>
      <c r="D4178" s="16">
        <v>3560.6</v>
      </c>
      <c r="E4178" s="16">
        <v>3499</v>
      </c>
      <c r="F4178" s="16" t="s">
        <v>561</v>
      </c>
      <c r="G4178" s="61">
        <f t="shared" si="66"/>
        <v>8.2165297245044844E-3</v>
      </c>
    </row>
    <row r="4179" spans="1:7" x14ac:dyDescent="0.35">
      <c r="A4179" s="60">
        <v>39896</v>
      </c>
      <c r="B4179" s="16">
        <v>3517.3</v>
      </c>
      <c r="C4179" s="16">
        <v>3508.2</v>
      </c>
      <c r="D4179" s="16">
        <v>3574.8</v>
      </c>
      <c r="E4179" s="16">
        <v>3508.2</v>
      </c>
      <c r="F4179" s="16" t="s">
        <v>163</v>
      </c>
      <c r="G4179" s="61">
        <f t="shared" si="66"/>
        <v>9.818839539490698E-3</v>
      </c>
    </row>
    <row r="4180" spans="1:7" x14ac:dyDescent="0.35">
      <c r="A4180" s="60">
        <v>39895</v>
      </c>
      <c r="B4180" s="16">
        <v>3483.1</v>
      </c>
      <c r="C4180" s="16">
        <v>3408.1</v>
      </c>
      <c r="D4180" s="16">
        <v>3483.1</v>
      </c>
      <c r="E4180" s="16">
        <v>3397</v>
      </c>
      <c r="F4180" s="16" t="s">
        <v>561</v>
      </c>
      <c r="G4180" s="61">
        <f t="shared" si="66"/>
        <v>2.2936857562408264E-2</v>
      </c>
    </row>
    <row r="4181" spans="1:7" x14ac:dyDescent="0.35">
      <c r="A4181" s="60">
        <v>39892</v>
      </c>
      <c r="B4181" s="16">
        <v>3405</v>
      </c>
      <c r="C4181" s="16">
        <v>3432.5</v>
      </c>
      <c r="D4181" s="16">
        <v>3432.6</v>
      </c>
      <c r="E4181" s="16">
        <v>3404.7</v>
      </c>
      <c r="F4181" s="16" t="s">
        <v>2305</v>
      </c>
      <c r="G4181" s="61">
        <f t="shared" si="66"/>
        <v>-3.4535237649262474E-3</v>
      </c>
    </row>
    <row r="4182" spans="1:7" x14ac:dyDescent="0.35">
      <c r="A4182" s="60">
        <v>39891</v>
      </c>
      <c r="B4182" s="16">
        <v>3416.8</v>
      </c>
      <c r="C4182" s="16">
        <v>3394</v>
      </c>
      <c r="D4182" s="16">
        <v>3435.7</v>
      </c>
      <c r="E4182" s="16">
        <v>3393.9</v>
      </c>
      <c r="F4182" s="16" t="s">
        <v>1514</v>
      </c>
      <c r="G4182" s="61">
        <f t="shared" si="66"/>
        <v>9.0366782824407021E-3</v>
      </c>
    </row>
    <row r="4183" spans="1:7" x14ac:dyDescent="0.35">
      <c r="A4183" s="60">
        <v>39890</v>
      </c>
      <c r="B4183" s="16">
        <v>3386.2</v>
      </c>
      <c r="C4183" s="16">
        <v>3395.6</v>
      </c>
      <c r="D4183" s="16">
        <v>3425.8</v>
      </c>
      <c r="E4183" s="16">
        <v>3376.2</v>
      </c>
      <c r="F4183" s="16" t="s">
        <v>1168</v>
      </c>
      <c r="G4183" s="61">
        <f t="shared" si="66"/>
        <v>-2.1217657806330559E-3</v>
      </c>
    </row>
    <row r="4184" spans="1:7" x14ac:dyDescent="0.35">
      <c r="A4184" s="60">
        <v>39889</v>
      </c>
      <c r="B4184" s="16">
        <v>3393.4</v>
      </c>
      <c r="C4184" s="16">
        <v>3300.1</v>
      </c>
      <c r="D4184" s="16">
        <v>3393.4</v>
      </c>
      <c r="E4184" s="16">
        <v>3299.3</v>
      </c>
      <c r="F4184" s="16" t="s">
        <v>366</v>
      </c>
      <c r="G4184" s="61">
        <f t="shared" si="66"/>
        <v>2.9145058077821195E-2</v>
      </c>
    </row>
    <row r="4185" spans="1:7" x14ac:dyDescent="0.35">
      <c r="A4185" s="60">
        <v>39888</v>
      </c>
      <c r="B4185" s="16">
        <v>3297.3</v>
      </c>
      <c r="C4185" s="16">
        <v>3295.7</v>
      </c>
      <c r="D4185" s="16">
        <v>3321.9</v>
      </c>
      <c r="E4185" s="16">
        <v>3289.3</v>
      </c>
      <c r="F4185" s="16" t="s">
        <v>1431</v>
      </c>
      <c r="G4185" s="61">
        <f t="shared" si="66"/>
        <v>7.8914620451042694E-4</v>
      </c>
    </row>
    <row r="4186" spans="1:7" x14ac:dyDescent="0.35">
      <c r="A4186" s="60">
        <v>39885</v>
      </c>
      <c r="B4186" s="16">
        <v>3294.7</v>
      </c>
      <c r="C4186" s="16">
        <v>3207.5</v>
      </c>
      <c r="D4186" s="16">
        <v>3302.1</v>
      </c>
      <c r="E4186" s="16">
        <v>3206.9</v>
      </c>
      <c r="F4186" s="16" t="s">
        <v>371</v>
      </c>
      <c r="G4186" s="61">
        <f t="shared" si="66"/>
        <v>3.2691825476429237E-2</v>
      </c>
    </row>
    <row r="4187" spans="1:7" x14ac:dyDescent="0.35">
      <c r="A4187" s="60">
        <v>39884</v>
      </c>
      <c r="B4187" s="16">
        <v>3190.4</v>
      </c>
      <c r="C4187" s="16">
        <v>3207.5</v>
      </c>
      <c r="D4187" s="16">
        <v>3225.1</v>
      </c>
      <c r="E4187" s="16">
        <v>3181.1</v>
      </c>
      <c r="F4187" s="16" t="s">
        <v>2461</v>
      </c>
      <c r="G4187" s="61">
        <f t="shared" si="66"/>
        <v>-2.7195148635553723E-3</v>
      </c>
    </row>
    <row r="4188" spans="1:7" x14ac:dyDescent="0.35">
      <c r="A4188" s="60">
        <v>39883</v>
      </c>
      <c r="B4188" s="16">
        <v>3199.1</v>
      </c>
      <c r="C4188" s="16">
        <v>3171.4</v>
      </c>
      <c r="D4188" s="16">
        <v>3217.4</v>
      </c>
      <c r="E4188" s="16">
        <v>3170.8</v>
      </c>
      <c r="F4188" s="16" t="s">
        <v>890</v>
      </c>
      <c r="G4188" s="61">
        <f t="shared" si="66"/>
        <v>1.7784423517434478E-2</v>
      </c>
    </row>
    <row r="4189" spans="1:7" x14ac:dyDescent="0.35">
      <c r="A4189" s="60">
        <v>39882</v>
      </c>
      <c r="B4189" s="16">
        <v>3143.2</v>
      </c>
      <c r="C4189" s="16">
        <v>3116</v>
      </c>
      <c r="D4189" s="16">
        <v>3143.2</v>
      </c>
      <c r="E4189" s="16">
        <v>3090.8</v>
      </c>
      <c r="F4189" s="16" t="s">
        <v>2460</v>
      </c>
      <c r="G4189" s="61">
        <f t="shared" si="66"/>
        <v>6.8872729602460492E-3</v>
      </c>
    </row>
    <row r="4190" spans="1:7" x14ac:dyDescent="0.35">
      <c r="A4190" s="60">
        <v>39881</v>
      </c>
      <c r="B4190" s="16">
        <v>3121.7</v>
      </c>
      <c r="C4190" s="16">
        <v>3128.4</v>
      </c>
      <c r="D4190" s="16">
        <v>3142.9</v>
      </c>
      <c r="E4190" s="16">
        <v>3104.2</v>
      </c>
      <c r="F4190" s="16" t="s">
        <v>2459</v>
      </c>
      <c r="G4190" s="61">
        <f t="shared" si="66"/>
        <v>3.2136774110613775E-3</v>
      </c>
    </row>
    <row r="4191" spans="1:7" x14ac:dyDescent="0.35">
      <c r="A4191" s="60">
        <v>39878</v>
      </c>
      <c r="B4191" s="16">
        <v>3111.7</v>
      </c>
      <c r="C4191" s="16">
        <v>3132.2</v>
      </c>
      <c r="D4191" s="16">
        <v>3133.1</v>
      </c>
      <c r="E4191" s="16">
        <v>3091.6</v>
      </c>
      <c r="F4191" s="16" t="s">
        <v>2458</v>
      </c>
      <c r="G4191" s="61">
        <f t="shared" si="66"/>
        <v>-1.1782266260162766E-2</v>
      </c>
    </row>
    <row r="4192" spans="1:7" x14ac:dyDescent="0.35">
      <c r="A4192" s="60">
        <v>39877</v>
      </c>
      <c r="B4192" s="16">
        <v>3148.8</v>
      </c>
      <c r="C4192" s="16">
        <v>3154.4</v>
      </c>
      <c r="D4192" s="16">
        <v>3177.1</v>
      </c>
      <c r="E4192" s="16">
        <v>3141.4</v>
      </c>
      <c r="F4192" s="16" t="s">
        <v>305</v>
      </c>
      <c r="G4192" s="61">
        <f t="shared" si="66"/>
        <v>7.3258901436386026E-3</v>
      </c>
    </row>
    <row r="4193" spans="1:7" x14ac:dyDescent="0.35">
      <c r="A4193" s="60">
        <v>39876</v>
      </c>
      <c r="B4193" s="16">
        <v>3125.9</v>
      </c>
      <c r="C4193" s="16">
        <v>3161.4</v>
      </c>
      <c r="D4193" s="16">
        <v>3164.2</v>
      </c>
      <c r="E4193" s="16">
        <v>3102</v>
      </c>
      <c r="F4193" s="16" t="s">
        <v>2457</v>
      </c>
      <c r="G4193" s="61">
        <f t="shared" si="66"/>
        <v>-1.4346976098883801E-2</v>
      </c>
    </row>
    <row r="4194" spans="1:7" x14ac:dyDescent="0.35">
      <c r="A4194" s="60">
        <v>39875</v>
      </c>
      <c r="B4194" s="16">
        <v>3171.4</v>
      </c>
      <c r="C4194" s="16">
        <v>3204.2</v>
      </c>
      <c r="D4194" s="16">
        <v>3204.2</v>
      </c>
      <c r="E4194" s="16">
        <v>3112.6</v>
      </c>
      <c r="F4194" s="16" t="s">
        <v>166</v>
      </c>
      <c r="G4194" s="61">
        <f t="shared" si="66"/>
        <v>-1.0112990823397228E-2</v>
      </c>
    </row>
    <row r="4195" spans="1:7" x14ac:dyDescent="0.35">
      <c r="A4195" s="60">
        <v>39874</v>
      </c>
      <c r="B4195" s="16">
        <v>3203.8</v>
      </c>
      <c r="C4195" s="16">
        <v>3283.4</v>
      </c>
      <c r="D4195" s="16">
        <v>3284.4</v>
      </c>
      <c r="E4195" s="16">
        <v>3190.7</v>
      </c>
      <c r="F4195" s="16" t="s">
        <v>373</v>
      </c>
      <c r="G4195" s="61">
        <f t="shared" si="66"/>
        <v>-2.8238648427310498E-2</v>
      </c>
    </row>
    <row r="4196" spans="1:7" x14ac:dyDescent="0.35">
      <c r="A4196" s="60">
        <v>39871</v>
      </c>
      <c r="B4196" s="16">
        <v>3296.9</v>
      </c>
      <c r="C4196" s="16">
        <v>3296.3</v>
      </c>
      <c r="D4196" s="16">
        <v>3313.6</v>
      </c>
      <c r="E4196" s="16">
        <v>3264.2</v>
      </c>
      <c r="F4196" s="16" t="s">
        <v>162</v>
      </c>
      <c r="G4196" s="61">
        <f t="shared" si="66"/>
        <v>-1.5163462121670079E-4</v>
      </c>
    </row>
    <row r="4197" spans="1:7" x14ac:dyDescent="0.35">
      <c r="A4197" s="60">
        <v>39870</v>
      </c>
      <c r="B4197" s="16">
        <v>3297.4</v>
      </c>
      <c r="C4197" s="16">
        <v>3281.7</v>
      </c>
      <c r="D4197" s="16">
        <v>3316.4</v>
      </c>
      <c r="E4197" s="16">
        <v>3275.9</v>
      </c>
      <c r="F4197" s="16" t="s">
        <v>122</v>
      </c>
      <c r="G4197" s="61">
        <f t="shared" si="66"/>
        <v>4.8453451165626493E-3</v>
      </c>
    </row>
    <row r="4198" spans="1:7" x14ac:dyDescent="0.35">
      <c r="A4198" s="60">
        <v>39869</v>
      </c>
      <c r="B4198" s="16">
        <v>3281.5</v>
      </c>
      <c r="C4198" s="16">
        <v>3305.6</v>
      </c>
      <c r="D4198" s="16">
        <v>3332.4</v>
      </c>
      <c r="E4198" s="16">
        <v>3271.4</v>
      </c>
      <c r="F4198" s="16" t="s">
        <v>528</v>
      </c>
      <c r="G4198" s="61">
        <f t="shared" si="66"/>
        <v>-1.0654490106545289E-3</v>
      </c>
    </row>
    <row r="4199" spans="1:7" x14ac:dyDescent="0.35">
      <c r="A4199" s="60">
        <v>39868</v>
      </c>
      <c r="B4199" s="16">
        <v>3285</v>
      </c>
      <c r="C4199" s="16">
        <v>3288</v>
      </c>
      <c r="D4199" s="16">
        <v>3290.8</v>
      </c>
      <c r="E4199" s="16">
        <v>3255</v>
      </c>
      <c r="F4199" s="16" t="s">
        <v>2456</v>
      </c>
      <c r="G4199" s="61">
        <f t="shared" si="66"/>
        <v>-5.7806967101480256E-3</v>
      </c>
    </row>
    <row r="4200" spans="1:7" x14ac:dyDescent="0.35">
      <c r="A4200" s="60">
        <v>39867</v>
      </c>
      <c r="B4200" s="16">
        <v>3304.1</v>
      </c>
      <c r="C4200" s="16">
        <v>3339.8</v>
      </c>
      <c r="D4200" s="16">
        <v>3339.8</v>
      </c>
      <c r="E4200" s="16">
        <v>3269.4</v>
      </c>
      <c r="F4200" s="16" t="s">
        <v>170</v>
      </c>
      <c r="G4200" s="61">
        <f t="shared" si="66"/>
        <v>-1.4583954667461985E-2</v>
      </c>
    </row>
    <row r="4201" spans="1:7" x14ac:dyDescent="0.35">
      <c r="A4201" s="60">
        <v>39864</v>
      </c>
      <c r="B4201" s="16">
        <v>3353</v>
      </c>
      <c r="C4201" s="16">
        <v>3398.3</v>
      </c>
      <c r="D4201" s="16">
        <v>3399.2</v>
      </c>
      <c r="E4201" s="16">
        <v>3334.4</v>
      </c>
      <c r="F4201" s="16" t="s">
        <v>2455</v>
      </c>
      <c r="G4201" s="61">
        <f t="shared" si="66"/>
        <v>-1.3243084167157138E-2</v>
      </c>
    </row>
    <row r="4202" spans="1:7" x14ac:dyDescent="0.35">
      <c r="A4202" s="60">
        <v>39863</v>
      </c>
      <c r="B4202" s="16">
        <v>3398</v>
      </c>
      <c r="C4202" s="16">
        <v>3367</v>
      </c>
      <c r="D4202" s="16">
        <v>3423.2</v>
      </c>
      <c r="E4202" s="16">
        <v>3345.9</v>
      </c>
      <c r="F4202" s="16" t="s">
        <v>165</v>
      </c>
      <c r="G4202" s="61">
        <f t="shared" si="66"/>
        <v>9.2369835753958185E-3</v>
      </c>
    </row>
    <row r="4203" spans="1:7" x14ac:dyDescent="0.35">
      <c r="A4203" s="60">
        <v>39862</v>
      </c>
      <c r="B4203" s="16">
        <v>3366.9</v>
      </c>
      <c r="C4203" s="16">
        <v>3387.2</v>
      </c>
      <c r="D4203" s="16">
        <v>3389</v>
      </c>
      <c r="E4203" s="16">
        <v>3323.5</v>
      </c>
      <c r="F4203" s="16" t="s">
        <v>114</v>
      </c>
      <c r="G4203" s="61">
        <f t="shared" si="66"/>
        <v>-1.3275892386143795E-2</v>
      </c>
    </row>
    <row r="4204" spans="1:7" x14ac:dyDescent="0.35">
      <c r="A4204" s="60">
        <v>39861</v>
      </c>
      <c r="B4204" s="16">
        <v>3412.2</v>
      </c>
      <c r="C4204" s="16">
        <v>3453.9</v>
      </c>
      <c r="D4204" s="16">
        <v>3481.9</v>
      </c>
      <c r="E4204" s="16">
        <v>3398.3</v>
      </c>
      <c r="F4204" s="16" t="s">
        <v>528</v>
      </c>
      <c r="G4204" s="61">
        <f t="shared" si="66"/>
        <v>-1.4185421662381237E-2</v>
      </c>
    </row>
    <row r="4205" spans="1:7" x14ac:dyDescent="0.35">
      <c r="A4205" s="60">
        <v>39860</v>
      </c>
      <c r="B4205" s="16">
        <v>3461.3</v>
      </c>
      <c r="C4205" s="16">
        <v>3488.2</v>
      </c>
      <c r="D4205" s="16">
        <v>3488.2</v>
      </c>
      <c r="E4205" s="16">
        <v>3446.1</v>
      </c>
      <c r="F4205" s="16" t="s">
        <v>2454</v>
      </c>
      <c r="G4205" s="61">
        <f t="shared" si="66"/>
        <v>-1.0123831040695364E-2</v>
      </c>
    </row>
    <row r="4206" spans="1:7" x14ac:dyDescent="0.35">
      <c r="A4206" s="60">
        <v>39857</v>
      </c>
      <c r="B4206" s="16">
        <v>3496.7</v>
      </c>
      <c r="C4206" s="16">
        <v>3453.1</v>
      </c>
      <c r="D4206" s="16">
        <v>3497.8</v>
      </c>
      <c r="E4206" s="16">
        <v>3451.2</v>
      </c>
      <c r="F4206" s="16" t="s">
        <v>1090</v>
      </c>
      <c r="G4206" s="61">
        <f t="shared" si="66"/>
        <v>1.1045250831285269E-2</v>
      </c>
    </row>
    <row r="4207" spans="1:7" x14ac:dyDescent="0.35">
      <c r="A4207" s="60">
        <v>39856</v>
      </c>
      <c r="B4207" s="16">
        <v>3458.5</v>
      </c>
      <c r="C4207" s="16">
        <v>3419.3</v>
      </c>
      <c r="D4207" s="16">
        <v>3493.3</v>
      </c>
      <c r="E4207" s="16">
        <v>3418</v>
      </c>
      <c r="F4207" s="16" t="s">
        <v>2453</v>
      </c>
      <c r="G4207" s="61">
        <f t="shared" si="66"/>
        <v>1.1819431848102857E-2</v>
      </c>
    </row>
    <row r="4208" spans="1:7" x14ac:dyDescent="0.35">
      <c r="A4208" s="60">
        <v>39855</v>
      </c>
      <c r="B4208" s="16">
        <v>3418.1</v>
      </c>
      <c r="C4208" s="16">
        <v>3402.5</v>
      </c>
      <c r="D4208" s="16">
        <v>3418.1</v>
      </c>
      <c r="E4208" s="16">
        <v>3354.6</v>
      </c>
      <c r="F4208" s="16" t="s">
        <v>2452</v>
      </c>
      <c r="G4208" s="61">
        <f t="shared" si="66"/>
        <v>-3.0624744793793512E-3</v>
      </c>
    </row>
    <row r="4209" spans="1:7" x14ac:dyDescent="0.35">
      <c r="A4209" s="60">
        <v>39854</v>
      </c>
      <c r="B4209" s="16">
        <v>3428.6</v>
      </c>
      <c r="C4209" s="16">
        <v>3452.2</v>
      </c>
      <c r="D4209" s="16">
        <v>3459.3</v>
      </c>
      <c r="E4209" s="16">
        <v>3404.9</v>
      </c>
      <c r="F4209" s="16" t="s">
        <v>2451</v>
      </c>
      <c r="G4209" s="61">
        <f t="shared" si="66"/>
        <v>-4.9915839572813869E-3</v>
      </c>
    </row>
    <row r="4210" spans="1:7" x14ac:dyDescent="0.35">
      <c r="A4210" s="60">
        <v>39853</v>
      </c>
      <c r="B4210" s="16">
        <v>3445.8</v>
      </c>
      <c r="C4210" s="16">
        <v>3431.9</v>
      </c>
      <c r="D4210" s="16">
        <v>3463</v>
      </c>
      <c r="E4210" s="16">
        <v>3429.7</v>
      </c>
      <c r="F4210" s="16" t="s">
        <v>2450</v>
      </c>
      <c r="G4210" s="61">
        <f t="shared" si="66"/>
        <v>1.1239911958914162E-2</v>
      </c>
    </row>
    <row r="4211" spans="1:7" x14ac:dyDescent="0.35">
      <c r="A4211" s="60">
        <v>39850</v>
      </c>
      <c r="B4211" s="16">
        <v>3407.5</v>
      </c>
      <c r="C4211" s="16">
        <v>3383.4</v>
      </c>
      <c r="D4211" s="16">
        <v>3432.3</v>
      </c>
      <c r="E4211" s="16">
        <v>3383.3</v>
      </c>
      <c r="F4211" s="16" t="s">
        <v>2449</v>
      </c>
      <c r="G4211" s="61">
        <f t="shared" si="66"/>
        <v>1.0348099389195342E-2</v>
      </c>
    </row>
    <row r="4212" spans="1:7" x14ac:dyDescent="0.35">
      <c r="A4212" s="60">
        <v>39849</v>
      </c>
      <c r="B4212" s="16">
        <v>3372.6</v>
      </c>
      <c r="C4212" s="16">
        <v>3400.6</v>
      </c>
      <c r="D4212" s="16">
        <v>3403.6</v>
      </c>
      <c r="E4212" s="16">
        <v>3361.6</v>
      </c>
      <c r="F4212" s="16" t="s">
        <v>2448</v>
      </c>
      <c r="G4212" s="61">
        <f t="shared" si="66"/>
        <v>-2.867870975371889E-3</v>
      </c>
    </row>
    <row r="4213" spans="1:7" x14ac:dyDescent="0.35">
      <c r="A4213" s="60">
        <v>39848</v>
      </c>
      <c r="B4213" s="16">
        <v>3382.3</v>
      </c>
      <c r="C4213" s="16">
        <v>3444.5</v>
      </c>
      <c r="D4213" s="16">
        <v>3454.3</v>
      </c>
      <c r="E4213" s="16">
        <v>3374.8</v>
      </c>
      <c r="F4213" s="16" t="s">
        <v>373</v>
      </c>
      <c r="G4213" s="61">
        <f t="shared" si="66"/>
        <v>-1.9367371198283578E-2</v>
      </c>
    </row>
    <row r="4214" spans="1:7" x14ac:dyDescent="0.35">
      <c r="A4214" s="60">
        <v>39847</v>
      </c>
      <c r="B4214" s="16">
        <v>3449.1</v>
      </c>
      <c r="C4214" s="16">
        <v>3450.3</v>
      </c>
      <c r="D4214" s="16">
        <v>3516.4</v>
      </c>
      <c r="E4214" s="16">
        <v>3448.2</v>
      </c>
      <c r="F4214" s="16" t="s">
        <v>365</v>
      </c>
      <c r="G4214" s="61">
        <f t="shared" si="66"/>
        <v>1.6262523595178546E-3</v>
      </c>
    </row>
    <row r="4215" spans="1:7" x14ac:dyDescent="0.35">
      <c r="A4215" s="60">
        <v>39846</v>
      </c>
      <c r="B4215" s="16">
        <v>3443.5</v>
      </c>
      <c r="C4215" s="16">
        <v>3460</v>
      </c>
      <c r="D4215" s="16">
        <v>3467.2</v>
      </c>
      <c r="E4215" s="16">
        <v>3426.9</v>
      </c>
      <c r="F4215" s="16" t="s">
        <v>2447</v>
      </c>
      <c r="G4215" s="61">
        <f t="shared" si="66"/>
        <v>-9.94796009315424E-3</v>
      </c>
    </row>
    <row r="4216" spans="1:7" x14ac:dyDescent="0.35">
      <c r="A4216" s="60">
        <v>39843</v>
      </c>
      <c r="B4216" s="16">
        <v>3478.1</v>
      </c>
      <c r="C4216" s="16">
        <v>3450.3</v>
      </c>
      <c r="D4216" s="16">
        <v>3484.8</v>
      </c>
      <c r="E4216" s="16">
        <v>3410.4</v>
      </c>
      <c r="F4216" s="16" t="s">
        <v>373</v>
      </c>
      <c r="G4216" s="61">
        <f t="shared" si="66"/>
        <v>4.8536676971080439E-3</v>
      </c>
    </row>
    <row r="4217" spans="1:7" x14ac:dyDescent="0.35">
      <c r="A4217" s="60">
        <v>39842</v>
      </c>
      <c r="B4217" s="16">
        <v>3461.3</v>
      </c>
      <c r="C4217" s="16">
        <v>3460.6</v>
      </c>
      <c r="D4217" s="16">
        <v>3496.5</v>
      </c>
      <c r="E4217" s="16">
        <v>3442.9</v>
      </c>
      <c r="F4217" s="16" t="s">
        <v>2446</v>
      </c>
      <c r="G4217" s="61">
        <f t="shared" si="66"/>
        <v>7.6271433146051226E-3</v>
      </c>
    </row>
    <row r="4218" spans="1:7" x14ac:dyDescent="0.35">
      <c r="A4218" s="60">
        <v>39841</v>
      </c>
      <c r="B4218" s="16">
        <v>3435.1</v>
      </c>
      <c r="C4218" s="16">
        <v>3398.4</v>
      </c>
      <c r="D4218" s="16">
        <v>3444.9</v>
      </c>
      <c r="E4218" s="16">
        <v>3365.6</v>
      </c>
      <c r="F4218" s="16" t="s">
        <v>2445</v>
      </c>
      <c r="G4218" s="61">
        <f t="shared" si="66"/>
        <v>1.2616808654894784E-2</v>
      </c>
    </row>
    <row r="4219" spans="1:7" x14ac:dyDescent="0.35">
      <c r="A4219" s="60">
        <v>39840</v>
      </c>
      <c r="B4219" s="16">
        <v>3392.3</v>
      </c>
      <c r="C4219" s="16">
        <v>3328.6</v>
      </c>
      <c r="D4219" s="16">
        <v>3393.8</v>
      </c>
      <c r="E4219" s="16">
        <v>3327</v>
      </c>
      <c r="F4219" s="16" t="s">
        <v>2444</v>
      </c>
      <c r="G4219" s="61">
        <f t="shared" si="66"/>
        <v>2.7876253673908336E-2</v>
      </c>
    </row>
    <row r="4220" spans="1:7" x14ac:dyDescent="0.35">
      <c r="A4220" s="60">
        <v>39836</v>
      </c>
      <c r="B4220" s="16">
        <v>3300.3</v>
      </c>
      <c r="C4220" s="16">
        <v>3418.6</v>
      </c>
      <c r="D4220" s="16">
        <v>3418.8</v>
      </c>
      <c r="E4220" s="16">
        <v>3300.2</v>
      </c>
      <c r="F4220" s="16" t="s">
        <v>2443</v>
      </c>
      <c r="G4220" s="61">
        <f t="shared" si="66"/>
        <v>-3.8346105655759133E-2</v>
      </c>
    </row>
    <row r="4221" spans="1:7" x14ac:dyDescent="0.35">
      <c r="A4221" s="60">
        <v>39835</v>
      </c>
      <c r="B4221" s="16">
        <v>3431.9</v>
      </c>
      <c r="C4221" s="16">
        <v>3407.1</v>
      </c>
      <c r="D4221" s="16">
        <v>3439.6</v>
      </c>
      <c r="E4221" s="16">
        <v>3397.9</v>
      </c>
      <c r="F4221" s="16" t="s">
        <v>2442</v>
      </c>
      <c r="G4221" s="61">
        <f t="shared" si="66"/>
        <v>1.0928478850005918E-2</v>
      </c>
    </row>
    <row r="4222" spans="1:7" x14ac:dyDescent="0.35">
      <c r="A4222" s="60">
        <v>39834</v>
      </c>
      <c r="B4222" s="16">
        <v>3394.8</v>
      </c>
      <c r="C4222" s="16">
        <v>3410.5</v>
      </c>
      <c r="D4222" s="16">
        <v>3410.8</v>
      </c>
      <c r="E4222" s="16">
        <v>3363.6</v>
      </c>
      <c r="F4222" s="16" t="s">
        <v>2441</v>
      </c>
      <c r="G4222" s="61">
        <f t="shared" si="66"/>
        <v>-8.8175182481751158E-3</v>
      </c>
    </row>
    <row r="4223" spans="1:7" x14ac:dyDescent="0.35">
      <c r="A4223" s="60">
        <v>39833</v>
      </c>
      <c r="B4223" s="16">
        <v>3425</v>
      </c>
      <c r="C4223" s="16">
        <v>3508.9</v>
      </c>
      <c r="D4223" s="16">
        <v>3508.9</v>
      </c>
      <c r="E4223" s="16">
        <v>3393.9</v>
      </c>
      <c r="F4223" s="16" t="s">
        <v>2440</v>
      </c>
      <c r="G4223" s="61">
        <f t="shared" si="66"/>
        <v>-3.001982441234774E-2</v>
      </c>
    </row>
    <row r="4224" spans="1:7" x14ac:dyDescent="0.35">
      <c r="A4224" s="60">
        <v>39832</v>
      </c>
      <c r="B4224" s="16">
        <v>3531</v>
      </c>
      <c r="C4224" s="16">
        <v>3500.3</v>
      </c>
      <c r="D4224" s="16">
        <v>3542.6</v>
      </c>
      <c r="E4224" s="16">
        <v>3500.3</v>
      </c>
      <c r="F4224" s="16" t="s">
        <v>2439</v>
      </c>
      <c r="G4224" s="61">
        <f t="shared" si="66"/>
        <v>1.0329337033963659E-2</v>
      </c>
    </row>
    <row r="4225" spans="1:7" x14ac:dyDescent="0.35">
      <c r="A4225" s="60">
        <v>39829</v>
      </c>
      <c r="B4225" s="16">
        <v>3494.9</v>
      </c>
      <c r="C4225" s="16">
        <v>3494.1</v>
      </c>
      <c r="D4225" s="16">
        <v>3519.2</v>
      </c>
      <c r="E4225" s="16">
        <v>3487.3</v>
      </c>
      <c r="F4225" s="16" t="s">
        <v>2438</v>
      </c>
      <c r="G4225" s="61">
        <f t="shared" si="66"/>
        <v>5.2059364933272345E-3</v>
      </c>
    </row>
    <row r="4226" spans="1:7" x14ac:dyDescent="0.35">
      <c r="A4226" s="60">
        <v>39828</v>
      </c>
      <c r="B4226" s="16">
        <v>3476.8</v>
      </c>
      <c r="C4226" s="16">
        <v>3590.6</v>
      </c>
      <c r="D4226" s="16">
        <v>3591.8</v>
      </c>
      <c r="E4226" s="16">
        <v>3463.2</v>
      </c>
      <c r="F4226" s="16" t="s">
        <v>2437</v>
      </c>
      <c r="G4226" s="61">
        <f t="shared" si="66"/>
        <v>-4.0697514002703938E-2</v>
      </c>
    </row>
    <row r="4227" spans="1:7" x14ac:dyDescent="0.35">
      <c r="A4227" s="60">
        <v>39827</v>
      </c>
      <c r="B4227" s="16">
        <v>3624.3</v>
      </c>
      <c r="C4227" s="16">
        <v>3602.1</v>
      </c>
      <c r="D4227" s="16">
        <v>3627.9</v>
      </c>
      <c r="E4227" s="16">
        <v>3581.2</v>
      </c>
      <c r="F4227" s="16" t="s">
        <v>762</v>
      </c>
      <c r="G4227" s="61">
        <f t="shared" ref="G4227:G4290" si="67">B4227/B4228-1</f>
        <v>8.4587773727704541E-3</v>
      </c>
    </row>
    <row r="4228" spans="1:7" x14ac:dyDescent="0.35">
      <c r="A4228" s="60">
        <v>39826</v>
      </c>
      <c r="B4228" s="16">
        <v>3593.9</v>
      </c>
      <c r="C4228" s="16">
        <v>3608.6</v>
      </c>
      <c r="D4228" s="16">
        <v>3608.6</v>
      </c>
      <c r="E4228" s="16">
        <v>3555.6</v>
      </c>
      <c r="F4228" s="16" t="s">
        <v>2436</v>
      </c>
      <c r="G4228" s="61">
        <f t="shared" si="67"/>
        <v>-8.3057395143487645E-3</v>
      </c>
    </row>
    <row r="4229" spans="1:7" x14ac:dyDescent="0.35">
      <c r="A4229" s="60">
        <v>39825</v>
      </c>
      <c r="B4229" s="16">
        <v>3624</v>
      </c>
      <c r="C4229" s="16">
        <v>3668.6</v>
      </c>
      <c r="D4229" s="16">
        <v>3668.6</v>
      </c>
      <c r="E4229" s="16">
        <v>3603.1</v>
      </c>
      <c r="F4229" s="16" t="s">
        <v>2435</v>
      </c>
      <c r="G4229" s="61">
        <f t="shared" si="67"/>
        <v>-1.5324421258558929E-2</v>
      </c>
    </row>
    <row r="4230" spans="1:7" x14ac:dyDescent="0.35">
      <c r="A4230" s="60">
        <v>39822</v>
      </c>
      <c r="B4230" s="16">
        <v>3680.4</v>
      </c>
      <c r="C4230" s="16">
        <v>3654.1</v>
      </c>
      <c r="D4230" s="16">
        <v>3686.6</v>
      </c>
      <c r="E4230" s="16">
        <v>3644</v>
      </c>
      <c r="F4230" s="16" t="s">
        <v>2434</v>
      </c>
      <c r="G4230" s="61">
        <f t="shared" si="67"/>
        <v>1.0099901196618744E-2</v>
      </c>
    </row>
    <row r="4231" spans="1:7" x14ac:dyDescent="0.35">
      <c r="A4231" s="60">
        <v>39821</v>
      </c>
      <c r="B4231" s="16">
        <v>3643.6</v>
      </c>
      <c r="C4231" s="16">
        <v>3699.4</v>
      </c>
      <c r="D4231" s="16">
        <v>3699.8</v>
      </c>
      <c r="E4231" s="16">
        <v>3614.8</v>
      </c>
      <c r="F4231" s="16" t="s">
        <v>1027</v>
      </c>
      <c r="G4231" s="61">
        <f t="shared" si="67"/>
        <v>-2.2691915669760143E-2</v>
      </c>
    </row>
    <row r="4232" spans="1:7" x14ac:dyDescent="0.35">
      <c r="A4232" s="60">
        <v>39820</v>
      </c>
      <c r="B4232" s="16">
        <v>3728.2</v>
      </c>
      <c r="C4232" s="16">
        <v>3712.3</v>
      </c>
      <c r="D4232" s="16">
        <v>3762.5</v>
      </c>
      <c r="E4232" s="16">
        <v>3710.6</v>
      </c>
      <c r="F4232" s="16" t="s">
        <v>740</v>
      </c>
      <c r="G4232" s="61">
        <f t="shared" si="67"/>
        <v>1.0571397592973986E-2</v>
      </c>
    </row>
    <row r="4233" spans="1:7" x14ac:dyDescent="0.35">
      <c r="A4233" s="60">
        <v>39819</v>
      </c>
      <c r="B4233" s="16">
        <v>3689.2</v>
      </c>
      <c r="C4233" s="16">
        <v>3643.1</v>
      </c>
      <c r="D4233" s="16">
        <v>3706.4</v>
      </c>
      <c r="E4233" s="16">
        <v>3643.1</v>
      </c>
      <c r="F4233" s="16" t="s">
        <v>173</v>
      </c>
      <c r="G4233" s="61">
        <f t="shared" si="67"/>
        <v>1.3822858556157058E-2</v>
      </c>
    </row>
    <row r="4234" spans="1:7" x14ac:dyDescent="0.35">
      <c r="A4234" s="60">
        <v>39818</v>
      </c>
      <c r="B4234" s="16">
        <v>3638.9</v>
      </c>
      <c r="C4234" s="16">
        <v>3680.1</v>
      </c>
      <c r="D4234" s="16">
        <v>3709.6</v>
      </c>
      <c r="E4234" s="16">
        <v>3623.2</v>
      </c>
      <c r="F4234" s="16" t="s">
        <v>122</v>
      </c>
      <c r="G4234" s="61">
        <f t="shared" si="67"/>
        <v>-4.5955630932515978E-3</v>
      </c>
    </row>
    <row r="4235" spans="1:7" x14ac:dyDescent="0.35">
      <c r="A4235" s="60">
        <v>39815</v>
      </c>
      <c r="B4235" s="16">
        <v>3655.7</v>
      </c>
      <c r="C4235" s="16">
        <v>3660.8</v>
      </c>
      <c r="D4235" s="16">
        <v>3704.1</v>
      </c>
      <c r="E4235" s="16">
        <v>3621.5</v>
      </c>
      <c r="F4235" s="16" t="s">
        <v>2433</v>
      </c>
      <c r="G4235" s="61">
        <f t="shared" si="67"/>
        <v>-9.8379471483622805E-4</v>
      </c>
    </row>
    <row r="4236" spans="1:7" x14ac:dyDescent="0.35">
      <c r="A4236" s="60">
        <v>39813</v>
      </c>
      <c r="B4236" s="16">
        <v>3659.3</v>
      </c>
      <c r="C4236" s="16">
        <v>3602.3</v>
      </c>
      <c r="D4236" s="16">
        <v>3666.1</v>
      </c>
      <c r="E4236" s="16">
        <v>3602.3</v>
      </c>
      <c r="F4236" s="16" t="s">
        <v>2432</v>
      </c>
      <c r="G4236" s="61">
        <f t="shared" si="67"/>
        <v>1.8906276104026398E-2</v>
      </c>
    </row>
    <row r="4237" spans="1:7" x14ac:dyDescent="0.35">
      <c r="A4237" s="60">
        <v>39812</v>
      </c>
      <c r="B4237" s="16">
        <v>3591.4</v>
      </c>
      <c r="C4237" s="16">
        <v>3557.1</v>
      </c>
      <c r="D4237" s="16">
        <v>3605.5</v>
      </c>
      <c r="E4237" s="16">
        <v>3533.8</v>
      </c>
      <c r="F4237" s="16" t="s">
        <v>2431</v>
      </c>
      <c r="G4237" s="61">
        <f t="shared" si="67"/>
        <v>1.0466490349445801E-2</v>
      </c>
    </row>
    <row r="4238" spans="1:7" x14ac:dyDescent="0.35">
      <c r="A4238" s="60">
        <v>39811</v>
      </c>
      <c r="B4238" s="16">
        <v>3554.2</v>
      </c>
      <c r="C4238" s="16">
        <v>3526.5</v>
      </c>
      <c r="D4238" s="16">
        <v>3586.5</v>
      </c>
      <c r="E4238" s="16">
        <v>3511.1</v>
      </c>
      <c r="F4238" s="16" t="s">
        <v>2430</v>
      </c>
      <c r="G4238" s="61">
        <f t="shared" si="67"/>
        <v>1.1152204836415214E-2</v>
      </c>
    </row>
    <row r="4239" spans="1:7" x14ac:dyDescent="0.35">
      <c r="A4239" s="60">
        <v>39806</v>
      </c>
      <c r="B4239" s="16">
        <v>3515</v>
      </c>
      <c r="C4239" s="16">
        <v>3470.6</v>
      </c>
      <c r="D4239" s="16">
        <v>3530</v>
      </c>
      <c r="E4239" s="16">
        <v>3465.9</v>
      </c>
      <c r="F4239" s="16" t="s">
        <v>2429</v>
      </c>
      <c r="G4239" s="61">
        <f t="shared" si="67"/>
        <v>1.3494031486073421E-2</v>
      </c>
    </row>
    <row r="4240" spans="1:7" x14ac:dyDescent="0.35">
      <c r="A4240" s="60">
        <v>39805</v>
      </c>
      <c r="B4240" s="16">
        <v>3468.2</v>
      </c>
      <c r="C4240" s="16">
        <v>3486.8</v>
      </c>
      <c r="D4240" s="16">
        <v>3507.2</v>
      </c>
      <c r="E4240" s="16">
        <v>3435.5</v>
      </c>
      <c r="F4240" s="16" t="s">
        <v>992</v>
      </c>
      <c r="G4240" s="61">
        <f t="shared" si="67"/>
        <v>-6.9008962574808042E-3</v>
      </c>
    </row>
    <row r="4241" spans="1:7" x14ac:dyDescent="0.35">
      <c r="A4241" s="60">
        <v>39804</v>
      </c>
      <c r="B4241" s="16">
        <v>3492.3</v>
      </c>
      <c r="C4241" s="16">
        <v>3550.9</v>
      </c>
      <c r="D4241" s="16">
        <v>3555.6</v>
      </c>
      <c r="E4241" s="16">
        <v>3488.8</v>
      </c>
      <c r="F4241" s="16" t="s">
        <v>2428</v>
      </c>
      <c r="G4241" s="61">
        <f t="shared" si="67"/>
        <v>-1.5476995940459926E-2</v>
      </c>
    </row>
    <row r="4242" spans="1:7" x14ac:dyDescent="0.35">
      <c r="A4242" s="60">
        <v>39801</v>
      </c>
      <c r="B4242" s="16">
        <v>3547.2</v>
      </c>
      <c r="C4242" s="16">
        <v>3500.3</v>
      </c>
      <c r="D4242" s="16">
        <v>3553.2</v>
      </c>
      <c r="E4242" s="16">
        <v>3455.6</v>
      </c>
      <c r="F4242" s="16" t="s">
        <v>2427</v>
      </c>
      <c r="G4242" s="61">
        <f t="shared" si="67"/>
        <v>7.2408211943095768E-3</v>
      </c>
    </row>
    <row r="4243" spans="1:7" x14ac:dyDescent="0.35">
      <c r="A4243" s="60">
        <v>39800</v>
      </c>
      <c r="B4243" s="16">
        <v>3521.7</v>
      </c>
      <c r="C4243" s="16">
        <v>3521.2</v>
      </c>
      <c r="D4243" s="16">
        <v>3521.7</v>
      </c>
      <c r="E4243" s="16">
        <v>3466.1</v>
      </c>
      <c r="F4243" s="16" t="s">
        <v>2426</v>
      </c>
      <c r="G4243" s="61">
        <f t="shared" si="67"/>
        <v>1.9061166429585885E-3</v>
      </c>
    </row>
    <row r="4244" spans="1:7" x14ac:dyDescent="0.35">
      <c r="A4244" s="60">
        <v>39799</v>
      </c>
      <c r="B4244" s="16">
        <v>3515</v>
      </c>
      <c r="C4244" s="16">
        <v>3512.8</v>
      </c>
      <c r="D4244" s="16">
        <v>3573.5</v>
      </c>
      <c r="E4244" s="16">
        <v>3496.3</v>
      </c>
      <c r="F4244" s="16" t="s">
        <v>295</v>
      </c>
      <c r="G4244" s="61">
        <f t="shared" si="67"/>
        <v>4.6014461687959862E-3</v>
      </c>
    </row>
    <row r="4245" spans="1:7" x14ac:dyDescent="0.35">
      <c r="A4245" s="60">
        <v>39798</v>
      </c>
      <c r="B4245" s="16">
        <v>3498.9</v>
      </c>
      <c r="C4245" s="16">
        <v>3533.4</v>
      </c>
      <c r="D4245" s="16">
        <v>3533.4</v>
      </c>
      <c r="E4245" s="16">
        <v>3455.9</v>
      </c>
      <c r="F4245" s="16" t="s">
        <v>534</v>
      </c>
      <c r="G4245" s="61">
        <f t="shared" si="67"/>
        <v>-1.0408122861102376E-2</v>
      </c>
    </row>
    <row r="4246" spans="1:7" x14ac:dyDescent="0.35">
      <c r="A4246" s="60">
        <v>39797</v>
      </c>
      <c r="B4246" s="16">
        <v>3535.7</v>
      </c>
      <c r="C4246" s="16">
        <v>3474.4</v>
      </c>
      <c r="D4246" s="16">
        <v>3599</v>
      </c>
      <c r="E4246" s="16">
        <v>3474.1</v>
      </c>
      <c r="F4246" s="16" t="s">
        <v>168</v>
      </c>
      <c r="G4246" s="61">
        <f t="shared" si="67"/>
        <v>2.4098479362780534E-2</v>
      </c>
    </row>
    <row r="4247" spans="1:7" x14ac:dyDescent="0.35">
      <c r="A4247" s="60">
        <v>39794</v>
      </c>
      <c r="B4247" s="16">
        <v>3452.5</v>
      </c>
      <c r="C4247" s="16">
        <v>3524.3</v>
      </c>
      <c r="D4247" s="16">
        <v>3524.3</v>
      </c>
      <c r="E4247" s="16">
        <v>3418.7</v>
      </c>
      <c r="F4247" s="16" t="s">
        <v>2425</v>
      </c>
      <c r="G4247" s="61">
        <f t="shared" si="67"/>
        <v>-2.3116971308924206E-2</v>
      </c>
    </row>
    <row r="4248" spans="1:7" x14ac:dyDescent="0.35">
      <c r="A4248" s="60">
        <v>39793</v>
      </c>
      <c r="B4248" s="16">
        <v>3534.2</v>
      </c>
      <c r="C4248" s="16">
        <v>3590.4</v>
      </c>
      <c r="D4248" s="16">
        <v>3602</v>
      </c>
      <c r="E4248" s="16">
        <v>3492.7</v>
      </c>
      <c r="F4248" s="16" t="s">
        <v>2424</v>
      </c>
      <c r="G4248" s="61">
        <f t="shared" si="67"/>
        <v>-1.0942266252483845E-2</v>
      </c>
    </row>
    <row r="4249" spans="1:7" x14ac:dyDescent="0.35">
      <c r="A4249" s="60">
        <v>39792</v>
      </c>
      <c r="B4249" s="16">
        <v>3573.3</v>
      </c>
      <c r="C4249" s="16">
        <v>3537.5</v>
      </c>
      <c r="D4249" s="16">
        <v>3583.9</v>
      </c>
      <c r="E4249" s="16">
        <v>3491.9</v>
      </c>
      <c r="F4249" s="16" t="s">
        <v>2423</v>
      </c>
      <c r="G4249" s="61">
        <f t="shared" si="67"/>
        <v>1.1206384243144685E-2</v>
      </c>
    </row>
    <row r="4250" spans="1:7" x14ac:dyDescent="0.35">
      <c r="A4250" s="60">
        <v>39791</v>
      </c>
      <c r="B4250" s="16">
        <v>3533.7</v>
      </c>
      <c r="C4250" s="16">
        <v>3575</v>
      </c>
      <c r="D4250" s="16">
        <v>3576.4</v>
      </c>
      <c r="E4250" s="16">
        <v>3495.2</v>
      </c>
      <c r="F4250" s="16" t="s">
        <v>2422</v>
      </c>
      <c r="G4250" s="61">
        <f t="shared" si="67"/>
        <v>-5.6559176093197161E-3</v>
      </c>
    </row>
    <row r="4251" spans="1:7" x14ac:dyDescent="0.35">
      <c r="A4251" s="60">
        <v>39790</v>
      </c>
      <c r="B4251" s="16">
        <v>3553.8</v>
      </c>
      <c r="C4251" s="16">
        <v>3441.8</v>
      </c>
      <c r="D4251" s="16">
        <v>3568.3</v>
      </c>
      <c r="E4251" s="16">
        <v>3441</v>
      </c>
      <c r="F4251" s="16" t="s">
        <v>2421</v>
      </c>
      <c r="G4251" s="61">
        <f t="shared" si="67"/>
        <v>3.6939775910364236E-2</v>
      </c>
    </row>
    <row r="4252" spans="1:7" x14ac:dyDescent="0.35">
      <c r="A4252" s="60">
        <v>39787</v>
      </c>
      <c r="B4252" s="16">
        <v>3427.2</v>
      </c>
      <c r="C4252" s="16">
        <v>3449.2</v>
      </c>
      <c r="D4252" s="16">
        <v>3490.3</v>
      </c>
      <c r="E4252" s="16">
        <v>3424.4</v>
      </c>
      <c r="F4252" s="16" t="s">
        <v>2420</v>
      </c>
      <c r="G4252" s="61">
        <f t="shared" si="67"/>
        <v>-1.1793200888094324E-2</v>
      </c>
    </row>
    <row r="4253" spans="1:7" x14ac:dyDescent="0.35">
      <c r="A4253" s="60">
        <v>39786</v>
      </c>
      <c r="B4253" s="16">
        <v>3468.1</v>
      </c>
      <c r="C4253" s="16">
        <v>3493.4</v>
      </c>
      <c r="D4253" s="16">
        <v>3544.5</v>
      </c>
      <c r="E4253" s="16">
        <v>3458.7</v>
      </c>
      <c r="F4253" s="16" t="s">
        <v>2419</v>
      </c>
      <c r="G4253" s="61">
        <f t="shared" si="67"/>
        <v>-2.4162232130016115E-3</v>
      </c>
    </row>
    <row r="4254" spans="1:7" x14ac:dyDescent="0.35">
      <c r="A4254" s="60">
        <v>39785</v>
      </c>
      <c r="B4254" s="16">
        <v>3476.5</v>
      </c>
      <c r="C4254" s="16">
        <v>3496.3</v>
      </c>
      <c r="D4254" s="16">
        <v>3559.4</v>
      </c>
      <c r="E4254" s="16">
        <v>3444</v>
      </c>
      <c r="F4254" s="16" t="s">
        <v>2418</v>
      </c>
      <c r="G4254" s="61">
        <f t="shared" si="67"/>
        <v>8.9249726492779402E-4</v>
      </c>
    </row>
    <row r="4255" spans="1:7" x14ac:dyDescent="0.35">
      <c r="A4255" s="60">
        <v>39784</v>
      </c>
      <c r="B4255" s="16">
        <v>3473.4</v>
      </c>
      <c r="C4255" s="16">
        <v>3576.2</v>
      </c>
      <c r="D4255" s="16">
        <v>3576.2</v>
      </c>
      <c r="E4255" s="16">
        <v>3473.4</v>
      </c>
      <c r="F4255" s="16" t="s">
        <v>2417</v>
      </c>
      <c r="G4255" s="61">
        <f t="shared" si="67"/>
        <v>-4.0232108317214688E-2</v>
      </c>
    </row>
    <row r="4256" spans="1:7" x14ac:dyDescent="0.35">
      <c r="A4256" s="60">
        <v>39783</v>
      </c>
      <c r="B4256" s="16">
        <v>3619</v>
      </c>
      <c r="C4256" s="16">
        <v>3669.8</v>
      </c>
      <c r="D4256" s="16">
        <v>3670.3</v>
      </c>
      <c r="E4256" s="16">
        <v>3588.2</v>
      </c>
      <c r="F4256" s="16" t="s">
        <v>2416</v>
      </c>
      <c r="G4256" s="61">
        <f t="shared" si="67"/>
        <v>-1.4621395703433349E-2</v>
      </c>
    </row>
    <row r="4257" spans="1:7" x14ac:dyDescent="0.35">
      <c r="A4257" s="60">
        <v>39780</v>
      </c>
      <c r="B4257" s="16">
        <v>3672.7</v>
      </c>
      <c r="C4257" s="16">
        <v>3542.4</v>
      </c>
      <c r="D4257" s="16">
        <v>3672.8</v>
      </c>
      <c r="E4257" s="16">
        <v>3542.4</v>
      </c>
      <c r="F4257" s="16" t="s">
        <v>114</v>
      </c>
      <c r="G4257" s="61">
        <f t="shared" si="67"/>
        <v>4.0955728133325708E-2</v>
      </c>
    </row>
    <row r="4258" spans="1:7" x14ac:dyDescent="0.35">
      <c r="A4258" s="60">
        <v>39779</v>
      </c>
      <c r="B4258" s="16">
        <v>3528.2</v>
      </c>
      <c r="C4258" s="16">
        <v>3526.2</v>
      </c>
      <c r="D4258" s="16">
        <v>3590.8</v>
      </c>
      <c r="E4258" s="16">
        <v>3518.7</v>
      </c>
      <c r="F4258" s="16" t="s">
        <v>168</v>
      </c>
      <c r="G4258" s="61">
        <f t="shared" si="67"/>
        <v>1.3967122657776665E-2</v>
      </c>
    </row>
    <row r="4259" spans="1:7" x14ac:dyDescent="0.35">
      <c r="A4259" s="60">
        <v>39778</v>
      </c>
      <c r="B4259" s="16">
        <v>3479.6</v>
      </c>
      <c r="C4259" s="16">
        <v>3570.2</v>
      </c>
      <c r="D4259" s="16">
        <v>3570.2</v>
      </c>
      <c r="E4259" s="16">
        <v>3478.3</v>
      </c>
      <c r="F4259" s="16" t="s">
        <v>2415</v>
      </c>
      <c r="G4259" s="61">
        <f t="shared" si="67"/>
        <v>-2.6794204844213243E-2</v>
      </c>
    </row>
    <row r="4260" spans="1:7" x14ac:dyDescent="0.35">
      <c r="A4260" s="60">
        <v>39777</v>
      </c>
      <c r="B4260" s="16">
        <v>3575.4</v>
      </c>
      <c r="C4260" s="16">
        <v>3433.8</v>
      </c>
      <c r="D4260" s="16">
        <v>3575.4</v>
      </c>
      <c r="E4260" s="16">
        <v>3432.8</v>
      </c>
      <c r="F4260" s="16" t="s">
        <v>890</v>
      </c>
      <c r="G4260" s="61">
        <f t="shared" si="67"/>
        <v>5.506373937677056E-2</v>
      </c>
    </row>
    <row r="4261" spans="1:7" x14ac:dyDescent="0.35">
      <c r="A4261" s="60">
        <v>39776</v>
      </c>
      <c r="B4261" s="16">
        <v>3388.8</v>
      </c>
      <c r="C4261" s="16">
        <v>3397.8</v>
      </c>
      <c r="D4261" s="16">
        <v>3414.7</v>
      </c>
      <c r="E4261" s="16">
        <v>3337.1</v>
      </c>
      <c r="F4261" s="16" t="s">
        <v>2414</v>
      </c>
      <c r="G4261" s="61">
        <f t="shared" si="67"/>
        <v>5.6098497150780524E-4</v>
      </c>
    </row>
    <row r="4262" spans="1:7" x14ac:dyDescent="0.35">
      <c r="A4262" s="60">
        <v>39773</v>
      </c>
      <c r="B4262" s="16">
        <v>3386.9</v>
      </c>
      <c r="C4262" s="16">
        <v>3308</v>
      </c>
      <c r="D4262" s="16">
        <v>3386.9</v>
      </c>
      <c r="E4262" s="16">
        <v>3201.5</v>
      </c>
      <c r="F4262" s="16" t="s">
        <v>163</v>
      </c>
      <c r="G4262" s="61">
        <f t="shared" si="67"/>
        <v>1.6293584588609633E-2</v>
      </c>
    </row>
    <row r="4263" spans="1:7" x14ac:dyDescent="0.35">
      <c r="A4263" s="60">
        <v>39772</v>
      </c>
      <c r="B4263" s="16">
        <v>3332.6</v>
      </c>
      <c r="C4263" s="16">
        <v>3451.6</v>
      </c>
      <c r="D4263" s="16">
        <v>3451.6</v>
      </c>
      <c r="E4263" s="16">
        <v>3328.4</v>
      </c>
      <c r="F4263" s="16" t="s">
        <v>967</v>
      </c>
      <c r="G4263" s="61">
        <f t="shared" si="67"/>
        <v>-4.3236104731281588E-2</v>
      </c>
    </row>
    <row r="4264" spans="1:7" x14ac:dyDescent="0.35">
      <c r="A4264" s="60">
        <v>39771</v>
      </c>
      <c r="B4264" s="16">
        <v>3483.2</v>
      </c>
      <c r="C4264" s="16">
        <v>3526.9</v>
      </c>
      <c r="D4264" s="16">
        <v>3556.6</v>
      </c>
      <c r="E4264" s="16">
        <v>3430.2</v>
      </c>
      <c r="F4264" s="16" t="s">
        <v>249</v>
      </c>
      <c r="G4264" s="61">
        <f t="shared" si="67"/>
        <v>-8.5110016794284205E-3</v>
      </c>
    </row>
    <row r="4265" spans="1:7" x14ac:dyDescent="0.35">
      <c r="A4265" s="60">
        <v>39770</v>
      </c>
      <c r="B4265" s="16">
        <v>3513.1</v>
      </c>
      <c r="C4265" s="16">
        <v>3624.4</v>
      </c>
      <c r="D4265" s="16">
        <v>3645.6</v>
      </c>
      <c r="E4265" s="16">
        <v>3500.8</v>
      </c>
      <c r="F4265" s="16" t="s">
        <v>2413</v>
      </c>
      <c r="G4265" s="61">
        <f t="shared" si="67"/>
        <v>-3.4730045335897852E-2</v>
      </c>
    </row>
    <row r="4266" spans="1:7" x14ac:dyDescent="0.35">
      <c r="A4266" s="60">
        <v>39769</v>
      </c>
      <c r="B4266" s="16">
        <v>3639.5</v>
      </c>
      <c r="C4266" s="16">
        <v>3709.1</v>
      </c>
      <c r="D4266" s="16">
        <v>3709.7</v>
      </c>
      <c r="E4266" s="16">
        <v>3608.2</v>
      </c>
      <c r="F4266" s="16" t="s">
        <v>2412</v>
      </c>
      <c r="G4266" s="61">
        <f t="shared" si="67"/>
        <v>-2.3215244229736975E-2</v>
      </c>
    </row>
    <row r="4267" spans="1:7" x14ac:dyDescent="0.35">
      <c r="A4267" s="60">
        <v>39766</v>
      </c>
      <c r="B4267" s="16">
        <v>3726</v>
      </c>
      <c r="C4267" s="16">
        <v>3713.6</v>
      </c>
      <c r="D4267" s="16">
        <v>3824.5</v>
      </c>
      <c r="E4267" s="16">
        <v>3713.6</v>
      </c>
      <c r="F4267" s="16" t="s">
        <v>2411</v>
      </c>
      <c r="G4267" s="61">
        <f t="shared" si="67"/>
        <v>1.4595359982572775E-2</v>
      </c>
    </row>
    <row r="4268" spans="1:7" x14ac:dyDescent="0.35">
      <c r="A4268" s="60">
        <v>39765</v>
      </c>
      <c r="B4268" s="16">
        <v>3672.4</v>
      </c>
      <c r="C4268" s="16">
        <v>3840.1</v>
      </c>
      <c r="D4268" s="16">
        <v>3840.1</v>
      </c>
      <c r="E4268" s="16">
        <v>3672.4</v>
      </c>
      <c r="F4268" s="16" t="s">
        <v>534</v>
      </c>
      <c r="G4268" s="61">
        <f t="shared" si="67"/>
        <v>-5.4382531671644863E-2</v>
      </c>
    </row>
    <row r="4269" spans="1:7" x14ac:dyDescent="0.35">
      <c r="A4269" s="60">
        <v>39764</v>
      </c>
      <c r="B4269" s="16">
        <v>3883.6</v>
      </c>
      <c r="C4269" s="16">
        <v>3907.3</v>
      </c>
      <c r="D4269" s="16">
        <v>3920.5</v>
      </c>
      <c r="E4269" s="16">
        <v>3856.6</v>
      </c>
      <c r="F4269" s="16" t="s">
        <v>373</v>
      </c>
      <c r="G4269" s="61">
        <f t="shared" si="67"/>
        <v>-9.7404253149064868E-3</v>
      </c>
    </row>
    <row r="4270" spans="1:7" x14ac:dyDescent="0.35">
      <c r="A4270" s="60">
        <v>39763</v>
      </c>
      <c r="B4270" s="16">
        <v>3921.8</v>
      </c>
      <c r="C4270" s="16">
        <v>4041.9</v>
      </c>
      <c r="D4270" s="16">
        <v>4043.3</v>
      </c>
      <c r="E4270" s="16">
        <v>3889.9</v>
      </c>
      <c r="F4270" s="16" t="s">
        <v>168</v>
      </c>
      <c r="G4270" s="61">
        <f t="shared" si="67"/>
        <v>-3.403940886699508E-2</v>
      </c>
    </row>
    <row r="4271" spans="1:7" x14ac:dyDescent="0.35">
      <c r="A4271" s="60">
        <v>39762</v>
      </c>
      <c r="B4271" s="16">
        <v>4060</v>
      </c>
      <c r="C4271" s="16">
        <v>4020.5</v>
      </c>
      <c r="D4271" s="16">
        <v>4111.1000000000004</v>
      </c>
      <c r="E4271" s="16">
        <v>4020.5</v>
      </c>
      <c r="F4271" s="16" t="s">
        <v>2163</v>
      </c>
      <c r="G4271" s="61">
        <f t="shared" si="67"/>
        <v>1.3328008785503886E-2</v>
      </c>
    </row>
    <row r="4272" spans="1:7" x14ac:dyDescent="0.35">
      <c r="A4272" s="60">
        <v>39759</v>
      </c>
      <c r="B4272" s="16">
        <v>4006.6</v>
      </c>
      <c r="C4272" s="16">
        <v>4063.5</v>
      </c>
      <c r="D4272" s="16">
        <v>4064.3</v>
      </c>
      <c r="E4272" s="16">
        <v>3928.6</v>
      </c>
      <c r="F4272" s="16" t="s">
        <v>2410</v>
      </c>
      <c r="G4272" s="61">
        <f t="shared" si="67"/>
        <v>-2.4327286009984239E-2</v>
      </c>
    </row>
    <row r="4273" spans="1:7" x14ac:dyDescent="0.35">
      <c r="A4273" s="60">
        <v>39758</v>
      </c>
      <c r="B4273" s="16">
        <v>4106.5</v>
      </c>
      <c r="C4273" s="16">
        <v>4239.7</v>
      </c>
      <c r="D4273" s="16">
        <v>4240.8999999999996</v>
      </c>
      <c r="E4273" s="16">
        <v>4102.5</v>
      </c>
      <c r="F4273" s="16" t="s">
        <v>2409</v>
      </c>
      <c r="G4273" s="61">
        <f t="shared" si="67"/>
        <v>-4.2171063373218631E-2</v>
      </c>
    </row>
    <row r="4274" spans="1:7" x14ac:dyDescent="0.35">
      <c r="A4274" s="60">
        <v>39757</v>
      </c>
      <c r="B4274" s="16">
        <v>4287.3</v>
      </c>
      <c r="C4274" s="16">
        <v>4203</v>
      </c>
      <c r="D4274" s="16">
        <v>4291.8999999999996</v>
      </c>
      <c r="E4274" s="16">
        <v>4200.3</v>
      </c>
      <c r="F4274" s="16" t="s">
        <v>250</v>
      </c>
      <c r="G4274" s="61">
        <f t="shared" si="67"/>
        <v>2.8178809535229554E-2</v>
      </c>
    </row>
    <row r="4275" spans="1:7" x14ac:dyDescent="0.35">
      <c r="A4275" s="60">
        <v>39756</v>
      </c>
      <c r="B4275" s="16">
        <v>4169.8</v>
      </c>
      <c r="C4275" s="16">
        <v>4153.6000000000004</v>
      </c>
      <c r="D4275" s="16">
        <v>4180.6000000000004</v>
      </c>
      <c r="E4275" s="16">
        <v>4095.1</v>
      </c>
      <c r="F4275" s="16" t="s">
        <v>2408</v>
      </c>
      <c r="G4275" s="61">
        <f t="shared" si="67"/>
        <v>-7.6683441169422828E-4</v>
      </c>
    </row>
    <row r="4276" spans="1:7" x14ac:dyDescent="0.35">
      <c r="A4276" s="60">
        <v>39755</v>
      </c>
      <c r="B4276" s="16">
        <v>4173</v>
      </c>
      <c r="C4276" s="16">
        <v>4003</v>
      </c>
      <c r="D4276" s="16">
        <v>4173</v>
      </c>
      <c r="E4276" s="16">
        <v>3982.7</v>
      </c>
      <c r="F4276" s="16" t="s">
        <v>2407</v>
      </c>
      <c r="G4276" s="61">
        <f t="shared" si="67"/>
        <v>4.7781655660732669E-2</v>
      </c>
    </row>
    <row r="4277" spans="1:7" x14ac:dyDescent="0.35">
      <c r="A4277" s="60">
        <v>39752</v>
      </c>
      <c r="B4277" s="16">
        <v>3982.7</v>
      </c>
      <c r="C4277" s="16">
        <v>3950.7</v>
      </c>
      <c r="D4277" s="16">
        <v>3982.7</v>
      </c>
      <c r="E4277" s="16">
        <v>3902.8</v>
      </c>
      <c r="F4277" s="16" t="s">
        <v>775</v>
      </c>
      <c r="G4277" s="61">
        <f t="shared" si="67"/>
        <v>6.4185176761932805E-3</v>
      </c>
    </row>
    <row r="4278" spans="1:7" x14ac:dyDescent="0.35">
      <c r="A4278" s="60">
        <v>39751</v>
      </c>
      <c r="B4278" s="16">
        <v>3957.3</v>
      </c>
      <c r="C4278" s="16">
        <v>3826.7</v>
      </c>
      <c r="D4278" s="16">
        <v>3975.8</v>
      </c>
      <c r="E4278" s="16">
        <v>3825.7</v>
      </c>
      <c r="F4278" s="16" t="s">
        <v>711</v>
      </c>
      <c r="G4278" s="61">
        <f t="shared" si="67"/>
        <v>3.9807661989594845E-2</v>
      </c>
    </row>
    <row r="4279" spans="1:7" x14ac:dyDescent="0.35">
      <c r="A4279" s="60">
        <v>39750</v>
      </c>
      <c r="B4279" s="16">
        <v>3805.8</v>
      </c>
      <c r="C4279" s="16">
        <v>3793.3</v>
      </c>
      <c r="D4279" s="16">
        <v>3931.3</v>
      </c>
      <c r="E4279" s="16">
        <v>3783.3</v>
      </c>
      <c r="F4279" s="16" t="s">
        <v>366</v>
      </c>
      <c r="G4279" s="61">
        <f t="shared" si="67"/>
        <v>1.3420674229110086E-2</v>
      </c>
    </row>
    <row r="4280" spans="1:7" x14ac:dyDescent="0.35">
      <c r="A4280" s="60">
        <v>39749</v>
      </c>
      <c r="B4280" s="16">
        <v>3755.4</v>
      </c>
      <c r="C4280" s="16">
        <v>3761.1</v>
      </c>
      <c r="D4280" s="16">
        <v>3764</v>
      </c>
      <c r="E4280" s="16">
        <v>3693.9</v>
      </c>
      <c r="F4280" s="16" t="s">
        <v>528</v>
      </c>
      <c r="G4280" s="61">
        <f t="shared" si="67"/>
        <v>-3.4232943237003655E-3</v>
      </c>
    </row>
    <row r="4281" spans="1:7" x14ac:dyDescent="0.35">
      <c r="A4281" s="60">
        <v>39748</v>
      </c>
      <c r="B4281" s="16">
        <v>3768.3</v>
      </c>
      <c r="C4281" s="16">
        <v>3835.2</v>
      </c>
      <c r="D4281" s="16">
        <v>3835.2</v>
      </c>
      <c r="E4281" s="16">
        <v>3725.6</v>
      </c>
      <c r="F4281" s="16" t="s">
        <v>2406</v>
      </c>
      <c r="G4281" s="61">
        <f t="shared" si="67"/>
        <v>-1.6520513623551447E-2</v>
      </c>
    </row>
    <row r="4282" spans="1:7" x14ac:dyDescent="0.35">
      <c r="A4282" s="60">
        <v>39745</v>
      </c>
      <c r="B4282" s="16">
        <v>3831.6</v>
      </c>
      <c r="C4282" s="16">
        <v>3936.4</v>
      </c>
      <c r="D4282" s="16">
        <v>3988.9</v>
      </c>
      <c r="E4282" s="16">
        <v>3799.5</v>
      </c>
      <c r="F4282" s="16" t="s">
        <v>2405</v>
      </c>
      <c r="G4282" s="61">
        <f t="shared" si="67"/>
        <v>-2.7339882720280317E-2</v>
      </c>
    </row>
    <row r="4283" spans="1:7" x14ac:dyDescent="0.35">
      <c r="A4283" s="60">
        <v>39744</v>
      </c>
      <c r="B4283" s="16">
        <v>3939.3</v>
      </c>
      <c r="C4283" s="16">
        <v>4061.1</v>
      </c>
      <c r="D4283" s="16">
        <v>4061.1</v>
      </c>
      <c r="E4283" s="16">
        <v>3937.3</v>
      </c>
      <c r="F4283" s="16" t="s">
        <v>2404</v>
      </c>
      <c r="G4283" s="61">
        <f t="shared" si="67"/>
        <v>-4.388243003810588E-2</v>
      </c>
    </row>
    <row r="4284" spans="1:7" x14ac:dyDescent="0.35">
      <c r="A4284" s="60">
        <v>39743</v>
      </c>
      <c r="B4284" s="16">
        <v>4120.1000000000004</v>
      </c>
      <c r="C4284" s="16">
        <v>4223.3</v>
      </c>
      <c r="D4284" s="16">
        <v>4223.3</v>
      </c>
      <c r="E4284" s="16">
        <v>4120</v>
      </c>
      <c r="F4284" s="16" t="s">
        <v>2403</v>
      </c>
      <c r="G4284" s="61">
        <f t="shared" si="67"/>
        <v>-3.0883944112527484E-2</v>
      </c>
    </row>
    <row r="4285" spans="1:7" x14ac:dyDescent="0.35">
      <c r="A4285" s="60">
        <v>39742</v>
      </c>
      <c r="B4285" s="16">
        <v>4251.3999999999996</v>
      </c>
      <c r="C4285" s="16">
        <v>4135.1000000000004</v>
      </c>
      <c r="D4285" s="16">
        <v>4251.3999999999996</v>
      </c>
      <c r="E4285" s="16">
        <v>4134.3</v>
      </c>
      <c r="F4285" s="16" t="s">
        <v>2402</v>
      </c>
      <c r="G4285" s="61">
        <f t="shared" si="67"/>
        <v>3.7255715226779174E-2</v>
      </c>
    </row>
    <row r="4286" spans="1:7" x14ac:dyDescent="0.35">
      <c r="A4286" s="60">
        <v>39741</v>
      </c>
      <c r="B4286" s="16">
        <v>4098.7</v>
      </c>
      <c r="C4286" s="16">
        <v>3964.1</v>
      </c>
      <c r="D4286" s="16">
        <v>4098.7</v>
      </c>
      <c r="E4286" s="16">
        <v>3964.1</v>
      </c>
      <c r="F4286" s="16" t="s">
        <v>160</v>
      </c>
      <c r="G4286" s="61">
        <f t="shared" si="67"/>
        <v>3.9013384708983967E-2</v>
      </c>
    </row>
    <row r="4287" spans="1:7" x14ac:dyDescent="0.35">
      <c r="A4287" s="60">
        <v>39738</v>
      </c>
      <c r="B4287" s="16">
        <v>3944.8</v>
      </c>
      <c r="C4287" s="16">
        <v>4011</v>
      </c>
      <c r="D4287" s="16">
        <v>4121.5</v>
      </c>
      <c r="E4287" s="16">
        <v>3936.6</v>
      </c>
      <c r="F4287" s="16" t="s">
        <v>365</v>
      </c>
      <c r="G4287" s="61">
        <f t="shared" si="67"/>
        <v>-1.0857300468894882E-2</v>
      </c>
    </row>
    <row r="4288" spans="1:7" x14ac:dyDescent="0.35">
      <c r="A4288" s="60">
        <v>39737</v>
      </c>
      <c r="B4288" s="16">
        <v>3988.1</v>
      </c>
      <c r="C4288" s="16">
        <v>4206.6000000000004</v>
      </c>
      <c r="D4288" s="16">
        <v>4206.6000000000004</v>
      </c>
      <c r="E4288" s="16">
        <v>3973.2</v>
      </c>
      <c r="F4288" s="16" t="s">
        <v>373</v>
      </c>
      <c r="G4288" s="61">
        <f t="shared" si="67"/>
        <v>-6.6565242832065552E-2</v>
      </c>
    </row>
    <row r="4289" spans="1:7" x14ac:dyDescent="0.35">
      <c r="A4289" s="60">
        <v>39736</v>
      </c>
      <c r="B4289" s="16">
        <v>4272.5</v>
      </c>
      <c r="C4289" s="16">
        <v>4306.6000000000004</v>
      </c>
      <c r="D4289" s="16">
        <v>4308</v>
      </c>
      <c r="E4289" s="16">
        <v>4242.3</v>
      </c>
      <c r="F4289" s="16" t="s">
        <v>2401</v>
      </c>
      <c r="G4289" s="61">
        <f t="shared" si="67"/>
        <v>-9.0455757856894303E-3</v>
      </c>
    </row>
    <row r="4290" spans="1:7" x14ac:dyDescent="0.35">
      <c r="A4290" s="60">
        <v>39735</v>
      </c>
      <c r="B4290" s="16">
        <v>4311.5</v>
      </c>
      <c r="C4290" s="16">
        <v>4202.3999999999996</v>
      </c>
      <c r="D4290" s="16">
        <v>4403.7</v>
      </c>
      <c r="E4290" s="16">
        <v>4202.1000000000004</v>
      </c>
      <c r="F4290" s="16" t="s">
        <v>775</v>
      </c>
      <c r="G4290" s="61">
        <f t="shared" si="67"/>
        <v>4.0947391293850721E-2</v>
      </c>
    </row>
    <row r="4291" spans="1:7" x14ac:dyDescent="0.35">
      <c r="A4291" s="60">
        <v>39734</v>
      </c>
      <c r="B4291" s="16">
        <v>4141.8999999999996</v>
      </c>
      <c r="C4291" s="16">
        <v>3965.8</v>
      </c>
      <c r="D4291" s="16">
        <v>4167.8999999999996</v>
      </c>
      <c r="E4291" s="16">
        <v>3965.8</v>
      </c>
      <c r="F4291" s="16" t="s">
        <v>305</v>
      </c>
      <c r="G4291" s="61">
        <f t="shared" ref="G4291:G4354" si="68">B4291/B4292-1</f>
        <v>5.1377078309430058E-2</v>
      </c>
    </row>
    <row r="4292" spans="1:7" x14ac:dyDescent="0.35">
      <c r="A4292" s="60">
        <v>39731</v>
      </c>
      <c r="B4292" s="16">
        <v>3939.5</v>
      </c>
      <c r="C4292" s="16">
        <v>4249.8999999999996</v>
      </c>
      <c r="D4292" s="16">
        <v>4249.8999999999996</v>
      </c>
      <c r="E4292" s="16">
        <v>3939.4</v>
      </c>
      <c r="F4292" s="16" t="s">
        <v>292</v>
      </c>
      <c r="G4292" s="61">
        <f t="shared" si="68"/>
        <v>-8.1979819635075613E-2</v>
      </c>
    </row>
    <row r="4293" spans="1:7" x14ac:dyDescent="0.35">
      <c r="A4293" s="60">
        <v>39730</v>
      </c>
      <c r="B4293" s="16">
        <v>4291.3</v>
      </c>
      <c r="C4293" s="16">
        <v>4372.1000000000004</v>
      </c>
      <c r="D4293" s="16">
        <v>4374.3999999999996</v>
      </c>
      <c r="E4293" s="16">
        <v>4249</v>
      </c>
      <c r="F4293" s="16" t="s">
        <v>186</v>
      </c>
      <c r="G4293" s="61">
        <f t="shared" si="68"/>
        <v>-1.7964208888278654E-2</v>
      </c>
    </row>
    <row r="4294" spans="1:7" x14ac:dyDescent="0.35">
      <c r="A4294" s="60">
        <v>39729</v>
      </c>
      <c r="B4294" s="16">
        <v>4369.8</v>
      </c>
      <c r="C4294" s="16">
        <v>4549</v>
      </c>
      <c r="D4294" s="16">
        <v>4549.3</v>
      </c>
      <c r="E4294" s="16">
        <v>4364</v>
      </c>
      <c r="F4294" s="16" t="s">
        <v>2400</v>
      </c>
      <c r="G4294" s="61">
        <f t="shared" si="68"/>
        <v>-4.9609604384610262E-2</v>
      </c>
    </row>
    <row r="4295" spans="1:7" x14ac:dyDescent="0.35">
      <c r="A4295" s="60">
        <v>39728</v>
      </c>
      <c r="B4295" s="16">
        <v>4597.8999999999996</v>
      </c>
      <c r="C4295" s="16">
        <v>4511.8999999999996</v>
      </c>
      <c r="D4295" s="16">
        <v>4625.8999999999996</v>
      </c>
      <c r="E4295" s="16">
        <v>4395.1000000000004</v>
      </c>
      <c r="F4295" s="16" t="s">
        <v>2399</v>
      </c>
      <c r="G4295" s="61">
        <f t="shared" si="68"/>
        <v>1.1705943186568923E-2</v>
      </c>
    </row>
    <row r="4296" spans="1:7" x14ac:dyDescent="0.35">
      <c r="A4296" s="60">
        <v>39727</v>
      </c>
      <c r="B4296" s="16">
        <v>4544.7</v>
      </c>
      <c r="C4296" s="16">
        <v>4697.8</v>
      </c>
      <c r="D4296" s="16">
        <v>4697.8</v>
      </c>
      <c r="E4296" s="16">
        <v>4525.7</v>
      </c>
      <c r="F4296" s="16" t="s">
        <v>2398</v>
      </c>
      <c r="G4296" s="61">
        <f t="shared" si="68"/>
        <v>-3.3618269966828374E-2</v>
      </c>
    </row>
    <row r="4297" spans="1:7" x14ac:dyDescent="0.35">
      <c r="A4297" s="60">
        <v>39724</v>
      </c>
      <c r="B4297" s="16">
        <v>4702.8</v>
      </c>
      <c r="C4297" s="16">
        <v>4735.8</v>
      </c>
      <c r="D4297" s="16">
        <v>4735.8999999999996</v>
      </c>
      <c r="E4297" s="16">
        <v>4646.2</v>
      </c>
      <c r="F4297" s="16" t="s">
        <v>2397</v>
      </c>
      <c r="G4297" s="61">
        <f t="shared" si="68"/>
        <v>-1.4934752099872273E-2</v>
      </c>
    </row>
    <row r="4298" spans="1:7" x14ac:dyDescent="0.35">
      <c r="A4298" s="60">
        <v>39723</v>
      </c>
      <c r="B4298" s="16">
        <v>4774.1000000000004</v>
      </c>
      <c r="C4298" s="16">
        <v>4815.7</v>
      </c>
      <c r="D4298" s="16">
        <v>4843.5</v>
      </c>
      <c r="E4298" s="16">
        <v>4771.3999999999996</v>
      </c>
      <c r="F4298" s="16" t="s">
        <v>2396</v>
      </c>
      <c r="G4298" s="61">
        <f t="shared" si="68"/>
        <v>-8.3913178938621602E-3</v>
      </c>
    </row>
    <row r="4299" spans="1:7" x14ac:dyDescent="0.35">
      <c r="A4299" s="60">
        <v>39722</v>
      </c>
      <c r="B4299" s="16">
        <v>4814.5</v>
      </c>
      <c r="C4299" s="16">
        <v>4662.3999999999996</v>
      </c>
      <c r="D4299" s="16">
        <v>4814.5</v>
      </c>
      <c r="E4299" s="16">
        <v>4662.3999999999996</v>
      </c>
      <c r="F4299" s="16" t="s">
        <v>2395</v>
      </c>
      <c r="G4299" s="61">
        <f t="shared" si="68"/>
        <v>3.9556927860427971E-2</v>
      </c>
    </row>
    <row r="4300" spans="1:7" x14ac:dyDescent="0.35">
      <c r="A4300" s="60">
        <v>39721</v>
      </c>
      <c r="B4300" s="16">
        <v>4631.3</v>
      </c>
      <c r="C4300" s="16">
        <v>4757.2</v>
      </c>
      <c r="D4300" s="16">
        <v>4757.3999999999996</v>
      </c>
      <c r="E4300" s="16">
        <v>4569.1000000000004</v>
      </c>
      <c r="F4300" s="16" t="s">
        <v>168</v>
      </c>
      <c r="G4300" s="61">
        <f t="shared" si="68"/>
        <v>-4.2961646553149158E-2</v>
      </c>
    </row>
    <row r="4301" spans="1:7" x14ac:dyDescent="0.35">
      <c r="A4301" s="60">
        <v>39720</v>
      </c>
      <c r="B4301" s="16">
        <v>4839.2</v>
      </c>
      <c r="C4301" s="16">
        <v>4935</v>
      </c>
      <c r="D4301" s="16">
        <v>4981.8</v>
      </c>
      <c r="E4301" s="16">
        <v>4815.3</v>
      </c>
      <c r="F4301" s="16" t="s">
        <v>2394</v>
      </c>
      <c r="G4301" s="61">
        <f t="shared" si="68"/>
        <v>-1.9332873991813049E-2</v>
      </c>
    </row>
    <row r="4302" spans="1:7" x14ac:dyDescent="0.35">
      <c r="A4302" s="60">
        <v>39717</v>
      </c>
      <c r="B4302" s="16">
        <v>4934.6000000000004</v>
      </c>
      <c r="C4302" s="16">
        <v>4968.3999999999996</v>
      </c>
      <c r="D4302" s="16">
        <v>5019.3</v>
      </c>
      <c r="E4302" s="16">
        <v>4874</v>
      </c>
      <c r="F4302" s="16" t="s">
        <v>1324</v>
      </c>
      <c r="G4302" s="61">
        <f t="shared" si="68"/>
        <v>-5.2814062248024429E-3</v>
      </c>
    </row>
    <row r="4303" spans="1:7" x14ac:dyDescent="0.35">
      <c r="A4303" s="60">
        <v>39716</v>
      </c>
      <c r="B4303" s="16">
        <v>4960.8</v>
      </c>
      <c r="C4303" s="16">
        <v>4984.3999999999996</v>
      </c>
      <c r="D4303" s="16">
        <v>5010.1000000000004</v>
      </c>
      <c r="E4303" s="16">
        <v>4956.6000000000004</v>
      </c>
      <c r="F4303" s="16" t="s">
        <v>373</v>
      </c>
      <c r="G4303" s="61">
        <f t="shared" si="68"/>
        <v>-9.4644782556606577E-3</v>
      </c>
    </row>
    <row r="4304" spans="1:7" x14ac:dyDescent="0.35">
      <c r="A4304" s="60">
        <v>39715</v>
      </c>
      <c r="B4304" s="16">
        <v>5008.2</v>
      </c>
      <c r="C4304" s="16">
        <v>4952.5</v>
      </c>
      <c r="D4304" s="16">
        <v>5015</v>
      </c>
      <c r="E4304" s="16">
        <v>4947.7</v>
      </c>
      <c r="F4304" s="16" t="s">
        <v>287</v>
      </c>
      <c r="G4304" s="61">
        <f t="shared" si="68"/>
        <v>1.0186175040845624E-2</v>
      </c>
    </row>
    <row r="4305" spans="1:7" x14ac:dyDescent="0.35">
      <c r="A4305" s="60">
        <v>39714</v>
      </c>
      <c r="B4305" s="16">
        <v>4957.7</v>
      </c>
      <c r="C4305" s="16">
        <v>5021.3</v>
      </c>
      <c r="D4305" s="16">
        <v>5021.3</v>
      </c>
      <c r="E4305" s="16">
        <v>4920.3999999999996</v>
      </c>
      <c r="F4305" s="16" t="s">
        <v>2393</v>
      </c>
      <c r="G4305" s="61">
        <f t="shared" si="68"/>
        <v>-1.8296667392724952E-2</v>
      </c>
    </row>
    <row r="4306" spans="1:7" x14ac:dyDescent="0.35">
      <c r="A4306" s="60">
        <v>39713</v>
      </c>
      <c r="B4306" s="16">
        <v>5050.1000000000004</v>
      </c>
      <c r="C4306" s="16">
        <v>4945.1000000000004</v>
      </c>
      <c r="D4306" s="16">
        <v>5050.1000000000004</v>
      </c>
      <c r="E4306" s="16">
        <v>4938.8</v>
      </c>
      <c r="F4306" s="16" t="s">
        <v>292</v>
      </c>
      <c r="G4306" s="61">
        <f t="shared" si="68"/>
        <v>4.3258206457743809E-2</v>
      </c>
    </row>
    <row r="4307" spans="1:7" x14ac:dyDescent="0.35">
      <c r="A4307" s="60">
        <v>39710</v>
      </c>
      <c r="B4307" s="16">
        <v>4840.7</v>
      </c>
      <c r="C4307" s="16">
        <v>4679.1000000000004</v>
      </c>
      <c r="D4307" s="16">
        <v>4856.6000000000004</v>
      </c>
      <c r="E4307" s="16">
        <v>4679.1000000000004</v>
      </c>
      <c r="F4307" s="16" t="s">
        <v>1467</v>
      </c>
      <c r="G4307" s="61">
        <f t="shared" si="68"/>
        <v>4.0585567187600757E-2</v>
      </c>
    </row>
    <row r="4308" spans="1:7" x14ac:dyDescent="0.35">
      <c r="A4308" s="60">
        <v>39709</v>
      </c>
      <c r="B4308" s="16">
        <v>4651.8999999999996</v>
      </c>
      <c r="C4308" s="16">
        <v>4722.1000000000004</v>
      </c>
      <c r="D4308" s="16">
        <v>4722.8999999999996</v>
      </c>
      <c r="E4308" s="16">
        <v>4575.2</v>
      </c>
      <c r="F4308" s="16" t="s">
        <v>1297</v>
      </c>
      <c r="G4308" s="61">
        <f t="shared" si="68"/>
        <v>-2.4697570077782727E-2</v>
      </c>
    </row>
    <row r="4309" spans="1:7" x14ac:dyDescent="0.35">
      <c r="A4309" s="60">
        <v>39708</v>
      </c>
      <c r="B4309" s="16">
        <v>4769.7</v>
      </c>
      <c r="C4309" s="16">
        <v>4807.8</v>
      </c>
      <c r="D4309" s="16">
        <v>4864.3</v>
      </c>
      <c r="E4309" s="16">
        <v>4749.3999999999996</v>
      </c>
      <c r="F4309" s="16" t="s">
        <v>115</v>
      </c>
      <c r="G4309" s="61">
        <f t="shared" si="68"/>
        <v>-6.291797745786365E-3</v>
      </c>
    </row>
    <row r="4310" spans="1:7" x14ac:dyDescent="0.35">
      <c r="A4310" s="60">
        <v>39707</v>
      </c>
      <c r="B4310" s="16">
        <v>4799.8999999999996</v>
      </c>
      <c r="C4310" s="16">
        <v>4839</v>
      </c>
      <c r="D4310" s="16">
        <v>4841.5</v>
      </c>
      <c r="E4310" s="16">
        <v>4739.3</v>
      </c>
      <c r="F4310" s="16" t="s">
        <v>293</v>
      </c>
      <c r="G4310" s="61">
        <f t="shared" si="68"/>
        <v>-1.5405128205128293E-2</v>
      </c>
    </row>
    <row r="4311" spans="1:7" x14ac:dyDescent="0.35">
      <c r="A4311" s="60">
        <v>39706</v>
      </c>
      <c r="B4311" s="16">
        <v>4875</v>
      </c>
      <c r="C4311" s="16">
        <v>4957.2</v>
      </c>
      <c r="D4311" s="16">
        <v>4957.5</v>
      </c>
      <c r="E4311" s="16">
        <v>4832.5</v>
      </c>
      <c r="F4311" s="16" t="s">
        <v>2392</v>
      </c>
      <c r="G4311" s="61">
        <f t="shared" si="68"/>
        <v>-1.6562102842387794E-2</v>
      </c>
    </row>
    <row r="4312" spans="1:7" x14ac:dyDescent="0.35">
      <c r="A4312" s="60">
        <v>39703</v>
      </c>
      <c r="B4312" s="16">
        <v>4957.1000000000004</v>
      </c>
      <c r="C4312" s="16">
        <v>4889.2</v>
      </c>
      <c r="D4312" s="16">
        <v>4957.1000000000004</v>
      </c>
      <c r="E4312" s="16">
        <v>4887.3999999999996</v>
      </c>
      <c r="F4312" s="16" t="s">
        <v>2391</v>
      </c>
      <c r="G4312" s="61">
        <f t="shared" si="68"/>
        <v>1.7571589859386227E-2</v>
      </c>
    </row>
    <row r="4313" spans="1:7" x14ac:dyDescent="0.35">
      <c r="A4313" s="60">
        <v>39702</v>
      </c>
      <c r="B4313" s="16">
        <v>4871.5</v>
      </c>
      <c r="C4313" s="16">
        <v>4970.5</v>
      </c>
      <c r="D4313" s="16">
        <v>4972</v>
      </c>
      <c r="E4313" s="16">
        <v>4871.3999999999996</v>
      </c>
      <c r="F4313" s="16" t="s">
        <v>173</v>
      </c>
      <c r="G4313" s="61">
        <f t="shared" si="68"/>
        <v>-1.811988551618493E-2</v>
      </c>
    </row>
    <row r="4314" spans="1:7" x14ac:dyDescent="0.35">
      <c r="A4314" s="60">
        <v>39701</v>
      </c>
      <c r="B4314" s="16">
        <v>4961.3999999999996</v>
      </c>
      <c r="C4314" s="16">
        <v>4997</v>
      </c>
      <c r="D4314" s="16">
        <v>4997</v>
      </c>
      <c r="E4314" s="16">
        <v>4912.1000000000004</v>
      </c>
      <c r="F4314" s="16" t="s">
        <v>373</v>
      </c>
      <c r="G4314" s="61">
        <f t="shared" si="68"/>
        <v>-1.596620321704123E-2</v>
      </c>
    </row>
    <row r="4315" spans="1:7" x14ac:dyDescent="0.35">
      <c r="A4315" s="60">
        <v>39700</v>
      </c>
      <c r="B4315" s="16">
        <v>5041.8999999999996</v>
      </c>
      <c r="C4315" s="16">
        <v>5112</v>
      </c>
      <c r="D4315" s="16">
        <v>5112.2</v>
      </c>
      <c r="E4315" s="16">
        <v>5028.7</v>
      </c>
      <c r="F4315" s="16" t="s">
        <v>373</v>
      </c>
      <c r="G4315" s="61">
        <f t="shared" si="68"/>
        <v>-1.646411641924983E-2</v>
      </c>
    </row>
    <row r="4316" spans="1:7" x14ac:dyDescent="0.35">
      <c r="A4316" s="60">
        <v>39699</v>
      </c>
      <c r="B4316" s="16">
        <v>5126.3</v>
      </c>
      <c r="C4316" s="16">
        <v>4950.2</v>
      </c>
      <c r="D4316" s="16">
        <v>5140.6000000000004</v>
      </c>
      <c r="E4316" s="16">
        <v>4949.5</v>
      </c>
      <c r="F4316" s="16" t="s">
        <v>2390</v>
      </c>
      <c r="G4316" s="61">
        <f t="shared" si="68"/>
        <v>3.5720779876755371E-2</v>
      </c>
    </row>
    <row r="4317" spans="1:7" x14ac:dyDescent="0.35">
      <c r="A4317" s="60">
        <v>39696</v>
      </c>
      <c r="B4317" s="16">
        <v>4949.5</v>
      </c>
      <c r="C4317" s="16">
        <v>5022.1000000000004</v>
      </c>
      <c r="D4317" s="16">
        <v>5022.1000000000004</v>
      </c>
      <c r="E4317" s="16">
        <v>4909.6000000000004</v>
      </c>
      <c r="F4317" s="16" t="s">
        <v>287</v>
      </c>
      <c r="G4317" s="61">
        <f t="shared" si="68"/>
        <v>-2.0075630085727214E-2</v>
      </c>
    </row>
    <row r="4318" spans="1:7" x14ac:dyDescent="0.35">
      <c r="A4318" s="60">
        <v>39695</v>
      </c>
      <c r="B4318" s="16">
        <v>5050.8999999999996</v>
      </c>
      <c r="C4318" s="16">
        <v>5122.8999999999996</v>
      </c>
      <c r="D4318" s="16">
        <v>5150.1000000000004</v>
      </c>
      <c r="E4318" s="16">
        <v>5024.5</v>
      </c>
      <c r="F4318" s="16" t="s">
        <v>168</v>
      </c>
      <c r="G4318" s="61">
        <f t="shared" si="68"/>
        <v>-1.5515057011987188E-2</v>
      </c>
    </row>
    <row r="4319" spans="1:7" x14ac:dyDescent="0.35">
      <c r="A4319" s="60">
        <v>39694</v>
      </c>
      <c r="B4319" s="16">
        <v>5130.5</v>
      </c>
      <c r="C4319" s="16">
        <v>5184</v>
      </c>
      <c r="D4319" s="16">
        <v>5213.7</v>
      </c>
      <c r="E4319" s="16">
        <v>5108.3</v>
      </c>
      <c r="F4319" s="16" t="s">
        <v>173</v>
      </c>
      <c r="G4319" s="61">
        <f t="shared" si="68"/>
        <v>-1.2415784408084662E-2</v>
      </c>
    </row>
    <row r="4320" spans="1:7" x14ac:dyDescent="0.35">
      <c r="A4320" s="60">
        <v>39693</v>
      </c>
      <c r="B4320" s="16">
        <v>5195</v>
      </c>
      <c r="C4320" s="16">
        <v>5182.2</v>
      </c>
      <c r="D4320" s="16">
        <v>5250.4</v>
      </c>
      <c r="E4320" s="16">
        <v>5182.2</v>
      </c>
      <c r="F4320" s="16" t="s">
        <v>2389</v>
      </c>
      <c r="G4320" s="61">
        <f t="shared" si="68"/>
        <v>-9.6153846153845812E-4</v>
      </c>
    </row>
    <row r="4321" spans="1:7" x14ac:dyDescent="0.35">
      <c r="A4321" s="60">
        <v>39692</v>
      </c>
      <c r="B4321" s="16">
        <v>5200</v>
      </c>
      <c r="C4321" s="16">
        <v>5209.2</v>
      </c>
      <c r="D4321" s="16">
        <v>5210.3</v>
      </c>
      <c r="E4321" s="16">
        <v>5176</v>
      </c>
      <c r="F4321" s="16" t="s">
        <v>2388</v>
      </c>
      <c r="G4321" s="61">
        <f t="shared" si="68"/>
        <v>-2.971910650944265E-3</v>
      </c>
    </row>
    <row r="4322" spans="1:7" x14ac:dyDescent="0.35">
      <c r="A4322" s="60">
        <v>39689</v>
      </c>
      <c r="B4322" s="16">
        <v>5215.5</v>
      </c>
      <c r="C4322" s="16">
        <v>5151</v>
      </c>
      <c r="D4322" s="16">
        <v>5220</v>
      </c>
      <c r="E4322" s="16">
        <v>5146.5</v>
      </c>
      <c r="F4322" s="16" t="s">
        <v>294</v>
      </c>
      <c r="G4322" s="61">
        <f t="shared" si="68"/>
        <v>1.4037680088659021E-2</v>
      </c>
    </row>
    <row r="4323" spans="1:7" x14ac:dyDescent="0.35">
      <c r="A4323" s="60">
        <v>39688</v>
      </c>
      <c r="B4323" s="16">
        <v>5143.3</v>
      </c>
      <c r="C4323" s="16">
        <v>5097.3999999999996</v>
      </c>
      <c r="D4323" s="16">
        <v>5162.1000000000004</v>
      </c>
      <c r="E4323" s="16">
        <v>5096.8999999999996</v>
      </c>
      <c r="F4323" s="16" t="s">
        <v>373</v>
      </c>
      <c r="G4323" s="61">
        <f t="shared" si="68"/>
        <v>1.0908447659106146E-2</v>
      </c>
    </row>
    <row r="4324" spans="1:7" x14ac:dyDescent="0.35">
      <c r="A4324" s="60">
        <v>39687</v>
      </c>
      <c r="B4324" s="16">
        <v>5087.8</v>
      </c>
      <c r="C4324" s="16">
        <v>5087</v>
      </c>
      <c r="D4324" s="16">
        <v>5111.8999999999996</v>
      </c>
      <c r="E4324" s="16">
        <v>5048.3</v>
      </c>
      <c r="F4324" s="16" t="s">
        <v>2387</v>
      </c>
      <c r="G4324" s="61">
        <f t="shared" si="68"/>
        <v>1.082187198709228E-3</v>
      </c>
    </row>
    <row r="4325" spans="1:7" x14ac:dyDescent="0.35">
      <c r="A4325" s="60">
        <v>39686</v>
      </c>
      <c r="B4325" s="16">
        <v>5082.3</v>
      </c>
      <c r="C4325" s="16">
        <v>5090.2</v>
      </c>
      <c r="D4325" s="16">
        <v>5090.2</v>
      </c>
      <c r="E4325" s="16">
        <v>4975.6000000000004</v>
      </c>
      <c r="F4325" s="16" t="s">
        <v>2386</v>
      </c>
      <c r="G4325" s="61">
        <f t="shared" si="68"/>
        <v>-1.5323863971238305E-3</v>
      </c>
    </row>
    <row r="4326" spans="1:7" x14ac:dyDescent="0.35">
      <c r="A4326" s="60">
        <v>39685</v>
      </c>
      <c r="B4326" s="16">
        <v>5090.1000000000004</v>
      </c>
      <c r="C4326" s="16">
        <v>5019.7</v>
      </c>
      <c r="D4326" s="16">
        <v>5109.7</v>
      </c>
      <c r="E4326" s="16">
        <v>5017.3</v>
      </c>
      <c r="F4326" s="16" t="s">
        <v>2385</v>
      </c>
      <c r="G4326" s="61">
        <f t="shared" si="68"/>
        <v>1.5947467166979479E-2</v>
      </c>
    </row>
    <row r="4327" spans="1:7" x14ac:dyDescent="0.35">
      <c r="A4327" s="60">
        <v>39682</v>
      </c>
      <c r="B4327" s="16">
        <v>5010.2</v>
      </c>
      <c r="C4327" s="16">
        <v>4965</v>
      </c>
      <c r="D4327" s="16">
        <v>5015</v>
      </c>
      <c r="E4327" s="16">
        <v>4963.7</v>
      </c>
      <c r="F4327" s="16" t="s">
        <v>294</v>
      </c>
      <c r="G4327" s="61">
        <f t="shared" si="68"/>
        <v>1.2243413609180465E-2</v>
      </c>
    </row>
    <row r="4328" spans="1:7" x14ac:dyDescent="0.35">
      <c r="A4328" s="60">
        <v>39681</v>
      </c>
      <c r="B4328" s="16">
        <v>4949.6000000000004</v>
      </c>
      <c r="C4328" s="16">
        <v>5009.8</v>
      </c>
      <c r="D4328" s="16">
        <v>5010.2</v>
      </c>
      <c r="E4328" s="16">
        <v>4944.3999999999996</v>
      </c>
      <c r="F4328" s="16" t="s">
        <v>298</v>
      </c>
      <c r="G4328" s="61">
        <f t="shared" si="68"/>
        <v>-9.5847923961980275E-3</v>
      </c>
    </row>
    <row r="4329" spans="1:7" x14ac:dyDescent="0.35">
      <c r="A4329" s="60">
        <v>39680</v>
      </c>
      <c r="B4329" s="16">
        <v>4997.5</v>
      </c>
      <c r="C4329" s="16">
        <v>4940.7</v>
      </c>
      <c r="D4329" s="16">
        <v>4997.5</v>
      </c>
      <c r="E4329" s="16">
        <v>4938.5</v>
      </c>
      <c r="F4329" s="16" t="s">
        <v>2384</v>
      </c>
      <c r="G4329" s="61">
        <f t="shared" si="68"/>
        <v>1.3609443452863967E-2</v>
      </c>
    </row>
    <row r="4330" spans="1:7" x14ac:dyDescent="0.35">
      <c r="A4330" s="60">
        <v>39679</v>
      </c>
      <c r="B4330" s="16">
        <v>4930.3999999999996</v>
      </c>
      <c r="C4330" s="16">
        <v>5024.7</v>
      </c>
      <c r="D4330" s="16">
        <v>5025.3</v>
      </c>
      <c r="E4330" s="16">
        <v>4930.3999999999996</v>
      </c>
      <c r="F4330" s="16" t="s">
        <v>2383</v>
      </c>
      <c r="G4330" s="61">
        <f t="shared" si="68"/>
        <v>-2.2424903340933944E-2</v>
      </c>
    </row>
    <row r="4331" spans="1:7" x14ac:dyDescent="0.35">
      <c r="A4331" s="60">
        <v>39678</v>
      </c>
      <c r="B4331" s="16">
        <v>5043.5</v>
      </c>
      <c r="C4331" s="16">
        <v>5036.3</v>
      </c>
      <c r="D4331" s="16">
        <v>5087.8</v>
      </c>
      <c r="E4331" s="16">
        <v>4994</v>
      </c>
      <c r="F4331" s="16" t="s">
        <v>2382</v>
      </c>
      <c r="G4331" s="61">
        <f t="shared" si="68"/>
        <v>9.1289765623447927E-4</v>
      </c>
    </row>
    <row r="4332" spans="1:7" x14ac:dyDescent="0.35">
      <c r="A4332" s="60">
        <v>39675</v>
      </c>
      <c r="B4332" s="16">
        <v>5038.8999999999996</v>
      </c>
      <c r="C4332" s="16">
        <v>5032.1000000000004</v>
      </c>
      <c r="D4332" s="16">
        <v>5054.8999999999996</v>
      </c>
      <c r="E4332" s="16">
        <v>5009.7</v>
      </c>
      <c r="F4332" s="16" t="s">
        <v>2381</v>
      </c>
      <c r="G4332" s="61">
        <f t="shared" si="68"/>
        <v>-1.9845207382518382E-5</v>
      </c>
    </row>
    <row r="4333" spans="1:7" x14ac:dyDescent="0.35">
      <c r="A4333" s="60">
        <v>39674</v>
      </c>
      <c r="B4333" s="16">
        <v>5039</v>
      </c>
      <c r="C4333" s="16">
        <v>5014.5</v>
      </c>
      <c r="D4333" s="16">
        <v>5111.2</v>
      </c>
      <c r="E4333" s="16">
        <v>5012.3999999999996</v>
      </c>
      <c r="F4333" s="16" t="s">
        <v>165</v>
      </c>
      <c r="G4333" s="61">
        <f t="shared" si="68"/>
        <v>8.6270742008447421E-3</v>
      </c>
    </row>
    <row r="4334" spans="1:7" x14ac:dyDescent="0.35">
      <c r="A4334" s="60">
        <v>39673</v>
      </c>
      <c r="B4334" s="16">
        <v>4995.8999999999996</v>
      </c>
      <c r="C4334" s="16">
        <v>5073.2</v>
      </c>
      <c r="D4334" s="16">
        <v>5074</v>
      </c>
      <c r="E4334" s="16">
        <v>4973.3</v>
      </c>
      <c r="F4334" s="16" t="s">
        <v>2380</v>
      </c>
      <c r="G4334" s="61">
        <f t="shared" si="68"/>
        <v>-1.8545075928727339E-2</v>
      </c>
    </row>
    <row r="4335" spans="1:7" x14ac:dyDescent="0.35">
      <c r="A4335" s="60">
        <v>39672</v>
      </c>
      <c r="B4335" s="16">
        <v>5090.3</v>
      </c>
      <c r="C4335" s="16">
        <v>5064.8999999999996</v>
      </c>
      <c r="D4335" s="16">
        <v>5106.2</v>
      </c>
      <c r="E4335" s="16">
        <v>5049.6000000000004</v>
      </c>
      <c r="F4335" s="16" t="s">
        <v>2379</v>
      </c>
      <c r="G4335" s="61">
        <f t="shared" si="68"/>
        <v>4.1425837886888139E-3</v>
      </c>
    </row>
    <row r="4336" spans="1:7" x14ac:dyDescent="0.35">
      <c r="A4336" s="60">
        <v>39671</v>
      </c>
      <c r="B4336" s="16">
        <v>5069.3</v>
      </c>
      <c r="C4336" s="16">
        <v>5044.1000000000004</v>
      </c>
      <c r="D4336" s="16">
        <v>5096.2</v>
      </c>
      <c r="E4336" s="16">
        <v>5043.3</v>
      </c>
      <c r="F4336" s="16" t="s">
        <v>2378</v>
      </c>
      <c r="G4336" s="61">
        <f t="shared" si="68"/>
        <v>6.2926790535176025E-3</v>
      </c>
    </row>
    <row r="4337" spans="1:7" x14ac:dyDescent="0.35">
      <c r="A4337" s="60">
        <v>39668</v>
      </c>
      <c r="B4337" s="16">
        <v>5037.6000000000004</v>
      </c>
      <c r="C4337" s="16">
        <v>5017.2</v>
      </c>
      <c r="D4337" s="16">
        <v>5040.8999999999996</v>
      </c>
      <c r="E4337" s="16">
        <v>4964.8</v>
      </c>
      <c r="F4337" s="16" t="s">
        <v>2377</v>
      </c>
      <c r="G4337" s="61">
        <f t="shared" si="68"/>
        <v>1.5109343936381414E-3</v>
      </c>
    </row>
    <row r="4338" spans="1:7" x14ac:dyDescent="0.35">
      <c r="A4338" s="60">
        <v>39667</v>
      </c>
      <c r="B4338" s="16">
        <v>5030</v>
      </c>
      <c r="C4338" s="16">
        <v>5025.8999999999996</v>
      </c>
      <c r="D4338" s="16">
        <v>5055</v>
      </c>
      <c r="E4338" s="16">
        <v>4991.5</v>
      </c>
      <c r="F4338" s="16" t="s">
        <v>173</v>
      </c>
      <c r="G4338" s="61">
        <f t="shared" si="68"/>
        <v>2.3714154759768569E-3</v>
      </c>
    </row>
    <row r="4339" spans="1:7" x14ac:dyDescent="0.35">
      <c r="A4339" s="60">
        <v>39666</v>
      </c>
      <c r="B4339" s="16">
        <v>5018.1000000000004</v>
      </c>
      <c r="C4339" s="16">
        <v>4905.3</v>
      </c>
      <c r="D4339" s="16">
        <v>5028.5</v>
      </c>
      <c r="E4339" s="16">
        <v>4905.3</v>
      </c>
      <c r="F4339" s="16" t="s">
        <v>165</v>
      </c>
      <c r="G4339" s="61">
        <f t="shared" si="68"/>
        <v>2.7877918885702568E-2</v>
      </c>
    </row>
    <row r="4340" spans="1:7" x14ac:dyDescent="0.35">
      <c r="A4340" s="60">
        <v>39665</v>
      </c>
      <c r="B4340" s="16">
        <v>4882</v>
      </c>
      <c r="C4340" s="16">
        <v>4925</v>
      </c>
      <c r="D4340" s="16">
        <v>4927.3999999999996</v>
      </c>
      <c r="E4340" s="16">
        <v>4829.2</v>
      </c>
      <c r="F4340" s="16" t="s">
        <v>365</v>
      </c>
      <c r="G4340" s="61">
        <f t="shared" si="68"/>
        <v>-1.524931418428277E-2</v>
      </c>
    </row>
    <row r="4341" spans="1:7" x14ac:dyDescent="0.35">
      <c r="A4341" s="60">
        <v>39664</v>
      </c>
      <c r="B4341" s="16">
        <v>4957.6000000000004</v>
      </c>
      <c r="C4341" s="16">
        <v>4960.6000000000004</v>
      </c>
      <c r="D4341" s="16">
        <v>5006.3</v>
      </c>
      <c r="E4341" s="16">
        <v>4955.8999999999996</v>
      </c>
      <c r="F4341" s="16" t="s">
        <v>2376</v>
      </c>
      <c r="G4341" s="61">
        <f t="shared" si="68"/>
        <v>-4.0980313378866651E-3</v>
      </c>
    </row>
    <row r="4342" spans="1:7" x14ac:dyDescent="0.35">
      <c r="A4342" s="60">
        <v>39661</v>
      </c>
      <c r="B4342" s="16">
        <v>4978</v>
      </c>
      <c r="C4342" s="16">
        <v>5047.3999999999996</v>
      </c>
      <c r="D4342" s="16">
        <v>5047.3999999999996</v>
      </c>
      <c r="E4342" s="16">
        <v>4947.2</v>
      </c>
      <c r="F4342" s="16" t="s">
        <v>2375</v>
      </c>
      <c r="G4342" s="61">
        <f t="shared" si="68"/>
        <v>-1.4764675612556011E-2</v>
      </c>
    </row>
    <row r="4343" spans="1:7" x14ac:dyDescent="0.35">
      <c r="A4343" s="60">
        <v>39660</v>
      </c>
      <c r="B4343" s="16">
        <v>5052.6000000000004</v>
      </c>
      <c r="C4343" s="16">
        <v>5028.3999999999996</v>
      </c>
      <c r="D4343" s="16">
        <v>5083.2</v>
      </c>
      <c r="E4343" s="16">
        <v>5027.8</v>
      </c>
      <c r="F4343" s="16" t="s">
        <v>298</v>
      </c>
      <c r="G4343" s="61">
        <f t="shared" si="68"/>
        <v>8.7647493361551199E-3</v>
      </c>
    </row>
    <row r="4344" spans="1:7" x14ac:dyDescent="0.35">
      <c r="A4344" s="60">
        <v>39659</v>
      </c>
      <c r="B4344" s="16">
        <v>5008.7</v>
      </c>
      <c r="C4344" s="16">
        <v>4942.8999999999996</v>
      </c>
      <c r="D4344" s="16">
        <v>5025</v>
      </c>
      <c r="E4344" s="16">
        <v>4930.6000000000004</v>
      </c>
      <c r="F4344" s="16" t="s">
        <v>2374</v>
      </c>
      <c r="G4344" s="61">
        <f t="shared" si="68"/>
        <v>1.7346089005341847E-2</v>
      </c>
    </row>
    <row r="4345" spans="1:7" x14ac:dyDescent="0.35">
      <c r="A4345" s="60">
        <v>39658</v>
      </c>
      <c r="B4345" s="16">
        <v>4923.3</v>
      </c>
      <c r="C4345" s="16">
        <v>4981.1000000000004</v>
      </c>
      <c r="D4345" s="16">
        <v>4984.2</v>
      </c>
      <c r="E4345" s="16">
        <v>4896.2</v>
      </c>
      <c r="F4345" s="16" t="s">
        <v>2373</v>
      </c>
      <c r="G4345" s="61">
        <f t="shared" si="68"/>
        <v>-1.3346960860939006E-2</v>
      </c>
    </row>
    <row r="4346" spans="1:7" x14ac:dyDescent="0.35">
      <c r="A4346" s="60">
        <v>39657</v>
      </c>
      <c r="B4346" s="16">
        <v>4989.8999999999996</v>
      </c>
      <c r="C4346" s="16">
        <v>5020.5</v>
      </c>
      <c r="D4346" s="16">
        <v>5032.2</v>
      </c>
      <c r="E4346" s="16">
        <v>4957.5</v>
      </c>
      <c r="F4346" s="16" t="s">
        <v>2372</v>
      </c>
      <c r="G4346" s="61">
        <f t="shared" si="68"/>
        <v>-7.755175087991395E-3</v>
      </c>
    </row>
    <row r="4347" spans="1:7" x14ac:dyDescent="0.35">
      <c r="A4347" s="60">
        <v>39654</v>
      </c>
      <c r="B4347" s="16">
        <v>5028.8999999999996</v>
      </c>
      <c r="C4347" s="16">
        <v>5190.5</v>
      </c>
      <c r="D4347" s="16">
        <v>5190.5</v>
      </c>
      <c r="E4347" s="16">
        <v>5003.2</v>
      </c>
      <c r="F4347" s="16" t="s">
        <v>2371</v>
      </c>
      <c r="G4347" s="61">
        <f t="shared" si="68"/>
        <v>-3.0741654459949141E-2</v>
      </c>
    </row>
    <row r="4348" spans="1:7" x14ac:dyDescent="0.35">
      <c r="A4348" s="60">
        <v>39653</v>
      </c>
      <c r="B4348" s="16">
        <v>5188.3999999999996</v>
      </c>
      <c r="C4348" s="16">
        <v>5155.5</v>
      </c>
      <c r="D4348" s="16">
        <v>5201.6000000000004</v>
      </c>
      <c r="E4348" s="16">
        <v>5148.3999999999996</v>
      </c>
      <c r="F4348" s="16" t="s">
        <v>2370</v>
      </c>
      <c r="G4348" s="61">
        <f t="shared" si="68"/>
        <v>5.1921884686916275E-3</v>
      </c>
    </row>
    <row r="4349" spans="1:7" x14ac:dyDescent="0.35">
      <c r="A4349" s="60">
        <v>39652</v>
      </c>
      <c r="B4349" s="16">
        <v>5161.6000000000004</v>
      </c>
      <c r="C4349" s="16">
        <v>5083.8</v>
      </c>
      <c r="D4349" s="16">
        <v>5209.6000000000004</v>
      </c>
      <c r="E4349" s="16">
        <v>5075.6000000000004</v>
      </c>
      <c r="F4349" s="16" t="s">
        <v>295</v>
      </c>
      <c r="G4349" s="61">
        <f t="shared" si="68"/>
        <v>1.6883705352745526E-2</v>
      </c>
    </row>
    <row r="4350" spans="1:7" x14ac:dyDescent="0.35">
      <c r="A4350" s="60">
        <v>39651</v>
      </c>
      <c r="B4350" s="16">
        <v>5075.8999999999996</v>
      </c>
      <c r="C4350" s="16">
        <v>5072.3999999999996</v>
      </c>
      <c r="D4350" s="16">
        <v>5077.7</v>
      </c>
      <c r="E4350" s="16">
        <v>5022.6000000000004</v>
      </c>
      <c r="F4350" s="16" t="s">
        <v>2369</v>
      </c>
      <c r="G4350" s="61">
        <f t="shared" si="68"/>
        <v>9.8514402805616186E-5</v>
      </c>
    </row>
    <row r="4351" spans="1:7" x14ac:dyDescent="0.35">
      <c r="A4351" s="60">
        <v>39650</v>
      </c>
      <c r="B4351" s="16">
        <v>5075.3999999999996</v>
      </c>
      <c r="C4351" s="16">
        <v>4937.1000000000004</v>
      </c>
      <c r="D4351" s="16">
        <v>5075.3999999999996</v>
      </c>
      <c r="E4351" s="16">
        <v>4932.8</v>
      </c>
      <c r="F4351" s="16" t="s">
        <v>2368</v>
      </c>
      <c r="G4351" s="61">
        <f t="shared" si="68"/>
        <v>3.2571765711146616E-2</v>
      </c>
    </row>
    <row r="4352" spans="1:7" x14ac:dyDescent="0.35">
      <c r="A4352" s="60">
        <v>39647</v>
      </c>
      <c r="B4352" s="16">
        <v>4915.3</v>
      </c>
      <c r="C4352" s="16">
        <v>4977.5</v>
      </c>
      <c r="D4352" s="16">
        <v>4983.6000000000004</v>
      </c>
      <c r="E4352" s="16">
        <v>4901.8999999999996</v>
      </c>
      <c r="F4352" s="16" t="s">
        <v>2367</v>
      </c>
      <c r="G4352" s="61">
        <f t="shared" si="68"/>
        <v>-1.2476393297705557E-2</v>
      </c>
    </row>
    <row r="4353" spans="1:7" x14ac:dyDescent="0.35">
      <c r="A4353" s="60">
        <v>39646</v>
      </c>
      <c r="B4353" s="16">
        <v>4977.3999999999996</v>
      </c>
      <c r="C4353" s="16">
        <v>4949.3</v>
      </c>
      <c r="D4353" s="16">
        <v>5003.2</v>
      </c>
      <c r="E4353" s="16">
        <v>4941.8999999999996</v>
      </c>
      <c r="F4353" s="16" t="s">
        <v>1503</v>
      </c>
      <c r="G4353" s="61">
        <f t="shared" si="68"/>
        <v>6.0434562910560707E-3</v>
      </c>
    </row>
    <row r="4354" spans="1:7" x14ac:dyDescent="0.35">
      <c r="A4354" s="60">
        <v>39645</v>
      </c>
      <c r="B4354" s="16">
        <v>4947.5</v>
      </c>
      <c r="C4354" s="16">
        <v>4891.2</v>
      </c>
      <c r="D4354" s="16">
        <v>4961.2</v>
      </c>
      <c r="E4354" s="16">
        <v>4880</v>
      </c>
      <c r="F4354" s="16" t="s">
        <v>166</v>
      </c>
      <c r="G4354" s="61">
        <f t="shared" si="68"/>
        <v>7.6169528115517249E-3</v>
      </c>
    </row>
    <row r="4355" spans="1:7" x14ac:dyDescent="0.35">
      <c r="A4355" s="60">
        <v>39644</v>
      </c>
      <c r="B4355" s="16">
        <v>4910.1000000000004</v>
      </c>
      <c r="C4355" s="16">
        <v>5005.5</v>
      </c>
      <c r="D4355" s="16">
        <v>5005.5</v>
      </c>
      <c r="E4355" s="16">
        <v>4889.6000000000004</v>
      </c>
      <c r="F4355" s="16" t="s">
        <v>2366</v>
      </c>
      <c r="G4355" s="61">
        <f t="shared" ref="G4355:G4418" si="69">B4355/B4356-1</f>
        <v>-1.9529143952554784E-2</v>
      </c>
    </row>
    <row r="4356" spans="1:7" x14ac:dyDescent="0.35">
      <c r="A4356" s="60">
        <v>39643</v>
      </c>
      <c r="B4356" s="16">
        <v>5007.8999999999996</v>
      </c>
      <c r="C4356" s="16">
        <v>5059</v>
      </c>
      <c r="D4356" s="16">
        <v>5059</v>
      </c>
      <c r="E4356" s="16">
        <v>4995.3999999999996</v>
      </c>
      <c r="F4356" s="16" t="s">
        <v>2365</v>
      </c>
      <c r="G4356" s="61">
        <f t="shared" si="69"/>
        <v>-1.1819724535301446E-2</v>
      </c>
    </row>
    <row r="4357" spans="1:7" x14ac:dyDescent="0.35">
      <c r="A4357" s="60">
        <v>39640</v>
      </c>
      <c r="B4357" s="16">
        <v>5067.8</v>
      </c>
      <c r="C4357" s="16">
        <v>5036.3</v>
      </c>
      <c r="D4357" s="16">
        <v>5074.1000000000004</v>
      </c>
      <c r="E4357" s="16">
        <v>5023.7</v>
      </c>
      <c r="F4357" s="16" t="s">
        <v>2364</v>
      </c>
      <c r="G4357" s="61">
        <f t="shared" si="69"/>
        <v>9.4213723732696764E-3</v>
      </c>
    </row>
    <row r="4358" spans="1:7" x14ac:dyDescent="0.35">
      <c r="A4358" s="60">
        <v>39639</v>
      </c>
      <c r="B4358" s="16">
        <v>5020.5</v>
      </c>
      <c r="C4358" s="16">
        <v>5065.3999999999996</v>
      </c>
      <c r="D4358" s="16">
        <v>5067</v>
      </c>
      <c r="E4358" s="16">
        <v>4999</v>
      </c>
      <c r="F4358" s="16" t="s">
        <v>2363</v>
      </c>
      <c r="G4358" s="61">
        <f t="shared" si="69"/>
        <v>-1.3537941604118253E-2</v>
      </c>
    </row>
    <row r="4359" spans="1:7" x14ac:dyDescent="0.35">
      <c r="A4359" s="60">
        <v>39638</v>
      </c>
      <c r="B4359" s="16">
        <v>5089.3999999999996</v>
      </c>
      <c r="C4359" s="16">
        <v>5039.2</v>
      </c>
      <c r="D4359" s="16">
        <v>5114.5</v>
      </c>
      <c r="E4359" s="16">
        <v>5039.2</v>
      </c>
      <c r="F4359" s="16" t="s">
        <v>287</v>
      </c>
      <c r="G4359" s="61">
        <f t="shared" si="69"/>
        <v>1.3340235743867446E-2</v>
      </c>
    </row>
    <row r="4360" spans="1:7" x14ac:dyDescent="0.35">
      <c r="A4360" s="60">
        <v>39637</v>
      </c>
      <c r="B4360" s="16">
        <v>5022.3999999999996</v>
      </c>
      <c r="C4360" s="16">
        <v>5092.1000000000004</v>
      </c>
      <c r="D4360" s="16">
        <v>5115</v>
      </c>
      <c r="E4360" s="16">
        <v>5020.8999999999996</v>
      </c>
      <c r="F4360" s="16" t="s">
        <v>2362</v>
      </c>
      <c r="G4360" s="61">
        <f t="shared" si="69"/>
        <v>-1.3610385529390978E-2</v>
      </c>
    </row>
    <row r="4361" spans="1:7" x14ac:dyDescent="0.35">
      <c r="A4361" s="60">
        <v>39636</v>
      </c>
      <c r="B4361" s="16">
        <v>5091.7</v>
      </c>
      <c r="C4361" s="16">
        <v>5159</v>
      </c>
      <c r="D4361" s="16">
        <v>5161.2</v>
      </c>
      <c r="E4361" s="16">
        <v>5066.7</v>
      </c>
      <c r="F4361" s="16" t="s">
        <v>2361</v>
      </c>
      <c r="G4361" s="61">
        <f t="shared" si="69"/>
        <v>-1.5145067698259185E-2</v>
      </c>
    </row>
    <row r="4362" spans="1:7" x14ac:dyDescent="0.35">
      <c r="A4362" s="60">
        <v>39633</v>
      </c>
      <c r="B4362" s="16">
        <v>5170</v>
      </c>
      <c r="C4362" s="16">
        <v>5100.1000000000004</v>
      </c>
      <c r="D4362" s="16">
        <v>5170</v>
      </c>
      <c r="E4362" s="16">
        <v>5100.1000000000004</v>
      </c>
      <c r="F4362" s="16" t="s">
        <v>2360</v>
      </c>
      <c r="G4362" s="61">
        <f t="shared" si="69"/>
        <v>1.4919513152728658E-2</v>
      </c>
    </row>
    <row r="4363" spans="1:7" x14ac:dyDescent="0.35">
      <c r="A4363" s="60">
        <v>39632</v>
      </c>
      <c r="B4363" s="16">
        <v>5094</v>
      </c>
      <c r="C4363" s="16">
        <v>5170</v>
      </c>
      <c r="D4363" s="16">
        <v>5170</v>
      </c>
      <c r="E4363" s="16">
        <v>5069.3999999999996</v>
      </c>
      <c r="F4363" s="16" t="s">
        <v>365</v>
      </c>
      <c r="G4363" s="61">
        <f t="shared" si="69"/>
        <v>-2.2565047202394717E-2</v>
      </c>
    </row>
    <row r="4364" spans="1:7" x14ac:dyDescent="0.35">
      <c r="A4364" s="60">
        <v>39631</v>
      </c>
      <c r="B4364" s="16">
        <v>5211.6000000000004</v>
      </c>
      <c r="C4364" s="16">
        <v>5246.9</v>
      </c>
      <c r="D4364" s="16">
        <v>5247.4</v>
      </c>
      <c r="E4364" s="16">
        <v>5187.3999999999996</v>
      </c>
      <c r="F4364" s="16" t="s">
        <v>528</v>
      </c>
      <c r="G4364" s="61">
        <f t="shared" si="69"/>
        <v>-9.4086787934082317E-3</v>
      </c>
    </row>
    <row r="4365" spans="1:7" x14ac:dyDescent="0.35">
      <c r="A4365" s="60">
        <v>39630</v>
      </c>
      <c r="B4365" s="16">
        <v>5261.1</v>
      </c>
      <c r="C4365" s="16">
        <v>5345.8</v>
      </c>
      <c r="D4365" s="16">
        <v>5351.4</v>
      </c>
      <c r="E4365" s="16">
        <v>5261.1</v>
      </c>
      <c r="F4365" s="16" t="s">
        <v>2359</v>
      </c>
      <c r="G4365" s="61">
        <f t="shared" si="69"/>
        <v>-1.3463593917005579E-2</v>
      </c>
    </row>
    <row r="4366" spans="1:7" x14ac:dyDescent="0.35">
      <c r="A4366" s="60">
        <v>39629</v>
      </c>
      <c r="B4366" s="16">
        <v>5332.9</v>
      </c>
      <c r="C4366" s="16">
        <v>5364.2</v>
      </c>
      <c r="D4366" s="16">
        <v>5416.1</v>
      </c>
      <c r="E4366" s="16">
        <v>5328.4</v>
      </c>
      <c r="F4366" s="16" t="s">
        <v>366</v>
      </c>
      <c r="G4366" s="61">
        <f t="shared" si="69"/>
        <v>-3.0844580700639668E-3</v>
      </c>
    </row>
    <row r="4367" spans="1:7" x14ac:dyDescent="0.35">
      <c r="A4367" s="60">
        <v>39626</v>
      </c>
      <c r="B4367" s="16">
        <v>5349.4</v>
      </c>
      <c r="C4367" s="16">
        <v>5379.2</v>
      </c>
      <c r="D4367" s="16">
        <v>5379.2</v>
      </c>
      <c r="E4367" s="16">
        <v>5266.3</v>
      </c>
      <c r="F4367" s="16" t="s">
        <v>1164</v>
      </c>
      <c r="G4367" s="61">
        <f t="shared" si="69"/>
        <v>-1.3298902517753453E-2</v>
      </c>
    </row>
    <row r="4368" spans="1:7" x14ac:dyDescent="0.35">
      <c r="A4368" s="60">
        <v>39625</v>
      </c>
      <c r="B4368" s="16">
        <v>5421.5</v>
      </c>
      <c r="C4368" s="16">
        <v>5369.1</v>
      </c>
      <c r="D4368" s="16">
        <v>5451.4</v>
      </c>
      <c r="E4368" s="16">
        <v>5368.5</v>
      </c>
      <c r="F4368" s="16" t="s">
        <v>293</v>
      </c>
      <c r="G4368" s="61">
        <f t="shared" si="69"/>
        <v>1.0889224515671758E-2</v>
      </c>
    </row>
    <row r="4369" spans="1:7" x14ac:dyDescent="0.35">
      <c r="A4369" s="60">
        <v>39624</v>
      </c>
      <c r="B4369" s="16">
        <v>5363.1</v>
      </c>
      <c r="C4369" s="16">
        <v>5397.8</v>
      </c>
      <c r="D4369" s="16">
        <v>5410.2</v>
      </c>
      <c r="E4369" s="16">
        <v>5342.1</v>
      </c>
      <c r="F4369" s="16" t="s">
        <v>160</v>
      </c>
      <c r="G4369" s="61">
        <f t="shared" si="69"/>
        <v>-1.0279028567210413E-2</v>
      </c>
    </row>
    <row r="4370" spans="1:7" x14ac:dyDescent="0.35">
      <c r="A4370" s="60">
        <v>39623</v>
      </c>
      <c r="B4370" s="16">
        <v>5418.8</v>
      </c>
      <c r="C4370" s="16">
        <v>5411</v>
      </c>
      <c r="D4370" s="16">
        <v>5422.8</v>
      </c>
      <c r="E4370" s="16">
        <v>5373.6</v>
      </c>
      <c r="F4370" s="16" t="s">
        <v>305</v>
      </c>
      <c r="G4370" s="61">
        <f t="shared" si="69"/>
        <v>1.8303167002533538E-3</v>
      </c>
    </row>
    <row r="4371" spans="1:7" x14ac:dyDescent="0.35">
      <c r="A4371" s="60">
        <v>39622</v>
      </c>
      <c r="B4371" s="16">
        <v>5408.9</v>
      </c>
      <c r="C4371" s="16">
        <v>5391.5</v>
      </c>
      <c r="D4371" s="16">
        <v>5416.7</v>
      </c>
      <c r="E4371" s="16">
        <v>5337.1</v>
      </c>
      <c r="F4371" s="16" t="s">
        <v>166</v>
      </c>
      <c r="G4371" s="61">
        <f t="shared" si="69"/>
        <v>-5.3586607043876189E-4</v>
      </c>
    </row>
    <row r="4372" spans="1:7" x14ac:dyDescent="0.35">
      <c r="A4372" s="60">
        <v>39619</v>
      </c>
      <c r="B4372" s="16">
        <v>5411.8</v>
      </c>
      <c r="C4372" s="16">
        <v>5484.4</v>
      </c>
      <c r="D4372" s="16">
        <v>5490.8</v>
      </c>
      <c r="E4372" s="16">
        <v>5399.2</v>
      </c>
      <c r="F4372" s="16" t="s">
        <v>1164</v>
      </c>
      <c r="G4372" s="61">
        <f t="shared" si="69"/>
        <v>-1.3219553999598843E-2</v>
      </c>
    </row>
    <row r="4373" spans="1:7" x14ac:dyDescent="0.35">
      <c r="A4373" s="60">
        <v>39618</v>
      </c>
      <c r="B4373" s="16">
        <v>5484.3</v>
      </c>
      <c r="C4373" s="16">
        <v>5540.6</v>
      </c>
      <c r="D4373" s="16">
        <v>5541</v>
      </c>
      <c r="E4373" s="16">
        <v>5484.3</v>
      </c>
      <c r="F4373" s="16" t="s">
        <v>1438</v>
      </c>
      <c r="G4373" s="61">
        <f t="shared" si="69"/>
        <v>-1.1891249121669056E-2</v>
      </c>
    </row>
    <row r="4374" spans="1:7" x14ac:dyDescent="0.35">
      <c r="A4374" s="60">
        <v>39617</v>
      </c>
      <c r="B4374" s="16">
        <v>5550.3</v>
      </c>
      <c r="C4374" s="16">
        <v>5522.7</v>
      </c>
      <c r="D4374" s="16">
        <v>5550.9</v>
      </c>
      <c r="E4374" s="16">
        <v>5491.6</v>
      </c>
      <c r="F4374" s="16" t="s">
        <v>711</v>
      </c>
      <c r="G4374" s="61">
        <f t="shared" si="69"/>
        <v>4.4155703143380354E-3</v>
      </c>
    </row>
    <row r="4375" spans="1:7" x14ac:dyDescent="0.35">
      <c r="A4375" s="60">
        <v>39616</v>
      </c>
      <c r="B4375" s="16">
        <v>5525.9</v>
      </c>
      <c r="C4375" s="16">
        <v>5487.5</v>
      </c>
      <c r="D4375" s="16">
        <v>5525.9</v>
      </c>
      <c r="E4375" s="16">
        <v>5420.7</v>
      </c>
      <c r="F4375" s="16" t="s">
        <v>305</v>
      </c>
      <c r="G4375" s="61">
        <f t="shared" si="69"/>
        <v>9.057210160144491E-3</v>
      </c>
    </row>
    <row r="4376" spans="1:7" x14ac:dyDescent="0.35">
      <c r="A4376" s="60">
        <v>39615</v>
      </c>
      <c r="B4376" s="16">
        <v>5476.3</v>
      </c>
      <c r="C4376" s="16">
        <v>5489.9</v>
      </c>
      <c r="D4376" s="16">
        <v>5508</v>
      </c>
      <c r="E4376" s="16">
        <v>5461.7</v>
      </c>
      <c r="F4376" s="16" t="s">
        <v>2358</v>
      </c>
      <c r="G4376" s="61">
        <f t="shared" si="69"/>
        <v>-6.0223373968903982E-4</v>
      </c>
    </row>
    <row r="4377" spans="1:7" x14ac:dyDescent="0.35">
      <c r="A4377" s="60">
        <v>39612</v>
      </c>
      <c r="B4377" s="16">
        <v>5479.6</v>
      </c>
      <c r="C4377" s="16">
        <v>5450</v>
      </c>
      <c r="D4377" s="16">
        <v>5479.6</v>
      </c>
      <c r="E4377" s="16">
        <v>5399</v>
      </c>
      <c r="F4377" s="16" t="s">
        <v>248</v>
      </c>
      <c r="G4377" s="61">
        <f t="shared" si="69"/>
        <v>8.5400868732976587E-3</v>
      </c>
    </row>
    <row r="4378" spans="1:7" x14ac:dyDescent="0.35">
      <c r="A4378" s="60">
        <v>39611</v>
      </c>
      <c r="B4378" s="16">
        <v>5433.2</v>
      </c>
      <c r="C4378" s="16">
        <v>5547.3</v>
      </c>
      <c r="D4378" s="16">
        <v>5547.3</v>
      </c>
      <c r="E4378" s="16">
        <v>5428.2</v>
      </c>
      <c r="F4378" s="16" t="s">
        <v>166</v>
      </c>
      <c r="G4378" s="61">
        <f t="shared" si="69"/>
        <v>-2.3139574605800184E-2</v>
      </c>
    </row>
    <row r="4379" spans="1:7" x14ac:dyDescent="0.35">
      <c r="A4379" s="60">
        <v>39610</v>
      </c>
      <c r="B4379" s="16">
        <v>5561.9</v>
      </c>
      <c r="C4379" s="16">
        <v>5542.2</v>
      </c>
      <c r="D4379" s="16">
        <v>5562.2</v>
      </c>
      <c r="E4379" s="16">
        <v>5499.6</v>
      </c>
      <c r="F4379" s="16" t="s">
        <v>114</v>
      </c>
      <c r="G4379" s="61">
        <f t="shared" si="69"/>
        <v>3.1744313980122119E-3</v>
      </c>
    </row>
    <row r="4380" spans="1:7" x14ac:dyDescent="0.35">
      <c r="A4380" s="60">
        <v>39609</v>
      </c>
      <c r="B4380" s="16">
        <v>5544.3</v>
      </c>
      <c r="C4380" s="16">
        <v>5673.8</v>
      </c>
      <c r="D4380" s="16">
        <v>5673.8</v>
      </c>
      <c r="E4380" s="16">
        <v>5544.3</v>
      </c>
      <c r="F4380" s="16" t="s">
        <v>166</v>
      </c>
      <c r="G4380" s="61">
        <f t="shared" si="69"/>
        <v>-2.5811779589541728E-2</v>
      </c>
    </row>
    <row r="4381" spans="1:7" x14ac:dyDescent="0.35">
      <c r="A4381" s="60">
        <v>39605</v>
      </c>
      <c r="B4381" s="16">
        <v>5691.2</v>
      </c>
      <c r="C4381" s="16">
        <v>5633.9</v>
      </c>
      <c r="D4381" s="16">
        <v>5721.4</v>
      </c>
      <c r="E4381" s="16">
        <v>5633.9</v>
      </c>
      <c r="F4381" s="16" t="s">
        <v>287</v>
      </c>
      <c r="G4381" s="61">
        <f t="shared" si="69"/>
        <v>1.0188505094252509E-2</v>
      </c>
    </row>
    <row r="4382" spans="1:7" x14ac:dyDescent="0.35">
      <c r="A4382" s="60">
        <v>39604</v>
      </c>
      <c r="B4382" s="16">
        <v>5633.8</v>
      </c>
      <c r="C4382" s="16">
        <v>5685.5</v>
      </c>
      <c r="D4382" s="16">
        <v>5688</v>
      </c>
      <c r="E4382" s="16">
        <v>5620.4</v>
      </c>
      <c r="F4382" s="16" t="s">
        <v>2357</v>
      </c>
      <c r="G4382" s="61">
        <f t="shared" si="69"/>
        <v>-1.1301814608121852E-2</v>
      </c>
    </row>
    <row r="4383" spans="1:7" x14ac:dyDescent="0.35">
      <c r="A4383" s="60">
        <v>39603</v>
      </c>
      <c r="B4383" s="16">
        <v>5698.2</v>
      </c>
      <c r="C4383" s="16">
        <v>5699.4</v>
      </c>
      <c r="D4383" s="16">
        <v>5740</v>
      </c>
      <c r="E4383" s="16">
        <v>5675.7</v>
      </c>
      <c r="F4383" s="16" t="s">
        <v>165</v>
      </c>
      <c r="G4383" s="61">
        <f t="shared" si="69"/>
        <v>-8.4166228300897039E-4</v>
      </c>
    </row>
    <row r="4384" spans="1:7" x14ac:dyDescent="0.35">
      <c r="A4384" s="60">
        <v>39602</v>
      </c>
      <c r="B4384" s="16">
        <v>5703</v>
      </c>
      <c r="C4384" s="16">
        <v>5785.6</v>
      </c>
      <c r="D4384" s="16">
        <v>5785.6</v>
      </c>
      <c r="E4384" s="16">
        <v>5698.5</v>
      </c>
      <c r="F4384" s="16" t="s">
        <v>122</v>
      </c>
      <c r="G4384" s="61">
        <f t="shared" si="69"/>
        <v>-1.3526603473327348E-2</v>
      </c>
    </row>
    <row r="4385" spans="1:7" x14ac:dyDescent="0.35">
      <c r="A4385" s="60">
        <v>39601</v>
      </c>
      <c r="B4385" s="16">
        <v>5781.2</v>
      </c>
      <c r="C4385" s="16">
        <v>5774</v>
      </c>
      <c r="D4385" s="16">
        <v>5800.5</v>
      </c>
      <c r="E4385" s="16">
        <v>5721.4</v>
      </c>
      <c r="F4385" s="16" t="s">
        <v>2356</v>
      </c>
      <c r="G4385" s="61">
        <f t="shared" si="69"/>
        <v>1.2643100850378008E-3</v>
      </c>
    </row>
    <row r="4386" spans="1:7" x14ac:dyDescent="0.35">
      <c r="A4386" s="60">
        <v>39598</v>
      </c>
      <c r="B4386" s="16">
        <v>5773.9</v>
      </c>
      <c r="C4386" s="16">
        <v>5803.1</v>
      </c>
      <c r="D4386" s="16">
        <v>5803.1</v>
      </c>
      <c r="E4386" s="16">
        <v>5757.1</v>
      </c>
      <c r="F4386" s="16" t="s">
        <v>808</v>
      </c>
      <c r="G4386" s="61">
        <f t="shared" si="69"/>
        <v>-7.4434435811043809E-3</v>
      </c>
    </row>
    <row r="4387" spans="1:7" x14ac:dyDescent="0.35">
      <c r="A4387" s="60">
        <v>39597</v>
      </c>
      <c r="B4387" s="16">
        <v>5817.2</v>
      </c>
      <c r="C4387" s="16">
        <v>5766.4</v>
      </c>
      <c r="D4387" s="16">
        <v>5822.5</v>
      </c>
      <c r="E4387" s="16">
        <v>5766</v>
      </c>
      <c r="F4387" s="16" t="s">
        <v>561</v>
      </c>
      <c r="G4387" s="61">
        <f t="shared" si="69"/>
        <v>1.0895820662090605E-2</v>
      </c>
    </row>
    <row r="4388" spans="1:7" x14ac:dyDescent="0.35">
      <c r="A4388" s="60">
        <v>39596</v>
      </c>
      <c r="B4388" s="16">
        <v>5754.5</v>
      </c>
      <c r="C4388" s="16">
        <v>5814.6</v>
      </c>
      <c r="D4388" s="16">
        <v>5824.2</v>
      </c>
      <c r="E4388" s="16">
        <v>5736.2</v>
      </c>
      <c r="F4388" s="16" t="s">
        <v>365</v>
      </c>
      <c r="G4388" s="61">
        <f t="shared" si="69"/>
        <v>-1.0982400659975244E-2</v>
      </c>
    </row>
    <row r="4389" spans="1:7" x14ac:dyDescent="0.35">
      <c r="A4389" s="60">
        <v>39595</v>
      </c>
      <c r="B4389" s="16">
        <v>5818.4</v>
      </c>
      <c r="C4389" s="16">
        <v>5807.4</v>
      </c>
      <c r="D4389" s="16">
        <v>5837.5</v>
      </c>
      <c r="E4389" s="16">
        <v>5807.4</v>
      </c>
      <c r="F4389" s="16" t="s">
        <v>2355</v>
      </c>
      <c r="G4389" s="61">
        <f t="shared" si="69"/>
        <v>1.87688334050784E-3</v>
      </c>
    </row>
    <row r="4390" spans="1:7" x14ac:dyDescent="0.35">
      <c r="A4390" s="60">
        <v>39594</v>
      </c>
      <c r="B4390" s="16">
        <v>5807.5</v>
      </c>
      <c r="C4390" s="16">
        <v>5845.9</v>
      </c>
      <c r="D4390" s="16">
        <v>5848.1</v>
      </c>
      <c r="E4390" s="16">
        <v>5800.2</v>
      </c>
      <c r="F4390" s="16" t="s">
        <v>2354</v>
      </c>
      <c r="G4390" s="61">
        <f t="shared" si="69"/>
        <v>-1.0006477788005785E-2</v>
      </c>
    </row>
    <row r="4391" spans="1:7" x14ac:dyDescent="0.35">
      <c r="A4391" s="60">
        <v>39591</v>
      </c>
      <c r="B4391" s="16">
        <v>5866.2</v>
      </c>
      <c r="C4391" s="16">
        <v>5924.6</v>
      </c>
      <c r="D4391" s="16">
        <v>5933.3</v>
      </c>
      <c r="E4391" s="16">
        <v>5854.6</v>
      </c>
      <c r="F4391" s="16" t="s">
        <v>248</v>
      </c>
      <c r="G4391" s="61">
        <f t="shared" si="69"/>
        <v>-9.0878378378378422E-3</v>
      </c>
    </row>
    <row r="4392" spans="1:7" x14ac:dyDescent="0.35">
      <c r="A4392" s="60">
        <v>39590</v>
      </c>
      <c r="B4392" s="16">
        <v>5920</v>
      </c>
      <c r="C4392" s="16">
        <v>5895</v>
      </c>
      <c r="D4392" s="16">
        <v>5954.1</v>
      </c>
      <c r="E4392" s="16">
        <v>5836.3</v>
      </c>
      <c r="F4392" s="16" t="s">
        <v>528</v>
      </c>
      <c r="G4392" s="61">
        <f t="shared" si="69"/>
        <v>6.0847812859177175E-4</v>
      </c>
    </row>
    <row r="4393" spans="1:7" x14ac:dyDescent="0.35">
      <c r="A4393" s="60">
        <v>39589</v>
      </c>
      <c r="B4393" s="16">
        <v>5916.4</v>
      </c>
      <c r="C4393" s="16">
        <v>5959.9</v>
      </c>
      <c r="D4393" s="16">
        <v>5959.9</v>
      </c>
      <c r="E4393" s="16">
        <v>5903.4</v>
      </c>
      <c r="F4393" s="16" t="s">
        <v>2353</v>
      </c>
      <c r="G4393" s="61">
        <f t="shared" si="69"/>
        <v>-1.3094463627416619E-2</v>
      </c>
    </row>
    <row r="4394" spans="1:7" x14ac:dyDescent="0.35">
      <c r="A4394" s="60">
        <v>39588</v>
      </c>
      <c r="B4394" s="16">
        <v>5994.9</v>
      </c>
      <c r="C4394" s="16">
        <v>6031.2</v>
      </c>
      <c r="D4394" s="16">
        <v>6031.9</v>
      </c>
      <c r="E4394" s="16">
        <v>5979.9</v>
      </c>
      <c r="F4394" s="16" t="s">
        <v>2352</v>
      </c>
      <c r="G4394" s="61">
        <f t="shared" si="69"/>
        <v>-6.6445733222867398E-3</v>
      </c>
    </row>
    <row r="4395" spans="1:7" x14ac:dyDescent="0.35">
      <c r="A4395" s="60">
        <v>39587</v>
      </c>
      <c r="B4395" s="16">
        <v>6035</v>
      </c>
      <c r="C4395" s="16">
        <v>6022.8</v>
      </c>
      <c r="D4395" s="16">
        <v>6059.5</v>
      </c>
      <c r="E4395" s="16">
        <v>6019</v>
      </c>
      <c r="F4395" s="16" t="s">
        <v>2351</v>
      </c>
      <c r="G4395" s="61">
        <f t="shared" si="69"/>
        <v>4.8117746957259122E-3</v>
      </c>
    </row>
    <row r="4396" spans="1:7" x14ac:dyDescent="0.35">
      <c r="A4396" s="60">
        <v>39584</v>
      </c>
      <c r="B4396" s="16">
        <v>6006.1</v>
      </c>
      <c r="C4396" s="16">
        <v>5999</v>
      </c>
      <c r="D4396" s="16">
        <v>6040.8</v>
      </c>
      <c r="E4396" s="16">
        <v>5993.3</v>
      </c>
      <c r="F4396" s="16" t="s">
        <v>2350</v>
      </c>
      <c r="G4396" s="61">
        <f t="shared" si="69"/>
        <v>6.9070730439739769E-3</v>
      </c>
    </row>
    <row r="4397" spans="1:7" x14ac:dyDescent="0.35">
      <c r="A4397" s="60">
        <v>39583</v>
      </c>
      <c r="B4397" s="16">
        <v>5964.9</v>
      </c>
      <c r="C4397" s="16">
        <v>5941.7</v>
      </c>
      <c r="D4397" s="16">
        <v>5985.5</v>
      </c>
      <c r="E4397" s="16">
        <v>5934.3</v>
      </c>
      <c r="F4397" s="16" t="s">
        <v>249</v>
      </c>
      <c r="G4397" s="61">
        <f t="shared" si="69"/>
        <v>4.1412049896469849E-3</v>
      </c>
    </row>
    <row r="4398" spans="1:7" x14ac:dyDescent="0.35">
      <c r="A4398" s="60">
        <v>39582</v>
      </c>
      <c r="B4398" s="16">
        <v>5940.3</v>
      </c>
      <c r="C4398" s="16">
        <v>5892.3</v>
      </c>
      <c r="D4398" s="16">
        <v>5954.8</v>
      </c>
      <c r="E4398" s="16">
        <v>5881.9</v>
      </c>
      <c r="F4398" s="16" t="s">
        <v>2349</v>
      </c>
      <c r="G4398" s="61">
        <f t="shared" si="69"/>
        <v>9.7056023932553526E-3</v>
      </c>
    </row>
    <row r="4399" spans="1:7" x14ac:dyDescent="0.35">
      <c r="A4399" s="60">
        <v>39581</v>
      </c>
      <c r="B4399" s="16">
        <v>5883.2</v>
      </c>
      <c r="C4399" s="16">
        <v>5894.3</v>
      </c>
      <c r="D4399" s="16">
        <v>5908</v>
      </c>
      <c r="E4399" s="16">
        <v>5863.9</v>
      </c>
      <c r="F4399" s="16" t="s">
        <v>2348</v>
      </c>
      <c r="G4399" s="61">
        <f t="shared" si="69"/>
        <v>-1.8493069340528301E-3</v>
      </c>
    </row>
    <row r="4400" spans="1:7" x14ac:dyDescent="0.35">
      <c r="A4400" s="60">
        <v>39580</v>
      </c>
      <c r="B4400" s="16">
        <v>5894.1</v>
      </c>
      <c r="C4400" s="16">
        <v>5846.5</v>
      </c>
      <c r="D4400" s="16">
        <v>5910.6</v>
      </c>
      <c r="E4400" s="16">
        <v>5846.5</v>
      </c>
      <c r="F4400" s="16" t="s">
        <v>2347</v>
      </c>
      <c r="G4400" s="61">
        <f t="shared" si="69"/>
        <v>8.503866949558736E-3</v>
      </c>
    </row>
    <row r="4401" spans="1:7" x14ac:dyDescent="0.35">
      <c r="A4401" s="60">
        <v>39577</v>
      </c>
      <c r="B4401" s="16">
        <v>5844.4</v>
      </c>
      <c r="C4401" s="16">
        <v>5803.7</v>
      </c>
      <c r="D4401" s="16">
        <v>5882.8</v>
      </c>
      <c r="E4401" s="16">
        <v>5802.8</v>
      </c>
      <c r="F4401" s="16" t="s">
        <v>2346</v>
      </c>
      <c r="G4401" s="61">
        <f t="shared" si="69"/>
        <v>7.4988363874570751E-3</v>
      </c>
    </row>
    <row r="4402" spans="1:7" x14ac:dyDescent="0.35">
      <c r="A4402" s="60">
        <v>39576</v>
      </c>
      <c r="B4402" s="16">
        <v>5800.9</v>
      </c>
      <c r="C4402" s="16">
        <v>5725.3</v>
      </c>
      <c r="D4402" s="16">
        <v>5811.6</v>
      </c>
      <c r="E4402" s="16">
        <v>5682.6</v>
      </c>
      <c r="F4402" s="16" t="s">
        <v>168</v>
      </c>
      <c r="G4402" s="61">
        <f t="shared" si="69"/>
        <v>7.4854979332383831E-3</v>
      </c>
    </row>
    <row r="4403" spans="1:7" x14ac:dyDescent="0.35">
      <c r="A4403" s="60">
        <v>39575</v>
      </c>
      <c r="B4403" s="16">
        <v>5757.8</v>
      </c>
      <c r="C4403" s="16">
        <v>5798.7</v>
      </c>
      <c r="D4403" s="16">
        <v>5824.1</v>
      </c>
      <c r="E4403" s="16">
        <v>5746</v>
      </c>
      <c r="F4403" s="16" t="s">
        <v>528</v>
      </c>
      <c r="G4403" s="61">
        <f t="shared" si="69"/>
        <v>-3.4787725644264134E-3</v>
      </c>
    </row>
    <row r="4404" spans="1:7" x14ac:dyDescent="0.35">
      <c r="A4404" s="60">
        <v>39574</v>
      </c>
      <c r="B4404" s="16">
        <v>5777.9</v>
      </c>
      <c r="C4404" s="16">
        <v>5801.4</v>
      </c>
      <c r="D4404" s="16">
        <v>5801.5</v>
      </c>
      <c r="E4404" s="16">
        <v>5754.6</v>
      </c>
      <c r="F4404" s="16" t="s">
        <v>2345</v>
      </c>
      <c r="G4404" s="61">
        <f t="shared" si="69"/>
        <v>-3.4151473860324355E-3</v>
      </c>
    </row>
    <row r="4405" spans="1:7" x14ac:dyDescent="0.35">
      <c r="A4405" s="60">
        <v>39573</v>
      </c>
      <c r="B4405" s="16">
        <v>5797.7</v>
      </c>
      <c r="C4405" s="16">
        <v>5785.6</v>
      </c>
      <c r="D4405" s="16">
        <v>5815</v>
      </c>
      <c r="E4405" s="16">
        <v>5781.8</v>
      </c>
      <c r="F4405" s="16" t="s">
        <v>2344</v>
      </c>
      <c r="G4405" s="61">
        <f t="shared" si="69"/>
        <v>6.4752447746685426E-3</v>
      </c>
    </row>
    <row r="4406" spans="1:7" x14ac:dyDescent="0.35">
      <c r="A4406" s="60">
        <v>39570</v>
      </c>
      <c r="B4406" s="16">
        <v>5760.4</v>
      </c>
      <c r="C4406" s="16">
        <v>5668</v>
      </c>
      <c r="D4406" s="16">
        <v>5760.4</v>
      </c>
      <c r="E4406" s="16">
        <v>5665</v>
      </c>
      <c r="F4406" s="16" t="s">
        <v>2343</v>
      </c>
      <c r="G4406" s="61">
        <f t="shared" si="69"/>
        <v>1.9052842004705584E-2</v>
      </c>
    </row>
    <row r="4407" spans="1:7" x14ac:dyDescent="0.35">
      <c r="A4407" s="60">
        <v>39569</v>
      </c>
      <c r="B4407" s="16">
        <v>5652.7</v>
      </c>
      <c r="C4407" s="16">
        <v>5654.2</v>
      </c>
      <c r="D4407" s="16">
        <v>5655.4</v>
      </c>
      <c r="E4407" s="16">
        <v>5605.1</v>
      </c>
      <c r="F4407" s="16" t="s">
        <v>2342</v>
      </c>
      <c r="G4407" s="61">
        <f t="shared" si="69"/>
        <v>-7.6012020505566991E-4</v>
      </c>
    </row>
    <row r="4408" spans="1:7" x14ac:dyDescent="0.35">
      <c r="A4408" s="60">
        <v>39568</v>
      </c>
      <c r="B4408" s="16">
        <v>5657</v>
      </c>
      <c r="C4408" s="16">
        <v>5646.4</v>
      </c>
      <c r="D4408" s="16">
        <v>5678.5</v>
      </c>
      <c r="E4408" s="16">
        <v>5590.1</v>
      </c>
      <c r="F4408" s="16" t="s">
        <v>114</v>
      </c>
      <c r="G4408" s="61">
        <f t="shared" si="69"/>
        <v>-2.7500617001022798E-3</v>
      </c>
    </row>
    <row r="4409" spans="1:7" x14ac:dyDescent="0.35">
      <c r="A4409" s="60">
        <v>39567</v>
      </c>
      <c r="B4409" s="16">
        <v>5672.6</v>
      </c>
      <c r="C4409" s="16">
        <v>5678.6</v>
      </c>
      <c r="D4409" s="16">
        <v>5691.6</v>
      </c>
      <c r="E4409" s="16">
        <v>5645.5</v>
      </c>
      <c r="F4409" s="16" t="s">
        <v>2341</v>
      </c>
      <c r="G4409" s="61">
        <f t="shared" si="69"/>
        <v>4.0562227748086599E-4</v>
      </c>
    </row>
    <row r="4410" spans="1:7" x14ac:dyDescent="0.35">
      <c r="A4410" s="60">
        <v>39566</v>
      </c>
      <c r="B4410" s="16">
        <v>5670.3</v>
      </c>
      <c r="C4410" s="16">
        <v>5668.6</v>
      </c>
      <c r="D4410" s="16">
        <v>5735.8</v>
      </c>
      <c r="E4410" s="16">
        <v>5643.1</v>
      </c>
      <c r="F4410" s="16" t="s">
        <v>2340</v>
      </c>
      <c r="G4410" s="61">
        <f t="shared" si="69"/>
        <v>2.0499407991234619E-3</v>
      </c>
    </row>
    <row r="4411" spans="1:7" x14ac:dyDescent="0.35">
      <c r="A4411" s="60">
        <v>39562</v>
      </c>
      <c r="B4411" s="16">
        <v>5658.7</v>
      </c>
      <c r="C4411" s="16">
        <v>5698.5</v>
      </c>
      <c r="D4411" s="16">
        <v>5699.7</v>
      </c>
      <c r="E4411" s="16">
        <v>5625.3</v>
      </c>
      <c r="F4411" s="16" t="s">
        <v>173</v>
      </c>
      <c r="G4411" s="61">
        <f t="shared" si="69"/>
        <v>-9.2271597156563523E-3</v>
      </c>
    </row>
    <row r="4412" spans="1:7" x14ac:dyDescent="0.35">
      <c r="A4412" s="60">
        <v>39561</v>
      </c>
      <c r="B4412" s="16">
        <v>5711.4</v>
      </c>
      <c r="C4412" s="16">
        <v>5627.9</v>
      </c>
      <c r="D4412" s="16">
        <v>5712.1</v>
      </c>
      <c r="E4412" s="16">
        <v>5627.9</v>
      </c>
      <c r="F4412" s="16" t="s">
        <v>1448</v>
      </c>
      <c r="G4412" s="61">
        <f t="shared" si="69"/>
        <v>1.4746642029706436E-2</v>
      </c>
    </row>
    <row r="4413" spans="1:7" x14ac:dyDescent="0.35">
      <c r="A4413" s="60">
        <v>39560</v>
      </c>
      <c r="B4413" s="16">
        <v>5628.4</v>
      </c>
      <c r="C4413" s="16">
        <v>5661.5</v>
      </c>
      <c r="D4413" s="16">
        <v>5661.5</v>
      </c>
      <c r="E4413" s="16">
        <v>5594.1</v>
      </c>
      <c r="F4413" s="16" t="s">
        <v>2339</v>
      </c>
      <c r="G4413" s="61">
        <f t="shared" si="69"/>
        <v>-6.3203982910208234E-3</v>
      </c>
    </row>
    <row r="4414" spans="1:7" x14ac:dyDescent="0.35">
      <c r="A4414" s="60">
        <v>39559</v>
      </c>
      <c r="B4414" s="16">
        <v>5664.2</v>
      </c>
      <c r="C4414" s="16">
        <v>5531.1</v>
      </c>
      <c r="D4414" s="16">
        <v>5666.4</v>
      </c>
      <c r="E4414" s="16">
        <v>5531.1</v>
      </c>
      <c r="F4414" s="16" t="s">
        <v>2338</v>
      </c>
      <c r="G4414" s="61">
        <f t="shared" si="69"/>
        <v>2.9087407568903156E-2</v>
      </c>
    </row>
    <row r="4415" spans="1:7" x14ac:dyDescent="0.35">
      <c r="A4415" s="60">
        <v>39556</v>
      </c>
      <c r="B4415" s="16">
        <v>5504.1</v>
      </c>
      <c r="C4415" s="16">
        <v>5575.7</v>
      </c>
      <c r="D4415" s="16">
        <v>5587.3</v>
      </c>
      <c r="E4415" s="16">
        <v>5471.5</v>
      </c>
      <c r="F4415" s="16" t="s">
        <v>320</v>
      </c>
      <c r="G4415" s="61">
        <f t="shared" si="69"/>
        <v>-1.4890913321282118E-2</v>
      </c>
    </row>
    <row r="4416" spans="1:7" x14ac:dyDescent="0.35">
      <c r="A4416" s="60">
        <v>39555</v>
      </c>
      <c r="B4416" s="16">
        <v>5587.3</v>
      </c>
      <c r="C4416" s="16">
        <v>5574.2</v>
      </c>
      <c r="D4416" s="16">
        <v>5630.5</v>
      </c>
      <c r="E4416" s="16">
        <v>5568</v>
      </c>
      <c r="F4416" s="16" t="s">
        <v>2337</v>
      </c>
      <c r="G4416" s="61">
        <f t="shared" si="69"/>
        <v>9.5219166696780544E-3</v>
      </c>
    </row>
    <row r="4417" spans="1:7" x14ac:dyDescent="0.35">
      <c r="A4417" s="60">
        <v>39554</v>
      </c>
      <c r="B4417" s="16">
        <v>5534.6</v>
      </c>
      <c r="C4417" s="16">
        <v>5488.1</v>
      </c>
      <c r="D4417" s="16">
        <v>5543.2</v>
      </c>
      <c r="E4417" s="16">
        <v>5487.3</v>
      </c>
      <c r="F4417" s="16" t="s">
        <v>2336</v>
      </c>
      <c r="G4417" s="61">
        <f t="shared" si="69"/>
        <v>1.2568835873323803E-2</v>
      </c>
    </row>
    <row r="4418" spans="1:7" x14ac:dyDescent="0.35">
      <c r="A4418" s="60">
        <v>39553</v>
      </c>
      <c r="B4418" s="16">
        <v>5465.9</v>
      </c>
      <c r="C4418" s="16">
        <v>5408.8</v>
      </c>
      <c r="D4418" s="16">
        <v>5484.1</v>
      </c>
      <c r="E4418" s="16">
        <v>5407.9</v>
      </c>
      <c r="F4418" s="16" t="s">
        <v>2335</v>
      </c>
      <c r="G4418" s="61">
        <f t="shared" si="69"/>
        <v>1.016466761536905E-2</v>
      </c>
    </row>
    <row r="4419" spans="1:7" x14ac:dyDescent="0.35">
      <c r="A4419" s="60">
        <v>39552</v>
      </c>
      <c r="B4419" s="16">
        <v>5410.9</v>
      </c>
      <c r="C4419" s="16">
        <v>5478.1</v>
      </c>
      <c r="D4419" s="16">
        <v>5478.9</v>
      </c>
      <c r="E4419" s="16">
        <v>5380.5</v>
      </c>
      <c r="F4419" s="16" t="s">
        <v>2334</v>
      </c>
      <c r="G4419" s="61">
        <f t="shared" ref="G4419:G4482" si="70">B4419/B4420-1</f>
        <v>-1.7129259609096836E-2</v>
      </c>
    </row>
    <row r="4420" spans="1:7" x14ac:dyDescent="0.35">
      <c r="A4420" s="60">
        <v>39549</v>
      </c>
      <c r="B4420" s="16">
        <v>5505.2</v>
      </c>
      <c r="C4420" s="16">
        <v>5511.6</v>
      </c>
      <c r="D4420" s="16">
        <v>5522.1</v>
      </c>
      <c r="E4420" s="16">
        <v>5457.8</v>
      </c>
      <c r="F4420" s="16" t="s">
        <v>2333</v>
      </c>
      <c r="G4420" s="61">
        <f t="shared" si="70"/>
        <v>-1.8674644184570877E-3</v>
      </c>
    </row>
    <row r="4421" spans="1:7" x14ac:dyDescent="0.35">
      <c r="A4421" s="60">
        <v>39548</v>
      </c>
      <c r="B4421" s="16">
        <v>5515.5</v>
      </c>
      <c r="C4421" s="16">
        <v>5576.7</v>
      </c>
      <c r="D4421" s="16">
        <v>5577.2</v>
      </c>
      <c r="E4421" s="16">
        <v>5505.3</v>
      </c>
      <c r="F4421" s="16" t="s">
        <v>2332</v>
      </c>
      <c r="G4421" s="61">
        <f t="shared" si="70"/>
        <v>-1.2178740933106447E-2</v>
      </c>
    </row>
    <row r="4422" spans="1:7" x14ac:dyDescent="0.35">
      <c r="A4422" s="60">
        <v>39547</v>
      </c>
      <c r="B4422" s="16">
        <v>5583.5</v>
      </c>
      <c r="C4422" s="16">
        <v>5663.2</v>
      </c>
      <c r="D4422" s="16">
        <v>5670.2</v>
      </c>
      <c r="E4422" s="16">
        <v>5574.7</v>
      </c>
      <c r="F4422" s="16" t="s">
        <v>2331</v>
      </c>
      <c r="G4422" s="61">
        <f t="shared" si="70"/>
        <v>-9.0337924180036167E-3</v>
      </c>
    </row>
    <row r="4423" spans="1:7" x14ac:dyDescent="0.35">
      <c r="A4423" s="60">
        <v>39546</v>
      </c>
      <c r="B4423" s="16">
        <v>5634.4</v>
      </c>
      <c r="C4423" s="16">
        <v>5684.6</v>
      </c>
      <c r="D4423" s="16">
        <v>5691.3</v>
      </c>
      <c r="E4423" s="16">
        <v>5619.7</v>
      </c>
      <c r="F4423" s="16" t="s">
        <v>168</v>
      </c>
      <c r="G4423" s="61">
        <f t="shared" si="70"/>
        <v>-8.7436885346845461E-3</v>
      </c>
    </row>
    <row r="4424" spans="1:7" x14ac:dyDescent="0.35">
      <c r="A4424" s="60">
        <v>39545</v>
      </c>
      <c r="B4424" s="16">
        <v>5684.1</v>
      </c>
      <c r="C4424" s="16">
        <v>5683.7</v>
      </c>
      <c r="D4424" s="16">
        <v>5692.6</v>
      </c>
      <c r="E4424" s="16">
        <v>5661.4</v>
      </c>
      <c r="F4424" s="16" t="s">
        <v>2330</v>
      </c>
      <c r="G4424" s="61">
        <f t="shared" si="70"/>
        <v>3.6018856930981613E-3</v>
      </c>
    </row>
    <row r="4425" spans="1:7" x14ac:dyDescent="0.35">
      <c r="A4425" s="60">
        <v>39542</v>
      </c>
      <c r="B4425" s="16">
        <v>5663.7</v>
      </c>
      <c r="C4425" s="16">
        <v>5656.5</v>
      </c>
      <c r="D4425" s="16">
        <v>5697</v>
      </c>
      <c r="E4425" s="16">
        <v>5635.7</v>
      </c>
      <c r="F4425" s="16" t="s">
        <v>161</v>
      </c>
      <c r="G4425" s="61">
        <f t="shared" si="70"/>
        <v>3.1704984236069489E-3</v>
      </c>
    </row>
    <row r="4426" spans="1:7" x14ac:dyDescent="0.35">
      <c r="A4426" s="60">
        <v>39541</v>
      </c>
      <c r="B4426" s="16">
        <v>5645.8</v>
      </c>
      <c r="C4426" s="16">
        <v>5554</v>
      </c>
      <c r="D4426" s="16">
        <v>5645.8</v>
      </c>
      <c r="E4426" s="16">
        <v>5553.4</v>
      </c>
      <c r="F4426" s="16" t="s">
        <v>166</v>
      </c>
      <c r="G4426" s="61">
        <f t="shared" si="70"/>
        <v>1.8196901657378861E-2</v>
      </c>
    </row>
    <row r="4427" spans="1:7" x14ac:dyDescent="0.35">
      <c r="A4427" s="60">
        <v>39540</v>
      </c>
      <c r="B4427" s="16">
        <v>5544.9</v>
      </c>
      <c r="C4427" s="16">
        <v>5445</v>
      </c>
      <c r="D4427" s="16">
        <v>5567.4</v>
      </c>
      <c r="E4427" s="16">
        <v>5444.1</v>
      </c>
      <c r="F4427" s="16" t="s">
        <v>711</v>
      </c>
      <c r="G4427" s="61">
        <f t="shared" si="70"/>
        <v>2.4083479545664366E-2</v>
      </c>
    </row>
    <row r="4428" spans="1:7" x14ac:dyDescent="0.35">
      <c r="A4428" s="60">
        <v>39539</v>
      </c>
      <c r="B4428" s="16">
        <v>5414.5</v>
      </c>
      <c r="C4428" s="16">
        <v>5416.1</v>
      </c>
      <c r="D4428" s="16">
        <v>5425</v>
      </c>
      <c r="E4428" s="16">
        <v>5359.3</v>
      </c>
      <c r="F4428" s="16" t="s">
        <v>1763</v>
      </c>
      <c r="G4428" s="61">
        <f t="shared" si="70"/>
        <v>8.8729504408746607E-4</v>
      </c>
    </row>
    <row r="4429" spans="1:7" x14ac:dyDescent="0.35">
      <c r="A4429" s="60">
        <v>39538</v>
      </c>
      <c r="B4429" s="16">
        <v>5409.7</v>
      </c>
      <c r="C4429" s="16">
        <v>5396.3</v>
      </c>
      <c r="D4429" s="16">
        <v>5424.3</v>
      </c>
      <c r="E4429" s="16">
        <v>5370</v>
      </c>
      <c r="F4429" s="16" t="s">
        <v>373</v>
      </c>
      <c r="G4429" s="61">
        <f t="shared" si="70"/>
        <v>1.5737243575502102E-3</v>
      </c>
    </row>
    <row r="4430" spans="1:7" x14ac:dyDescent="0.35">
      <c r="A4430" s="60">
        <v>39535</v>
      </c>
      <c r="B4430" s="16">
        <v>5401.2</v>
      </c>
      <c r="C4430" s="16">
        <v>5404.9</v>
      </c>
      <c r="D4430" s="16">
        <v>5404.9</v>
      </c>
      <c r="E4430" s="16">
        <v>5332.6</v>
      </c>
      <c r="F4430" s="16" t="s">
        <v>250</v>
      </c>
      <c r="G4430" s="61">
        <f t="shared" si="70"/>
        <v>-3.1927655255145071E-3</v>
      </c>
    </row>
    <row r="4431" spans="1:7" x14ac:dyDescent="0.35">
      <c r="A4431" s="60">
        <v>39534</v>
      </c>
      <c r="B4431" s="16">
        <v>5418.5</v>
      </c>
      <c r="C4431" s="16">
        <v>5413.6</v>
      </c>
      <c r="D4431" s="16">
        <v>5420.9</v>
      </c>
      <c r="E4431" s="16">
        <v>5385.3</v>
      </c>
      <c r="F4431" s="16" t="s">
        <v>373</v>
      </c>
      <c r="G4431" s="61">
        <f t="shared" si="70"/>
        <v>-5.1648128677628247E-4</v>
      </c>
    </row>
    <row r="4432" spans="1:7" x14ac:dyDescent="0.35">
      <c r="A4432" s="60">
        <v>39533</v>
      </c>
      <c r="B4432" s="16">
        <v>5421.3</v>
      </c>
      <c r="C4432" s="16">
        <v>5363.1</v>
      </c>
      <c r="D4432" s="16">
        <v>5431</v>
      </c>
      <c r="E4432" s="16">
        <v>5361.7</v>
      </c>
      <c r="F4432" s="16" t="s">
        <v>2329</v>
      </c>
      <c r="G4432" s="61">
        <f t="shared" si="70"/>
        <v>1.2248632298299089E-2</v>
      </c>
    </row>
    <row r="4433" spans="1:7" x14ac:dyDescent="0.35">
      <c r="A4433" s="60">
        <v>39532</v>
      </c>
      <c r="B4433" s="16">
        <v>5355.7</v>
      </c>
      <c r="C4433" s="16">
        <v>5219.3</v>
      </c>
      <c r="D4433" s="16">
        <v>5384.3</v>
      </c>
      <c r="E4433" s="16">
        <v>5219.3</v>
      </c>
      <c r="F4433" s="16" t="s">
        <v>305</v>
      </c>
      <c r="G4433" s="61">
        <f t="shared" si="70"/>
        <v>3.344010497067007E-2</v>
      </c>
    </row>
    <row r="4434" spans="1:7" x14ac:dyDescent="0.35">
      <c r="A4434" s="60">
        <v>39527</v>
      </c>
      <c r="B4434" s="16">
        <v>5182.3999999999996</v>
      </c>
      <c r="C4434" s="16">
        <v>5303.3</v>
      </c>
      <c r="D4434" s="16">
        <v>5307.5</v>
      </c>
      <c r="E4434" s="16">
        <v>5182.3999999999996</v>
      </c>
      <c r="F4434" s="16" t="s">
        <v>2328</v>
      </c>
      <c r="G4434" s="61">
        <f t="shared" si="70"/>
        <v>-3.1182232857249748E-2</v>
      </c>
    </row>
    <row r="4435" spans="1:7" x14ac:dyDescent="0.35">
      <c r="A4435" s="60">
        <v>39526</v>
      </c>
      <c r="B4435" s="16">
        <v>5349.2</v>
      </c>
      <c r="C4435" s="16">
        <v>5207.6000000000004</v>
      </c>
      <c r="D4435" s="16">
        <v>5349.2</v>
      </c>
      <c r="E4435" s="16">
        <v>5207.6000000000004</v>
      </c>
      <c r="F4435" s="16" t="s">
        <v>561</v>
      </c>
      <c r="G4435" s="61">
        <f t="shared" si="70"/>
        <v>3.5903791781246364E-2</v>
      </c>
    </row>
    <row r="4436" spans="1:7" x14ac:dyDescent="0.35">
      <c r="A4436" s="60">
        <v>39525</v>
      </c>
      <c r="B4436" s="16">
        <v>5163.8</v>
      </c>
      <c r="C4436" s="16">
        <v>5158.8</v>
      </c>
      <c r="D4436" s="16">
        <v>5193.8</v>
      </c>
      <c r="E4436" s="16">
        <v>5145.1000000000004</v>
      </c>
      <c r="F4436" s="16" t="s">
        <v>2327</v>
      </c>
      <c r="G4436" s="61">
        <f t="shared" si="70"/>
        <v>-1.8170571406478375E-3</v>
      </c>
    </row>
    <row r="4437" spans="1:7" x14ac:dyDescent="0.35">
      <c r="A4437" s="60">
        <v>39524</v>
      </c>
      <c r="B4437" s="16">
        <v>5173.2</v>
      </c>
      <c r="C4437" s="16">
        <v>5265</v>
      </c>
      <c r="D4437" s="16">
        <v>5265.5</v>
      </c>
      <c r="E4437" s="16">
        <v>5130.1000000000004</v>
      </c>
      <c r="F4437" s="16" t="s">
        <v>2326</v>
      </c>
      <c r="G4437" s="61">
        <f t="shared" si="70"/>
        <v>-2.1802023258012726E-2</v>
      </c>
    </row>
    <row r="4438" spans="1:7" x14ac:dyDescent="0.35">
      <c r="A4438" s="60">
        <v>39521</v>
      </c>
      <c r="B4438" s="16">
        <v>5288.5</v>
      </c>
      <c r="C4438" s="16">
        <v>5234.8999999999996</v>
      </c>
      <c r="D4438" s="16">
        <v>5297.9</v>
      </c>
      <c r="E4438" s="16">
        <v>5234.3999999999996</v>
      </c>
      <c r="F4438" s="16" t="s">
        <v>2325</v>
      </c>
      <c r="G4438" s="61">
        <f t="shared" si="70"/>
        <v>1.3957858005636758E-2</v>
      </c>
    </row>
    <row r="4439" spans="1:7" x14ac:dyDescent="0.35">
      <c r="A4439" s="60">
        <v>39520</v>
      </c>
      <c r="B4439" s="16">
        <v>5215.7</v>
      </c>
      <c r="C4439" s="16">
        <v>5336.3</v>
      </c>
      <c r="D4439" s="16">
        <v>5339.4</v>
      </c>
      <c r="E4439" s="16">
        <v>5205.8</v>
      </c>
      <c r="F4439" s="16" t="s">
        <v>2324</v>
      </c>
      <c r="G4439" s="61">
        <f t="shared" si="70"/>
        <v>-2.2196809208676394E-2</v>
      </c>
    </row>
    <row r="4440" spans="1:7" x14ac:dyDescent="0.35">
      <c r="A4440" s="60">
        <v>39519</v>
      </c>
      <c r="B4440" s="16">
        <v>5334.1</v>
      </c>
      <c r="C4440" s="16">
        <v>5262.5</v>
      </c>
      <c r="D4440" s="16">
        <v>5441.9</v>
      </c>
      <c r="E4440" s="16">
        <v>5262.5</v>
      </c>
      <c r="F4440" s="16" t="s">
        <v>297</v>
      </c>
      <c r="G4440" s="61">
        <f t="shared" si="70"/>
        <v>2.3603461841070095E-2</v>
      </c>
    </row>
    <row r="4441" spans="1:7" x14ac:dyDescent="0.35">
      <c r="A4441" s="60">
        <v>39518</v>
      </c>
      <c r="B4441" s="16">
        <v>5211.1000000000004</v>
      </c>
      <c r="C4441" s="16">
        <v>5241.3999999999996</v>
      </c>
      <c r="D4441" s="16">
        <v>5242.8</v>
      </c>
      <c r="E4441" s="16">
        <v>5164.2</v>
      </c>
      <c r="F4441" s="16" t="s">
        <v>232</v>
      </c>
      <c r="G4441" s="61">
        <f t="shared" si="70"/>
        <v>-1.224482059252785E-2</v>
      </c>
    </row>
    <row r="4442" spans="1:7" x14ac:dyDescent="0.35">
      <c r="A4442" s="60">
        <v>39517</v>
      </c>
      <c r="B4442" s="16">
        <v>5275.7</v>
      </c>
      <c r="C4442" s="16">
        <v>5344.1</v>
      </c>
      <c r="D4442" s="16">
        <v>5344.1</v>
      </c>
      <c r="E4442" s="16">
        <v>5245</v>
      </c>
      <c r="F4442" s="16" t="s">
        <v>2323</v>
      </c>
      <c r="G4442" s="61">
        <f t="shared" si="70"/>
        <v>-1.7359235597608436E-2</v>
      </c>
    </row>
    <row r="4443" spans="1:7" x14ac:dyDescent="0.35">
      <c r="A4443" s="60">
        <v>39514</v>
      </c>
      <c r="B4443" s="16">
        <v>5368.9</v>
      </c>
      <c r="C4443" s="16">
        <v>5511.3</v>
      </c>
      <c r="D4443" s="16">
        <v>5511.3</v>
      </c>
      <c r="E4443" s="16">
        <v>5345.8</v>
      </c>
      <c r="F4443" s="16" t="s">
        <v>165</v>
      </c>
      <c r="G4443" s="61">
        <f t="shared" si="70"/>
        <v>-2.9465463945479886E-2</v>
      </c>
    </row>
    <row r="4444" spans="1:7" x14ac:dyDescent="0.35">
      <c r="A4444" s="60">
        <v>39513</v>
      </c>
      <c r="B4444" s="16">
        <v>5531.9</v>
      </c>
      <c r="C4444" s="16">
        <v>5491.7</v>
      </c>
      <c r="D4444" s="16">
        <v>5549.2</v>
      </c>
      <c r="E4444" s="16">
        <v>5469.1</v>
      </c>
      <c r="F4444" s="16" t="s">
        <v>114</v>
      </c>
      <c r="G4444" s="61">
        <f t="shared" si="70"/>
        <v>1.1020542437312431E-2</v>
      </c>
    </row>
    <row r="4445" spans="1:7" x14ac:dyDescent="0.35">
      <c r="A4445" s="60">
        <v>39512</v>
      </c>
      <c r="B4445" s="16">
        <v>5471.6</v>
      </c>
      <c r="C4445" s="16">
        <v>5488.8</v>
      </c>
      <c r="D4445" s="16">
        <v>5548.6</v>
      </c>
      <c r="E4445" s="16">
        <v>5443</v>
      </c>
      <c r="F4445" s="16" t="s">
        <v>1164</v>
      </c>
      <c r="G4445" s="61">
        <f t="shared" si="70"/>
        <v>-1.3870638049349182E-3</v>
      </c>
    </row>
    <row r="4446" spans="1:7" x14ac:dyDescent="0.35">
      <c r="A4446" s="60">
        <v>39511</v>
      </c>
      <c r="B4446" s="16">
        <v>5479.2</v>
      </c>
      <c r="C4446" s="16">
        <v>5515.1</v>
      </c>
      <c r="D4446" s="16">
        <v>5541.9</v>
      </c>
      <c r="E4446" s="16">
        <v>5451</v>
      </c>
      <c r="F4446" s="16" t="s">
        <v>114</v>
      </c>
      <c r="G4446" s="61">
        <f t="shared" si="70"/>
        <v>-5.7161522129675069E-3</v>
      </c>
    </row>
    <row r="4447" spans="1:7" x14ac:dyDescent="0.35">
      <c r="A4447" s="60">
        <v>39510</v>
      </c>
      <c r="B4447" s="16">
        <v>5510.7</v>
      </c>
      <c r="C4447" s="16">
        <v>5639.3</v>
      </c>
      <c r="D4447" s="16">
        <v>5640</v>
      </c>
      <c r="E4447" s="16">
        <v>5499.8</v>
      </c>
      <c r="F4447" s="16" t="s">
        <v>2322</v>
      </c>
      <c r="G4447" s="61">
        <f t="shared" si="70"/>
        <v>-2.8900206178300136E-2</v>
      </c>
    </row>
    <row r="4448" spans="1:7" x14ac:dyDescent="0.35">
      <c r="A4448" s="60">
        <v>39507</v>
      </c>
      <c r="B4448" s="16">
        <v>5674.7</v>
      </c>
      <c r="C4448" s="16">
        <v>5742.2</v>
      </c>
      <c r="D4448" s="16">
        <v>5743.2</v>
      </c>
      <c r="E4448" s="16">
        <v>5619.6</v>
      </c>
      <c r="F4448" s="16" t="s">
        <v>160</v>
      </c>
      <c r="G4448" s="61">
        <f t="shared" si="70"/>
        <v>-1.242581925131836E-2</v>
      </c>
    </row>
    <row r="4449" spans="1:7" x14ac:dyDescent="0.35">
      <c r="A4449" s="60">
        <v>39506</v>
      </c>
      <c r="B4449" s="16">
        <v>5746.1</v>
      </c>
      <c r="C4449" s="16">
        <v>5835.8</v>
      </c>
      <c r="D4449" s="16">
        <v>5835.8</v>
      </c>
      <c r="E4449" s="16">
        <v>5712.3</v>
      </c>
      <c r="F4449" s="16" t="s">
        <v>365</v>
      </c>
      <c r="G4449" s="61">
        <f t="shared" si="70"/>
        <v>-1.6499786050492071E-2</v>
      </c>
    </row>
    <row r="4450" spans="1:7" x14ac:dyDescent="0.35">
      <c r="A4450" s="60">
        <v>39505</v>
      </c>
      <c r="B4450" s="16">
        <v>5842.5</v>
      </c>
      <c r="C4450" s="16">
        <v>5760.5</v>
      </c>
      <c r="D4450" s="16">
        <v>5845.8</v>
      </c>
      <c r="E4450" s="16">
        <v>5760.5</v>
      </c>
      <c r="F4450" s="16" t="s">
        <v>2321</v>
      </c>
      <c r="G4450" s="61">
        <f t="shared" si="70"/>
        <v>1.6829684291134406E-2</v>
      </c>
    </row>
    <row r="4451" spans="1:7" x14ac:dyDescent="0.35">
      <c r="A4451" s="60">
        <v>39504</v>
      </c>
      <c r="B4451" s="16">
        <v>5745.8</v>
      </c>
      <c r="C4451" s="16">
        <v>5706.2</v>
      </c>
      <c r="D4451" s="16">
        <v>5769.6</v>
      </c>
      <c r="E4451" s="16">
        <v>5705.7</v>
      </c>
      <c r="F4451" s="16" t="s">
        <v>528</v>
      </c>
      <c r="G4451" s="61">
        <f t="shared" si="70"/>
        <v>8.0704586125828204E-3</v>
      </c>
    </row>
    <row r="4452" spans="1:7" x14ac:dyDescent="0.35">
      <c r="A4452" s="60">
        <v>39503</v>
      </c>
      <c r="B4452" s="16">
        <v>5699.8</v>
      </c>
      <c r="C4452" s="16">
        <v>5655.1</v>
      </c>
      <c r="D4452" s="16">
        <v>5718.5</v>
      </c>
      <c r="E4452" s="16">
        <v>5652.6</v>
      </c>
      <c r="F4452" s="16" t="s">
        <v>2320</v>
      </c>
      <c r="G4452" s="61">
        <f t="shared" si="70"/>
        <v>9.7971476658693657E-3</v>
      </c>
    </row>
    <row r="4453" spans="1:7" x14ac:dyDescent="0.35">
      <c r="A4453" s="60">
        <v>39500</v>
      </c>
      <c r="B4453" s="16">
        <v>5644.5</v>
      </c>
      <c r="C4453" s="16">
        <v>5655.7</v>
      </c>
      <c r="D4453" s="16">
        <v>5660.6</v>
      </c>
      <c r="E4453" s="16">
        <v>5578.9</v>
      </c>
      <c r="F4453" s="16" t="s">
        <v>2319</v>
      </c>
      <c r="G4453" s="61">
        <f t="shared" si="70"/>
        <v>-3.2668197068691507E-3</v>
      </c>
    </row>
    <row r="4454" spans="1:7" x14ac:dyDescent="0.35">
      <c r="A4454" s="60">
        <v>39499</v>
      </c>
      <c r="B4454" s="16">
        <v>5663</v>
      </c>
      <c r="C4454" s="16">
        <v>5597.4</v>
      </c>
      <c r="D4454" s="16">
        <v>5678.6</v>
      </c>
      <c r="E4454" s="16">
        <v>5583.8</v>
      </c>
      <c r="F4454" s="16" t="s">
        <v>373</v>
      </c>
      <c r="G4454" s="61">
        <f t="shared" si="70"/>
        <v>1.5365858031664015E-2</v>
      </c>
    </row>
    <row r="4455" spans="1:7" x14ac:dyDescent="0.35">
      <c r="A4455" s="60">
        <v>39498</v>
      </c>
      <c r="B4455" s="16">
        <v>5577.3</v>
      </c>
      <c r="C4455" s="16">
        <v>5693.1</v>
      </c>
      <c r="D4455" s="16">
        <v>5701.3</v>
      </c>
      <c r="E4455" s="16">
        <v>5577.3</v>
      </c>
      <c r="F4455" s="16" t="s">
        <v>2318</v>
      </c>
      <c r="G4455" s="61">
        <f t="shared" si="70"/>
        <v>-1.9565446682839438E-2</v>
      </c>
    </row>
    <row r="4456" spans="1:7" x14ac:dyDescent="0.35">
      <c r="A4456" s="60">
        <v>39497</v>
      </c>
      <c r="B4456" s="16">
        <v>5688.6</v>
      </c>
      <c r="C4456" s="16">
        <v>5655.9</v>
      </c>
      <c r="D4456" s="16">
        <v>5719.8</v>
      </c>
      <c r="E4456" s="16">
        <v>5655</v>
      </c>
      <c r="F4456" s="16" t="s">
        <v>2317</v>
      </c>
      <c r="G4456" s="61">
        <f t="shared" si="70"/>
        <v>9.6911608093717128E-3</v>
      </c>
    </row>
    <row r="4457" spans="1:7" x14ac:dyDescent="0.35">
      <c r="A4457" s="60">
        <v>39496</v>
      </c>
      <c r="B4457" s="16">
        <v>5634</v>
      </c>
      <c r="C4457" s="16">
        <v>5679.9</v>
      </c>
      <c r="D4457" s="16">
        <v>5679.9</v>
      </c>
      <c r="E4457" s="16">
        <v>5627.4</v>
      </c>
      <c r="F4457" s="16" t="s">
        <v>2316</v>
      </c>
      <c r="G4457" s="61">
        <f t="shared" si="70"/>
        <v>-8.0636642135286651E-3</v>
      </c>
    </row>
    <row r="4458" spans="1:7" x14ac:dyDescent="0.35">
      <c r="A4458" s="60">
        <v>39493</v>
      </c>
      <c r="B4458" s="16">
        <v>5679.8</v>
      </c>
      <c r="C4458" s="16">
        <v>5725.3</v>
      </c>
      <c r="D4458" s="16">
        <v>5725.3</v>
      </c>
      <c r="E4458" s="16">
        <v>5619.6</v>
      </c>
      <c r="F4458" s="16" t="s">
        <v>2315</v>
      </c>
      <c r="G4458" s="61">
        <f t="shared" si="70"/>
        <v>-1.1899377196339711E-2</v>
      </c>
    </row>
    <row r="4459" spans="1:7" x14ac:dyDescent="0.35">
      <c r="A4459" s="60">
        <v>39492</v>
      </c>
      <c r="B4459" s="16">
        <v>5748.2</v>
      </c>
      <c r="C4459" s="16">
        <v>5636.2</v>
      </c>
      <c r="D4459" s="16">
        <v>5752.4</v>
      </c>
      <c r="E4459" s="16">
        <v>5635.9</v>
      </c>
      <c r="F4459" s="16" t="s">
        <v>122</v>
      </c>
      <c r="G4459" s="61">
        <f t="shared" si="70"/>
        <v>2.3667479920930212E-2</v>
      </c>
    </row>
    <row r="4460" spans="1:7" x14ac:dyDescent="0.35">
      <c r="A4460" s="60">
        <v>39491</v>
      </c>
      <c r="B4460" s="16">
        <v>5615.3</v>
      </c>
      <c r="C4460" s="16">
        <v>5680.1</v>
      </c>
      <c r="D4460" s="16">
        <v>5718.9</v>
      </c>
      <c r="E4460" s="16">
        <v>5615.3</v>
      </c>
      <c r="F4460" s="16" t="s">
        <v>2314</v>
      </c>
      <c r="G4460" s="61">
        <f t="shared" si="70"/>
        <v>-9.5424559918155794E-3</v>
      </c>
    </row>
    <row r="4461" spans="1:7" x14ac:dyDescent="0.35">
      <c r="A4461" s="60">
        <v>39490</v>
      </c>
      <c r="B4461" s="16">
        <v>5669.4</v>
      </c>
      <c r="C4461" s="16">
        <v>5616.4</v>
      </c>
      <c r="D4461" s="16">
        <v>5679.1</v>
      </c>
      <c r="E4461" s="16">
        <v>5583.4</v>
      </c>
      <c r="F4461" s="16" t="s">
        <v>2313</v>
      </c>
      <c r="G4461" s="61">
        <f t="shared" si="70"/>
        <v>1.1832735450018506E-2</v>
      </c>
    </row>
    <row r="4462" spans="1:7" x14ac:dyDescent="0.35">
      <c r="A4462" s="60">
        <v>39489</v>
      </c>
      <c r="B4462" s="16">
        <v>5603.1</v>
      </c>
      <c r="C4462" s="16">
        <v>5728.2</v>
      </c>
      <c r="D4462" s="16">
        <v>5729.5</v>
      </c>
      <c r="E4462" s="16">
        <v>5584.4</v>
      </c>
      <c r="F4462" s="16" t="s">
        <v>2312</v>
      </c>
      <c r="G4462" s="61">
        <f t="shared" si="70"/>
        <v>-2.1104491692726879E-2</v>
      </c>
    </row>
    <row r="4463" spans="1:7" x14ac:dyDescent="0.35">
      <c r="A4463" s="60">
        <v>39486</v>
      </c>
      <c r="B4463" s="16">
        <v>5723.9</v>
      </c>
      <c r="C4463" s="16">
        <v>5679</v>
      </c>
      <c r="D4463" s="16">
        <v>5767.2</v>
      </c>
      <c r="E4463" s="16">
        <v>5677.4</v>
      </c>
      <c r="F4463" s="16" t="s">
        <v>2311</v>
      </c>
      <c r="G4463" s="61">
        <f t="shared" si="70"/>
        <v>9.8089374239189731E-3</v>
      </c>
    </row>
    <row r="4464" spans="1:7" x14ac:dyDescent="0.35">
      <c r="A4464" s="60">
        <v>39485</v>
      </c>
      <c r="B4464" s="16">
        <v>5668.3</v>
      </c>
      <c r="C4464" s="16">
        <v>5675.8</v>
      </c>
      <c r="D4464" s="16">
        <v>5682</v>
      </c>
      <c r="E4464" s="16">
        <v>5585.8</v>
      </c>
      <c r="F4464" s="16" t="s">
        <v>2310</v>
      </c>
      <c r="G4464" s="61">
        <f t="shared" si="70"/>
        <v>-1.6380160631253027E-3</v>
      </c>
    </row>
    <row r="4465" spans="1:7" x14ac:dyDescent="0.35">
      <c r="A4465" s="60">
        <v>39484</v>
      </c>
      <c r="B4465" s="16">
        <v>5677.6</v>
      </c>
      <c r="C4465" s="16">
        <v>5830.1</v>
      </c>
      <c r="D4465" s="16">
        <v>5830.5</v>
      </c>
      <c r="E4465" s="16">
        <v>5677.6</v>
      </c>
      <c r="F4465" s="16" t="s">
        <v>1057</v>
      </c>
      <c r="G4465" s="61">
        <f t="shared" si="70"/>
        <v>-2.9818355803899466E-2</v>
      </c>
    </row>
    <row r="4466" spans="1:7" x14ac:dyDescent="0.35">
      <c r="A4466" s="60">
        <v>39483</v>
      </c>
      <c r="B4466" s="16">
        <v>5852.1</v>
      </c>
      <c r="C4466" s="16">
        <v>5921.2</v>
      </c>
      <c r="D4466" s="16">
        <v>5938.4</v>
      </c>
      <c r="E4466" s="16">
        <v>5845.2</v>
      </c>
      <c r="F4466" s="16" t="s">
        <v>2309</v>
      </c>
      <c r="G4466" s="61">
        <f t="shared" si="70"/>
        <v>-1.1753381630274951E-2</v>
      </c>
    </row>
    <row r="4467" spans="1:7" x14ac:dyDescent="0.35">
      <c r="A4467" s="60">
        <v>39482</v>
      </c>
      <c r="B4467" s="16">
        <v>5921.7</v>
      </c>
      <c r="C4467" s="16">
        <v>5893.7</v>
      </c>
      <c r="D4467" s="16">
        <v>6057.8</v>
      </c>
      <c r="E4467" s="16">
        <v>5886.3</v>
      </c>
      <c r="F4467" s="16" t="s">
        <v>2308</v>
      </c>
      <c r="G4467" s="61">
        <f t="shared" si="70"/>
        <v>6.6980602825423841E-3</v>
      </c>
    </row>
    <row r="4468" spans="1:7" x14ac:dyDescent="0.35">
      <c r="A4468" s="60">
        <v>39479</v>
      </c>
      <c r="B4468" s="16">
        <v>5882.3</v>
      </c>
      <c r="C4468" s="16">
        <v>5717.2</v>
      </c>
      <c r="D4468" s="16">
        <v>5887.6</v>
      </c>
      <c r="E4468" s="16">
        <v>5714.2</v>
      </c>
      <c r="F4468" s="16" t="s">
        <v>2307</v>
      </c>
      <c r="G4468" s="61">
        <f t="shared" si="70"/>
        <v>3.2525890819729675E-2</v>
      </c>
    </row>
    <row r="4469" spans="1:7" x14ac:dyDescent="0.35">
      <c r="A4469" s="60">
        <v>39478</v>
      </c>
      <c r="B4469" s="16">
        <v>5697</v>
      </c>
      <c r="C4469" s="16">
        <v>5656.6</v>
      </c>
      <c r="D4469" s="16">
        <v>5697</v>
      </c>
      <c r="E4469" s="16">
        <v>5507</v>
      </c>
      <c r="F4469" s="16" t="s">
        <v>166</v>
      </c>
      <c r="G4469" s="61">
        <f t="shared" si="70"/>
        <v>5.5954671420754831E-3</v>
      </c>
    </row>
    <row r="4470" spans="1:7" x14ac:dyDescent="0.35">
      <c r="A4470" s="60">
        <v>39477</v>
      </c>
      <c r="B4470" s="16">
        <v>5665.3</v>
      </c>
      <c r="C4470" s="16">
        <v>5780.7</v>
      </c>
      <c r="D4470" s="16">
        <v>5871.4</v>
      </c>
      <c r="E4470" s="16">
        <v>5661</v>
      </c>
      <c r="F4470" s="16" t="s">
        <v>2306</v>
      </c>
      <c r="G4470" s="61">
        <f t="shared" si="70"/>
        <v>-1.5500912329481253E-2</v>
      </c>
    </row>
    <row r="4471" spans="1:7" x14ac:dyDescent="0.35">
      <c r="A4471" s="60">
        <v>39476</v>
      </c>
      <c r="B4471" s="16">
        <v>5754.5</v>
      </c>
      <c r="C4471" s="16">
        <v>5887.9</v>
      </c>
      <c r="D4471" s="16">
        <v>5887.9</v>
      </c>
      <c r="E4471" s="16">
        <v>5737.3</v>
      </c>
      <c r="F4471" s="16" t="s">
        <v>305</v>
      </c>
      <c r="G4471" s="61">
        <f t="shared" si="70"/>
        <v>-2.2390975655335321E-2</v>
      </c>
    </row>
    <row r="4472" spans="1:7" x14ac:dyDescent="0.35">
      <c r="A4472" s="60">
        <v>39472</v>
      </c>
      <c r="B4472" s="16">
        <v>5886.3</v>
      </c>
      <c r="C4472" s="16">
        <v>5631.6</v>
      </c>
      <c r="D4472" s="16">
        <v>5886.3</v>
      </c>
      <c r="E4472" s="16">
        <v>5631.6</v>
      </c>
      <c r="F4472" s="16" t="s">
        <v>872</v>
      </c>
      <c r="G4472" s="61">
        <f t="shared" si="70"/>
        <v>5.0037461200899136E-2</v>
      </c>
    </row>
    <row r="4473" spans="1:7" x14ac:dyDescent="0.35">
      <c r="A4473" s="60">
        <v>39471</v>
      </c>
      <c r="B4473" s="16">
        <v>5605.8</v>
      </c>
      <c r="C4473" s="16">
        <v>5480.9</v>
      </c>
      <c r="D4473" s="16">
        <v>5605.8</v>
      </c>
      <c r="E4473" s="16">
        <v>5479.1</v>
      </c>
      <c r="F4473" s="16" t="s">
        <v>174</v>
      </c>
      <c r="G4473" s="61">
        <f t="shared" si="70"/>
        <v>2.9418245923314101E-2</v>
      </c>
    </row>
    <row r="4474" spans="1:7" x14ac:dyDescent="0.35">
      <c r="A4474" s="60">
        <v>39470</v>
      </c>
      <c r="B4474" s="16">
        <v>5445.6</v>
      </c>
      <c r="C4474" s="16">
        <v>5264.2</v>
      </c>
      <c r="D4474" s="16">
        <v>5567.6</v>
      </c>
      <c r="E4474" s="16">
        <v>5264.2</v>
      </c>
      <c r="F4474" s="16" t="s">
        <v>489</v>
      </c>
      <c r="G4474" s="61">
        <f t="shared" si="70"/>
        <v>4.2818843355036496E-2</v>
      </c>
    </row>
    <row r="4475" spans="1:7" x14ac:dyDescent="0.35">
      <c r="A4475" s="60">
        <v>39469</v>
      </c>
      <c r="B4475" s="16">
        <v>5222</v>
      </c>
      <c r="C4475" s="16">
        <v>5569.1</v>
      </c>
      <c r="D4475" s="16">
        <v>5569.1</v>
      </c>
      <c r="E4475" s="16">
        <v>5222</v>
      </c>
      <c r="F4475" s="16" t="s">
        <v>2305</v>
      </c>
      <c r="G4475" s="61">
        <f t="shared" si="70"/>
        <v>-7.2617165994778743E-2</v>
      </c>
    </row>
    <row r="4476" spans="1:7" x14ac:dyDescent="0.35">
      <c r="A4476" s="60">
        <v>39468</v>
      </c>
      <c r="B4476" s="16">
        <v>5630.9</v>
      </c>
      <c r="C4476" s="16">
        <v>5789.3</v>
      </c>
      <c r="D4476" s="16">
        <v>5790.2</v>
      </c>
      <c r="E4476" s="16">
        <v>5630.9</v>
      </c>
      <c r="F4476" s="16" t="s">
        <v>2304</v>
      </c>
      <c r="G4476" s="61">
        <f t="shared" si="70"/>
        <v>-2.9054729799634416E-2</v>
      </c>
    </row>
    <row r="4477" spans="1:7" x14ac:dyDescent="0.35">
      <c r="A4477" s="60">
        <v>39465</v>
      </c>
      <c r="B4477" s="16">
        <v>5799.4</v>
      </c>
      <c r="C4477" s="16">
        <v>5803</v>
      </c>
      <c r="D4477" s="16">
        <v>5811.4</v>
      </c>
      <c r="E4477" s="16">
        <v>5680.7</v>
      </c>
      <c r="F4477" s="16" t="s">
        <v>298</v>
      </c>
      <c r="G4477" s="61">
        <f t="shared" si="70"/>
        <v>-9.8343862045416897E-3</v>
      </c>
    </row>
    <row r="4478" spans="1:7" x14ac:dyDescent="0.35">
      <c r="A4478" s="60">
        <v>39464</v>
      </c>
      <c r="B4478" s="16">
        <v>5857</v>
      </c>
      <c r="C4478" s="16">
        <v>5877.9</v>
      </c>
      <c r="D4478" s="16">
        <v>5904.3</v>
      </c>
      <c r="E4478" s="16">
        <v>5847.9</v>
      </c>
      <c r="F4478" s="16" t="s">
        <v>173</v>
      </c>
      <c r="G4478" s="61">
        <f t="shared" si="70"/>
        <v>-2.3506166110240923E-3</v>
      </c>
    </row>
    <row r="4479" spans="1:7" x14ac:dyDescent="0.35">
      <c r="A4479" s="60">
        <v>39463</v>
      </c>
      <c r="B4479" s="16">
        <v>5870.8</v>
      </c>
      <c r="C4479" s="16">
        <v>6003.6</v>
      </c>
      <c r="D4479" s="16">
        <v>6019.8</v>
      </c>
      <c r="E4479" s="16">
        <v>5848.3</v>
      </c>
      <c r="F4479" s="16" t="s">
        <v>305</v>
      </c>
      <c r="G4479" s="61">
        <f t="shared" si="70"/>
        <v>-2.4751652878833186E-2</v>
      </c>
    </row>
    <row r="4480" spans="1:7" x14ac:dyDescent="0.35">
      <c r="A4480" s="60">
        <v>39462</v>
      </c>
      <c r="B4480" s="16">
        <v>6019.8</v>
      </c>
      <c r="C4480" s="16">
        <v>6041.6</v>
      </c>
      <c r="D4480" s="16">
        <v>6102.1</v>
      </c>
      <c r="E4480" s="16">
        <v>6005.7</v>
      </c>
      <c r="F4480" s="16" t="s">
        <v>534</v>
      </c>
      <c r="G4480" s="61">
        <f t="shared" si="70"/>
        <v>-3.4928570246154367E-3</v>
      </c>
    </row>
    <row r="4481" spans="1:7" x14ac:dyDescent="0.35">
      <c r="A4481" s="60">
        <v>39461</v>
      </c>
      <c r="B4481" s="16">
        <v>6040.9</v>
      </c>
      <c r="C4481" s="16">
        <v>6040.6</v>
      </c>
      <c r="D4481" s="16">
        <v>6073.3</v>
      </c>
      <c r="E4481" s="16">
        <v>5970.6</v>
      </c>
      <c r="F4481" s="16" t="s">
        <v>2303</v>
      </c>
      <c r="G4481" s="61">
        <f t="shared" si="70"/>
        <v>-2.2297832980971988E-3</v>
      </c>
    </row>
    <row r="4482" spans="1:7" x14ac:dyDescent="0.35">
      <c r="A4482" s="60">
        <v>39458</v>
      </c>
      <c r="B4482" s="16">
        <v>6054.4</v>
      </c>
      <c r="C4482" s="16">
        <v>6154.6</v>
      </c>
      <c r="D4482" s="16">
        <v>6164.3</v>
      </c>
      <c r="E4482" s="16">
        <v>6054.4</v>
      </c>
      <c r="F4482" s="16" t="s">
        <v>2302</v>
      </c>
      <c r="G4482" s="61">
        <f t="shared" si="70"/>
        <v>-1.5112325736502341E-2</v>
      </c>
    </row>
    <row r="4483" spans="1:7" x14ac:dyDescent="0.35">
      <c r="A4483" s="60">
        <v>39457</v>
      </c>
      <c r="B4483" s="16">
        <v>6147.3</v>
      </c>
      <c r="C4483" s="16">
        <v>6160.2</v>
      </c>
      <c r="D4483" s="16">
        <v>6176.3</v>
      </c>
      <c r="E4483" s="16">
        <v>6121.2</v>
      </c>
      <c r="F4483" s="16" t="s">
        <v>1021</v>
      </c>
      <c r="G4483" s="61">
        <f t="shared" ref="G4483:G4546" si="71">B4483/B4484-1</f>
        <v>-1.9806802500202947E-3</v>
      </c>
    </row>
    <row r="4484" spans="1:7" x14ac:dyDescent="0.35">
      <c r="A4484" s="60">
        <v>39456</v>
      </c>
      <c r="B4484" s="16">
        <v>6159.5</v>
      </c>
      <c r="C4484" s="16">
        <v>6193.4</v>
      </c>
      <c r="D4484" s="16">
        <v>6193.4</v>
      </c>
      <c r="E4484" s="16">
        <v>6111.1</v>
      </c>
      <c r="F4484" s="16" t="s">
        <v>2301</v>
      </c>
      <c r="G4484" s="61">
        <f t="shared" si="71"/>
        <v>-7.4447685192645663E-3</v>
      </c>
    </row>
    <row r="4485" spans="1:7" x14ac:dyDescent="0.35">
      <c r="A4485" s="60">
        <v>39455</v>
      </c>
      <c r="B4485" s="16">
        <v>6205.7</v>
      </c>
      <c r="C4485" s="16">
        <v>6233.2</v>
      </c>
      <c r="D4485" s="16">
        <v>6259.7</v>
      </c>
      <c r="E4485" s="16">
        <v>6195.3</v>
      </c>
      <c r="F4485" s="16" t="s">
        <v>2300</v>
      </c>
      <c r="G4485" s="61">
        <f t="shared" si="71"/>
        <v>-5.5605409909620374E-3</v>
      </c>
    </row>
    <row r="4486" spans="1:7" x14ac:dyDescent="0.35">
      <c r="A4486" s="60">
        <v>39454</v>
      </c>
      <c r="B4486" s="16">
        <v>6240.4</v>
      </c>
      <c r="C4486" s="16">
        <v>6357.8</v>
      </c>
      <c r="D4486" s="16">
        <v>6357.8</v>
      </c>
      <c r="E4486" s="16">
        <v>6227.7</v>
      </c>
      <c r="F4486" s="16" t="s">
        <v>2299</v>
      </c>
      <c r="G4486" s="61">
        <f t="shared" si="71"/>
        <v>-2.270805274532528E-2</v>
      </c>
    </row>
    <row r="4487" spans="1:7" x14ac:dyDescent="0.35">
      <c r="A4487" s="60">
        <v>39451</v>
      </c>
      <c r="B4487" s="16">
        <v>6385.4</v>
      </c>
      <c r="C4487" s="16">
        <v>6387.7</v>
      </c>
      <c r="D4487" s="16">
        <v>6421.2</v>
      </c>
      <c r="E4487" s="16">
        <v>6355</v>
      </c>
      <c r="F4487" s="16" t="s">
        <v>2298</v>
      </c>
      <c r="G4487" s="61">
        <f t="shared" si="71"/>
        <v>2.0085993158207582E-3</v>
      </c>
    </row>
    <row r="4488" spans="1:7" x14ac:dyDescent="0.35">
      <c r="A4488" s="60">
        <v>39450</v>
      </c>
      <c r="B4488" s="16">
        <v>6372.6</v>
      </c>
      <c r="C4488" s="16">
        <v>6422.7</v>
      </c>
      <c r="D4488" s="16">
        <v>6422.7</v>
      </c>
      <c r="E4488" s="16">
        <v>6335.8</v>
      </c>
      <c r="F4488" s="16" t="s">
        <v>2297</v>
      </c>
      <c r="G4488" s="61">
        <f t="shared" si="71"/>
        <v>-9.5584464027602678E-3</v>
      </c>
    </row>
    <row r="4489" spans="1:7" x14ac:dyDescent="0.35">
      <c r="A4489" s="60">
        <v>39449</v>
      </c>
      <c r="B4489" s="16">
        <v>6434.1</v>
      </c>
      <c r="C4489" s="16">
        <v>6418.6</v>
      </c>
      <c r="D4489" s="16">
        <v>6462.8</v>
      </c>
      <c r="E4489" s="16">
        <v>6408.4</v>
      </c>
      <c r="F4489" s="16" t="s">
        <v>2296</v>
      </c>
      <c r="G4489" s="61">
        <f t="shared" si="71"/>
        <v>2.0401806572185599E-3</v>
      </c>
    </row>
    <row r="4490" spans="1:7" x14ac:dyDescent="0.35">
      <c r="A4490" s="60">
        <v>39447</v>
      </c>
      <c r="B4490" s="16">
        <v>6421</v>
      </c>
      <c r="C4490" s="16">
        <v>6426</v>
      </c>
      <c r="D4490" s="16">
        <v>6431.4</v>
      </c>
      <c r="E4490" s="16">
        <v>6396.9</v>
      </c>
      <c r="F4490" s="16" t="s">
        <v>2295</v>
      </c>
      <c r="G4490" s="61">
        <f t="shared" si="71"/>
        <v>-4.2031850802493054E-4</v>
      </c>
    </row>
    <row r="4491" spans="1:7" x14ac:dyDescent="0.35">
      <c r="A4491" s="60">
        <v>39444</v>
      </c>
      <c r="B4491" s="16">
        <v>6423.7</v>
      </c>
      <c r="C4491" s="16">
        <v>6411.4</v>
      </c>
      <c r="D4491" s="16">
        <v>6423.7</v>
      </c>
      <c r="E4491" s="16">
        <v>6373.3</v>
      </c>
      <c r="F4491" s="16" t="s">
        <v>2294</v>
      </c>
      <c r="G4491" s="61">
        <f t="shared" si="71"/>
        <v>-4.201419146022678E-4</v>
      </c>
    </row>
    <row r="4492" spans="1:7" x14ac:dyDescent="0.35">
      <c r="A4492" s="60">
        <v>39443</v>
      </c>
      <c r="B4492" s="16">
        <v>6426.4</v>
      </c>
      <c r="C4492" s="16">
        <v>6401.6</v>
      </c>
      <c r="D4492" s="16">
        <v>6434.4</v>
      </c>
      <c r="E4492" s="16">
        <v>6401.2</v>
      </c>
      <c r="F4492" s="16" t="s">
        <v>2293</v>
      </c>
      <c r="G4492" s="61">
        <f t="shared" si="71"/>
        <v>6.0112711333750735E-3</v>
      </c>
    </row>
    <row r="4493" spans="1:7" x14ac:dyDescent="0.35">
      <c r="A4493" s="60">
        <v>39440</v>
      </c>
      <c r="B4493" s="16">
        <v>6388</v>
      </c>
      <c r="C4493" s="16">
        <v>6330.9</v>
      </c>
      <c r="D4493" s="16">
        <v>6402.2</v>
      </c>
      <c r="E4493" s="16">
        <v>6330.9</v>
      </c>
      <c r="F4493" s="16" t="s">
        <v>2292</v>
      </c>
      <c r="G4493" s="61">
        <f t="shared" si="71"/>
        <v>1.2457602941642776E-2</v>
      </c>
    </row>
    <row r="4494" spans="1:7" x14ac:dyDescent="0.35">
      <c r="A4494" s="60">
        <v>39437</v>
      </c>
      <c r="B4494" s="16">
        <v>6309.4</v>
      </c>
      <c r="C4494" s="16">
        <v>6250.7</v>
      </c>
      <c r="D4494" s="16">
        <v>6344.7</v>
      </c>
      <c r="E4494" s="16">
        <v>6249.7</v>
      </c>
      <c r="F4494" s="16" t="s">
        <v>711</v>
      </c>
      <c r="G4494" s="61">
        <f t="shared" si="71"/>
        <v>1.0344606712785032E-2</v>
      </c>
    </row>
    <row r="4495" spans="1:7" x14ac:dyDescent="0.35">
      <c r="A4495" s="60">
        <v>39436</v>
      </c>
      <c r="B4495" s="16">
        <v>6244.8</v>
      </c>
      <c r="C4495" s="16">
        <v>6289.4</v>
      </c>
      <c r="D4495" s="16">
        <v>6301</v>
      </c>
      <c r="E4495" s="16">
        <v>6244.8</v>
      </c>
      <c r="F4495" s="16" t="s">
        <v>299</v>
      </c>
      <c r="G4495" s="61">
        <f t="shared" si="71"/>
        <v>-5.7317539166985565E-3</v>
      </c>
    </row>
    <row r="4496" spans="1:7" x14ac:dyDescent="0.35">
      <c r="A4496" s="60">
        <v>39435</v>
      </c>
      <c r="B4496" s="16">
        <v>6280.8</v>
      </c>
      <c r="C4496" s="16">
        <v>6312</v>
      </c>
      <c r="D4496" s="16">
        <v>6327</v>
      </c>
      <c r="E4496" s="16">
        <v>6258.4</v>
      </c>
      <c r="F4496" s="16" t="s">
        <v>1193</v>
      </c>
      <c r="G4496" s="61">
        <f t="shared" si="71"/>
        <v>-1.8752185106315489E-3</v>
      </c>
    </row>
    <row r="4497" spans="1:7" x14ac:dyDescent="0.35">
      <c r="A4497" s="60">
        <v>39434</v>
      </c>
      <c r="B4497" s="16">
        <v>6292.6</v>
      </c>
      <c r="C4497" s="16">
        <v>6314.1</v>
      </c>
      <c r="D4497" s="16">
        <v>6314.1</v>
      </c>
      <c r="E4497" s="16">
        <v>6168.3</v>
      </c>
      <c r="F4497" s="16" t="s">
        <v>1193</v>
      </c>
      <c r="G4497" s="61">
        <f t="shared" si="71"/>
        <v>-6.1909725512492297E-3</v>
      </c>
    </row>
    <row r="4498" spans="1:7" x14ac:dyDescent="0.35">
      <c r="A4498" s="60">
        <v>39433</v>
      </c>
      <c r="B4498" s="16">
        <v>6331.8</v>
      </c>
      <c r="C4498" s="16">
        <v>6537</v>
      </c>
      <c r="D4498" s="16">
        <v>6538.4</v>
      </c>
      <c r="E4498" s="16">
        <v>6331.8</v>
      </c>
      <c r="F4498" s="16" t="s">
        <v>165</v>
      </c>
      <c r="G4498" s="61">
        <f t="shared" si="71"/>
        <v>-3.421241286740595E-2</v>
      </c>
    </row>
    <row r="4499" spans="1:7" x14ac:dyDescent="0.35">
      <c r="A4499" s="60">
        <v>39430</v>
      </c>
      <c r="B4499" s="16">
        <v>6556.1</v>
      </c>
      <c r="C4499" s="16">
        <v>6652.1</v>
      </c>
      <c r="D4499" s="16">
        <v>6656</v>
      </c>
      <c r="E4499" s="16">
        <v>6534.5</v>
      </c>
      <c r="F4499" s="16" t="s">
        <v>2291</v>
      </c>
      <c r="G4499" s="61">
        <f t="shared" si="71"/>
        <v>-1.5763162240470807E-2</v>
      </c>
    </row>
    <row r="4500" spans="1:7" x14ac:dyDescent="0.35">
      <c r="A4500" s="60">
        <v>39429</v>
      </c>
      <c r="B4500" s="16">
        <v>6661.1</v>
      </c>
      <c r="C4500" s="16">
        <v>6681.9</v>
      </c>
      <c r="D4500" s="16">
        <v>6704.4</v>
      </c>
      <c r="E4500" s="16">
        <v>6627.2</v>
      </c>
      <c r="F4500" s="16" t="s">
        <v>2290</v>
      </c>
      <c r="G4500" s="61">
        <f t="shared" si="71"/>
        <v>-2.1421937262185997E-3</v>
      </c>
    </row>
    <row r="4501" spans="1:7" x14ac:dyDescent="0.35">
      <c r="A4501" s="60">
        <v>39428</v>
      </c>
      <c r="B4501" s="16">
        <v>6675.4</v>
      </c>
      <c r="C4501" s="16">
        <v>6714.5</v>
      </c>
      <c r="D4501" s="16">
        <v>6714.5</v>
      </c>
      <c r="E4501" s="16">
        <v>6642.2</v>
      </c>
      <c r="F4501" s="16" t="s">
        <v>2289</v>
      </c>
      <c r="G4501" s="61">
        <f t="shared" si="71"/>
        <v>-9.3052937771777033E-3</v>
      </c>
    </row>
    <row r="4502" spans="1:7" x14ac:dyDescent="0.35">
      <c r="A4502" s="60">
        <v>39427</v>
      </c>
      <c r="B4502" s="16">
        <v>6738.1</v>
      </c>
      <c r="C4502" s="16">
        <v>6693.9</v>
      </c>
      <c r="D4502" s="16">
        <v>6741.4</v>
      </c>
      <c r="E4502" s="16">
        <v>6693.9</v>
      </c>
      <c r="F4502" s="16" t="s">
        <v>2288</v>
      </c>
      <c r="G4502" s="61">
        <f t="shared" si="71"/>
        <v>7.7773290857150457E-3</v>
      </c>
    </row>
    <row r="4503" spans="1:7" x14ac:dyDescent="0.35">
      <c r="A4503" s="60">
        <v>39426</v>
      </c>
      <c r="B4503" s="16">
        <v>6686.1</v>
      </c>
      <c r="C4503" s="16">
        <v>6718.1</v>
      </c>
      <c r="D4503" s="16">
        <v>6718.1</v>
      </c>
      <c r="E4503" s="16">
        <v>6673.5</v>
      </c>
      <c r="F4503" s="16" t="s">
        <v>2287</v>
      </c>
      <c r="G4503" s="61">
        <f t="shared" si="71"/>
        <v>-4.1554959785522483E-3</v>
      </c>
    </row>
    <row r="4504" spans="1:7" x14ac:dyDescent="0.35">
      <c r="A4504" s="60">
        <v>39423</v>
      </c>
      <c r="B4504" s="16">
        <v>6714</v>
      </c>
      <c r="C4504" s="16">
        <v>6671</v>
      </c>
      <c r="D4504" s="16">
        <v>6727.8</v>
      </c>
      <c r="E4504" s="16">
        <v>6670.5</v>
      </c>
      <c r="F4504" s="16" t="s">
        <v>2286</v>
      </c>
      <c r="G4504" s="61">
        <f t="shared" si="71"/>
        <v>8.0324299977478919E-3</v>
      </c>
    </row>
    <row r="4505" spans="1:7" x14ac:dyDescent="0.35">
      <c r="A4505" s="60">
        <v>39422</v>
      </c>
      <c r="B4505" s="16">
        <v>6660.5</v>
      </c>
      <c r="C4505" s="16">
        <v>6591.1</v>
      </c>
      <c r="D4505" s="16">
        <v>6673.2</v>
      </c>
      <c r="E4505" s="16">
        <v>6590.8</v>
      </c>
      <c r="F4505" s="16" t="s">
        <v>2285</v>
      </c>
      <c r="G4505" s="61">
        <f t="shared" si="71"/>
        <v>1.4021679556665223E-2</v>
      </c>
    </row>
    <row r="4506" spans="1:7" x14ac:dyDescent="0.35">
      <c r="A4506" s="60">
        <v>39421</v>
      </c>
      <c r="B4506" s="16">
        <v>6568.4</v>
      </c>
      <c r="C4506" s="16">
        <v>6579.8</v>
      </c>
      <c r="D4506" s="16">
        <v>6579.8</v>
      </c>
      <c r="E4506" s="16">
        <v>6543.2</v>
      </c>
      <c r="F4506" s="16" t="s">
        <v>976</v>
      </c>
      <c r="G4506" s="61">
        <f t="shared" si="71"/>
        <v>-3.0961631860126904E-3</v>
      </c>
    </row>
    <row r="4507" spans="1:7" x14ac:dyDescent="0.35">
      <c r="A4507" s="60">
        <v>39420</v>
      </c>
      <c r="B4507" s="16">
        <v>6588.8</v>
      </c>
      <c r="C4507" s="16">
        <v>6583.2</v>
      </c>
      <c r="D4507" s="16">
        <v>6593.7</v>
      </c>
      <c r="E4507" s="16">
        <v>6560</v>
      </c>
      <c r="F4507" s="16" t="s">
        <v>2284</v>
      </c>
      <c r="G4507" s="61">
        <f t="shared" si="71"/>
        <v>-1.2732674467955674E-3</v>
      </c>
    </row>
    <row r="4508" spans="1:7" x14ac:dyDescent="0.35">
      <c r="A4508" s="60">
        <v>39419</v>
      </c>
      <c r="B4508" s="16">
        <v>6597.2</v>
      </c>
      <c r="C4508" s="16">
        <v>6595.4</v>
      </c>
      <c r="D4508" s="16">
        <v>6625.4</v>
      </c>
      <c r="E4508" s="16">
        <v>6586.6</v>
      </c>
      <c r="F4508" s="16" t="s">
        <v>2283</v>
      </c>
      <c r="G4508" s="61">
        <f t="shared" si="71"/>
        <v>5.4598398446970009E-4</v>
      </c>
    </row>
    <row r="4509" spans="1:7" x14ac:dyDescent="0.35">
      <c r="A4509" s="60">
        <v>39416</v>
      </c>
      <c r="B4509" s="16">
        <v>6593.6</v>
      </c>
      <c r="C4509" s="16">
        <v>6519.1</v>
      </c>
      <c r="D4509" s="16">
        <v>6608.2</v>
      </c>
      <c r="E4509" s="16">
        <v>6500.9</v>
      </c>
      <c r="F4509" s="16" t="s">
        <v>562</v>
      </c>
      <c r="G4509" s="61">
        <f t="shared" si="71"/>
        <v>1.3277600196705208E-2</v>
      </c>
    </row>
    <row r="4510" spans="1:7" x14ac:dyDescent="0.35">
      <c r="A4510" s="60">
        <v>39415</v>
      </c>
      <c r="B4510" s="16">
        <v>6507.2</v>
      </c>
      <c r="C4510" s="16">
        <v>6458.9</v>
      </c>
      <c r="D4510" s="16">
        <v>6540.8</v>
      </c>
      <c r="E4510" s="16">
        <v>6458.8</v>
      </c>
      <c r="F4510" s="16" t="s">
        <v>2282</v>
      </c>
      <c r="G4510" s="61">
        <f t="shared" si="71"/>
        <v>1.1565725656012882E-2</v>
      </c>
    </row>
    <row r="4511" spans="1:7" x14ac:dyDescent="0.35">
      <c r="A4511" s="60">
        <v>39414</v>
      </c>
      <c r="B4511" s="16">
        <v>6432.8</v>
      </c>
      <c r="C4511" s="16">
        <v>6491.7</v>
      </c>
      <c r="D4511" s="16">
        <v>6495</v>
      </c>
      <c r="E4511" s="16">
        <v>6412.9</v>
      </c>
      <c r="F4511" s="16" t="s">
        <v>1099</v>
      </c>
      <c r="G4511" s="61">
        <f t="shared" si="71"/>
        <v>-9.3630651718615843E-3</v>
      </c>
    </row>
    <row r="4512" spans="1:7" x14ac:dyDescent="0.35">
      <c r="A4512" s="60">
        <v>39413</v>
      </c>
      <c r="B4512" s="16">
        <v>6493.6</v>
      </c>
      <c r="C4512" s="16">
        <v>6502.7</v>
      </c>
      <c r="D4512" s="16">
        <v>6502.7</v>
      </c>
      <c r="E4512" s="16">
        <v>6416.8</v>
      </c>
      <c r="F4512" s="16" t="s">
        <v>2281</v>
      </c>
      <c r="G4512" s="61">
        <f t="shared" si="71"/>
        <v>-6.0613481907793032E-3</v>
      </c>
    </row>
    <row r="4513" spans="1:7" x14ac:dyDescent="0.35">
      <c r="A4513" s="60">
        <v>39412</v>
      </c>
      <c r="B4513" s="16">
        <v>6533.2</v>
      </c>
      <c r="C4513" s="16">
        <v>6419.6</v>
      </c>
      <c r="D4513" s="16">
        <v>6542.6</v>
      </c>
      <c r="E4513" s="16">
        <v>6419.6</v>
      </c>
      <c r="F4513" s="16" t="s">
        <v>886</v>
      </c>
      <c r="G4513" s="61">
        <f t="shared" si="71"/>
        <v>2.2026156060321656E-2</v>
      </c>
    </row>
    <row r="4514" spans="1:7" x14ac:dyDescent="0.35">
      <c r="A4514" s="60">
        <v>39409</v>
      </c>
      <c r="B4514" s="16">
        <v>6392.4</v>
      </c>
      <c r="C4514" s="16">
        <v>6397.5</v>
      </c>
      <c r="D4514" s="16">
        <v>6405.9</v>
      </c>
      <c r="E4514" s="16">
        <v>6375.2</v>
      </c>
      <c r="F4514" s="16" t="s">
        <v>2280</v>
      </c>
      <c r="G4514" s="61">
        <f t="shared" si="71"/>
        <v>-4.2219824553180185E-4</v>
      </c>
    </row>
    <row r="4515" spans="1:7" x14ac:dyDescent="0.35">
      <c r="A4515" s="60">
        <v>39408</v>
      </c>
      <c r="B4515" s="16">
        <v>6395.1</v>
      </c>
      <c r="C4515" s="16">
        <v>6424.7</v>
      </c>
      <c r="D4515" s="16">
        <v>6424.7</v>
      </c>
      <c r="E4515" s="16">
        <v>6373.4</v>
      </c>
      <c r="F4515" s="16" t="s">
        <v>2279</v>
      </c>
      <c r="G4515" s="61">
        <f t="shared" si="71"/>
        <v>-8.5423707792006143E-3</v>
      </c>
    </row>
    <row r="4516" spans="1:7" x14ac:dyDescent="0.35">
      <c r="A4516" s="60">
        <v>39407</v>
      </c>
      <c r="B4516" s="16">
        <v>6450.2</v>
      </c>
      <c r="C4516" s="16">
        <v>6502.1</v>
      </c>
      <c r="D4516" s="16">
        <v>6503</v>
      </c>
      <c r="E4516" s="16">
        <v>6425</v>
      </c>
      <c r="F4516" s="16" t="s">
        <v>2278</v>
      </c>
      <c r="G4516" s="61">
        <f t="shared" si="71"/>
        <v>-6.1631382700071402E-3</v>
      </c>
    </row>
    <row r="4517" spans="1:7" x14ac:dyDescent="0.35">
      <c r="A4517" s="60">
        <v>39406</v>
      </c>
      <c r="B4517" s="16">
        <v>6490.2</v>
      </c>
      <c r="C4517" s="16">
        <v>6562.6</v>
      </c>
      <c r="D4517" s="16">
        <v>6562.6</v>
      </c>
      <c r="E4517" s="16">
        <v>6461.7</v>
      </c>
      <c r="F4517" s="16" t="s">
        <v>2277</v>
      </c>
      <c r="G4517" s="61">
        <f t="shared" si="71"/>
        <v>-1.6830018329722973E-2</v>
      </c>
    </row>
    <row r="4518" spans="1:7" x14ac:dyDescent="0.35">
      <c r="A4518" s="60">
        <v>39405</v>
      </c>
      <c r="B4518" s="16">
        <v>6601.3</v>
      </c>
      <c r="C4518" s="16">
        <v>6537.6</v>
      </c>
      <c r="D4518" s="16">
        <v>6614.8</v>
      </c>
      <c r="E4518" s="16">
        <v>6537.6</v>
      </c>
      <c r="F4518" s="16" t="s">
        <v>2276</v>
      </c>
      <c r="G4518" s="61">
        <f t="shared" si="71"/>
        <v>1.1522961646312391E-2</v>
      </c>
    </row>
    <row r="4519" spans="1:7" x14ac:dyDescent="0.35">
      <c r="A4519" s="60">
        <v>39402</v>
      </c>
      <c r="B4519" s="16">
        <v>6526.1</v>
      </c>
      <c r="C4519" s="16">
        <v>6593.6</v>
      </c>
      <c r="D4519" s="16">
        <v>6593.6</v>
      </c>
      <c r="E4519" s="16">
        <v>6516.7</v>
      </c>
      <c r="F4519" s="16" t="s">
        <v>2275</v>
      </c>
      <c r="G4519" s="61">
        <f t="shared" si="71"/>
        <v>-1.0357272837559051E-2</v>
      </c>
    </row>
    <row r="4520" spans="1:7" x14ac:dyDescent="0.35">
      <c r="A4520" s="60">
        <v>39401</v>
      </c>
      <c r="B4520" s="16">
        <v>6594.4</v>
      </c>
      <c r="C4520" s="16">
        <v>6643.8</v>
      </c>
      <c r="D4520" s="16">
        <v>6671.3</v>
      </c>
      <c r="E4520" s="16">
        <v>6594.4</v>
      </c>
      <c r="F4520" s="16" t="s">
        <v>2274</v>
      </c>
      <c r="G4520" s="61">
        <f t="shared" si="71"/>
        <v>-8.3609022556391244E-3</v>
      </c>
    </row>
    <row r="4521" spans="1:7" x14ac:dyDescent="0.35">
      <c r="A4521" s="60">
        <v>39400</v>
      </c>
      <c r="B4521" s="16">
        <v>6650</v>
      </c>
      <c r="C4521" s="16">
        <v>6592.2</v>
      </c>
      <c r="D4521" s="16">
        <v>6660</v>
      </c>
      <c r="E4521" s="16">
        <v>6591</v>
      </c>
      <c r="F4521" s="16" t="s">
        <v>2273</v>
      </c>
      <c r="G4521" s="61">
        <f t="shared" si="71"/>
        <v>1.203792478960275E-2</v>
      </c>
    </row>
    <row r="4522" spans="1:7" x14ac:dyDescent="0.35">
      <c r="A4522" s="60">
        <v>39399</v>
      </c>
      <c r="B4522" s="16">
        <v>6570.9</v>
      </c>
      <c r="C4522" s="16">
        <v>6521.5</v>
      </c>
      <c r="D4522" s="16">
        <v>6577</v>
      </c>
      <c r="E4522" s="16">
        <v>6503.8</v>
      </c>
      <c r="F4522" s="16" t="s">
        <v>2272</v>
      </c>
      <c r="G4522" s="61">
        <f t="shared" si="71"/>
        <v>7.2969202704151748E-3</v>
      </c>
    </row>
    <row r="4523" spans="1:7" x14ac:dyDescent="0.35">
      <c r="A4523" s="60">
        <v>39398</v>
      </c>
      <c r="B4523" s="16">
        <v>6523.3</v>
      </c>
      <c r="C4523" s="16">
        <v>6593.9</v>
      </c>
      <c r="D4523" s="16">
        <v>6624.2</v>
      </c>
      <c r="E4523" s="16">
        <v>6512.4</v>
      </c>
      <c r="F4523" s="16" t="s">
        <v>2271</v>
      </c>
      <c r="G4523" s="61">
        <f t="shared" si="71"/>
        <v>-1.2728153282682952E-2</v>
      </c>
    </row>
    <row r="4524" spans="1:7" x14ac:dyDescent="0.35">
      <c r="A4524" s="60">
        <v>39395</v>
      </c>
      <c r="B4524" s="16">
        <v>6607.4</v>
      </c>
      <c r="C4524" s="16">
        <v>6569.6</v>
      </c>
      <c r="D4524" s="16">
        <v>6663.9</v>
      </c>
      <c r="E4524" s="16">
        <v>6569.6</v>
      </c>
      <c r="F4524" s="16" t="s">
        <v>2270</v>
      </c>
      <c r="G4524" s="61">
        <f t="shared" si="71"/>
        <v>5.9222044606834778E-3</v>
      </c>
    </row>
    <row r="4525" spans="1:7" x14ac:dyDescent="0.35">
      <c r="A4525" s="60">
        <v>39394</v>
      </c>
      <c r="B4525" s="16">
        <v>6568.5</v>
      </c>
      <c r="C4525" s="16">
        <v>6680.5</v>
      </c>
      <c r="D4525" s="16">
        <v>6680.5</v>
      </c>
      <c r="E4525" s="16">
        <v>6537</v>
      </c>
      <c r="F4525" s="16" t="s">
        <v>2269</v>
      </c>
      <c r="G4525" s="61">
        <f t="shared" si="71"/>
        <v>-2.3721407232353942E-2</v>
      </c>
    </row>
    <row r="4526" spans="1:7" x14ac:dyDescent="0.35">
      <c r="A4526" s="60">
        <v>39393</v>
      </c>
      <c r="B4526" s="16">
        <v>6728.1</v>
      </c>
      <c r="C4526" s="16">
        <v>6666.1</v>
      </c>
      <c r="D4526" s="16">
        <v>6732.6</v>
      </c>
      <c r="E4526" s="16">
        <v>6666.1</v>
      </c>
      <c r="F4526" s="16" t="s">
        <v>2268</v>
      </c>
      <c r="G4526" s="61">
        <f t="shared" si="71"/>
        <v>1.0361760598279091E-2</v>
      </c>
    </row>
    <row r="4527" spans="1:7" x14ac:dyDescent="0.35">
      <c r="A4527" s="60">
        <v>39392</v>
      </c>
      <c r="B4527" s="16">
        <v>6659.1</v>
      </c>
      <c r="C4527" s="16">
        <v>6618.5</v>
      </c>
      <c r="D4527" s="16">
        <v>6685.8</v>
      </c>
      <c r="E4527" s="16">
        <v>6618.2</v>
      </c>
      <c r="F4527" s="16" t="s">
        <v>2267</v>
      </c>
      <c r="G4527" s="61">
        <f t="shared" si="71"/>
        <v>5.8911496805185148E-3</v>
      </c>
    </row>
    <row r="4528" spans="1:7" x14ac:dyDescent="0.35">
      <c r="A4528" s="60">
        <v>39391</v>
      </c>
      <c r="B4528" s="16">
        <v>6620.1</v>
      </c>
      <c r="C4528" s="16">
        <v>6733.1</v>
      </c>
      <c r="D4528" s="16">
        <v>6742.9</v>
      </c>
      <c r="E4528" s="16">
        <v>6600.3</v>
      </c>
      <c r="F4528" s="16" t="s">
        <v>2266</v>
      </c>
      <c r="G4528" s="61">
        <f t="shared" si="71"/>
        <v>-1.5847295107556336E-2</v>
      </c>
    </row>
    <row r="4529" spans="1:7" x14ac:dyDescent="0.35">
      <c r="A4529" s="60">
        <v>39388</v>
      </c>
      <c r="B4529" s="16">
        <v>6726.7</v>
      </c>
      <c r="C4529" s="16">
        <v>6811.1</v>
      </c>
      <c r="D4529" s="16">
        <v>6811.1</v>
      </c>
      <c r="E4529" s="16">
        <v>6705.4</v>
      </c>
      <c r="F4529" s="16" t="s">
        <v>2265</v>
      </c>
      <c r="G4529" s="61">
        <f t="shared" si="71"/>
        <v>-1.8515816505194405E-2</v>
      </c>
    </row>
    <row r="4530" spans="1:7" x14ac:dyDescent="0.35">
      <c r="A4530" s="60">
        <v>39387</v>
      </c>
      <c r="B4530" s="16">
        <v>6853.6</v>
      </c>
      <c r="C4530" s="16">
        <v>6799.5</v>
      </c>
      <c r="D4530" s="16">
        <v>6873.2</v>
      </c>
      <c r="E4530" s="16">
        <v>6798.7</v>
      </c>
      <c r="F4530" s="16" t="s">
        <v>2264</v>
      </c>
      <c r="G4530" s="61">
        <f t="shared" si="71"/>
        <v>1.0989659394314844E-2</v>
      </c>
    </row>
    <row r="4531" spans="1:7" x14ac:dyDescent="0.35">
      <c r="A4531" s="60">
        <v>39386</v>
      </c>
      <c r="B4531" s="16">
        <v>6779.1</v>
      </c>
      <c r="C4531" s="16">
        <v>6756.7</v>
      </c>
      <c r="D4531" s="16">
        <v>6795.6</v>
      </c>
      <c r="E4531" s="16">
        <v>6734.8</v>
      </c>
      <c r="F4531" s="16" t="s">
        <v>2263</v>
      </c>
      <c r="G4531" s="61">
        <f t="shared" si="71"/>
        <v>9.745293466223437E-4</v>
      </c>
    </row>
    <row r="4532" spans="1:7" x14ac:dyDescent="0.35">
      <c r="A4532" s="60">
        <v>39385</v>
      </c>
      <c r="B4532" s="16">
        <v>6772.5</v>
      </c>
      <c r="C4532" s="16">
        <v>6810.8</v>
      </c>
      <c r="D4532" s="16">
        <v>6810.8</v>
      </c>
      <c r="E4532" s="16">
        <v>6768.3</v>
      </c>
      <c r="F4532" s="16" t="s">
        <v>2262</v>
      </c>
      <c r="G4532" s="61">
        <f t="shared" si="71"/>
        <v>-5.2436767427513908E-3</v>
      </c>
    </row>
    <row r="4533" spans="1:7" x14ac:dyDescent="0.35">
      <c r="A4533" s="60">
        <v>39384</v>
      </c>
      <c r="B4533" s="16">
        <v>6808.2</v>
      </c>
      <c r="C4533" s="16">
        <v>6739.9</v>
      </c>
      <c r="D4533" s="16">
        <v>6808.2</v>
      </c>
      <c r="E4533" s="16">
        <v>6739.9</v>
      </c>
      <c r="F4533" s="16" t="s">
        <v>2261</v>
      </c>
      <c r="G4533" s="61">
        <f t="shared" si="71"/>
        <v>1.3668036448097221E-2</v>
      </c>
    </row>
    <row r="4534" spans="1:7" x14ac:dyDescent="0.35">
      <c r="A4534" s="60">
        <v>39381</v>
      </c>
      <c r="B4534" s="16">
        <v>6716.4</v>
      </c>
      <c r="C4534" s="16">
        <v>6658.4</v>
      </c>
      <c r="D4534" s="16">
        <v>6717.9</v>
      </c>
      <c r="E4534" s="16">
        <v>6655.9</v>
      </c>
      <c r="F4534" s="16" t="s">
        <v>1201</v>
      </c>
      <c r="G4534" s="61">
        <f t="shared" si="71"/>
        <v>1.0775343125451364E-2</v>
      </c>
    </row>
    <row r="4535" spans="1:7" x14ac:dyDescent="0.35">
      <c r="A4535" s="60">
        <v>39380</v>
      </c>
      <c r="B4535" s="16">
        <v>6644.8</v>
      </c>
      <c r="C4535" s="16">
        <v>6646.3</v>
      </c>
      <c r="D4535" s="16">
        <v>6688.6</v>
      </c>
      <c r="E4535" s="16">
        <v>6631.7</v>
      </c>
      <c r="F4535" s="16" t="s">
        <v>165</v>
      </c>
      <c r="G4535" s="61">
        <f t="shared" si="71"/>
        <v>-1.0973978142241325E-3</v>
      </c>
    </row>
    <row r="4536" spans="1:7" x14ac:dyDescent="0.35">
      <c r="A4536" s="60">
        <v>39379</v>
      </c>
      <c r="B4536" s="16">
        <v>6652.1</v>
      </c>
      <c r="C4536" s="16">
        <v>6693.9</v>
      </c>
      <c r="D4536" s="16">
        <v>6747.6</v>
      </c>
      <c r="E4536" s="16">
        <v>6652</v>
      </c>
      <c r="F4536" s="16" t="s">
        <v>2260</v>
      </c>
      <c r="G4536" s="61">
        <f t="shared" si="71"/>
        <v>-3.8038187944589019E-3</v>
      </c>
    </row>
    <row r="4537" spans="1:7" x14ac:dyDescent="0.35">
      <c r="A4537" s="60">
        <v>39378</v>
      </c>
      <c r="B4537" s="16">
        <v>6677.5</v>
      </c>
      <c r="C4537" s="16">
        <v>6588.9</v>
      </c>
      <c r="D4537" s="16">
        <v>6688.4</v>
      </c>
      <c r="E4537" s="16">
        <v>6588.9</v>
      </c>
      <c r="F4537" s="16" t="s">
        <v>2259</v>
      </c>
      <c r="G4537" s="61">
        <f t="shared" si="71"/>
        <v>1.2954900562794913E-2</v>
      </c>
    </row>
    <row r="4538" spans="1:7" x14ac:dyDescent="0.35">
      <c r="A4538" s="60">
        <v>39377</v>
      </c>
      <c r="B4538" s="16">
        <v>6592.1</v>
      </c>
      <c r="C4538" s="16">
        <v>6682.4</v>
      </c>
      <c r="D4538" s="16">
        <v>6683.8</v>
      </c>
      <c r="E4538" s="16">
        <v>6559.6</v>
      </c>
      <c r="F4538" s="16" t="s">
        <v>2258</v>
      </c>
      <c r="G4538" s="61">
        <f t="shared" si="71"/>
        <v>-1.9514226644653632E-2</v>
      </c>
    </row>
    <row r="4539" spans="1:7" x14ac:dyDescent="0.35">
      <c r="A4539" s="60">
        <v>39374</v>
      </c>
      <c r="B4539" s="16">
        <v>6723.3</v>
      </c>
      <c r="C4539" s="16">
        <v>6778.2</v>
      </c>
      <c r="D4539" s="16">
        <v>6778.3</v>
      </c>
      <c r="E4539" s="16">
        <v>6703</v>
      </c>
      <c r="F4539" s="16" t="s">
        <v>2257</v>
      </c>
      <c r="G4539" s="61">
        <f t="shared" si="71"/>
        <v>-8.5090694587818261E-3</v>
      </c>
    </row>
    <row r="4540" spans="1:7" x14ac:dyDescent="0.35">
      <c r="A4540" s="60">
        <v>39373</v>
      </c>
      <c r="B4540" s="16">
        <v>6781</v>
      </c>
      <c r="C4540" s="16">
        <v>6711.3</v>
      </c>
      <c r="D4540" s="16">
        <v>6781</v>
      </c>
      <c r="E4540" s="16">
        <v>6710.4</v>
      </c>
      <c r="F4540" s="16" t="s">
        <v>2256</v>
      </c>
      <c r="G4540" s="61">
        <f t="shared" si="71"/>
        <v>1.2679022117351835E-2</v>
      </c>
    </row>
    <row r="4541" spans="1:7" x14ac:dyDescent="0.35">
      <c r="A4541" s="60">
        <v>39372</v>
      </c>
      <c r="B4541" s="16">
        <v>6696.1</v>
      </c>
      <c r="C4541" s="16">
        <v>6712.6</v>
      </c>
      <c r="D4541" s="16">
        <v>6740.9</v>
      </c>
      <c r="E4541" s="16">
        <v>6667</v>
      </c>
      <c r="F4541" s="16" t="s">
        <v>2255</v>
      </c>
      <c r="G4541" s="61">
        <f t="shared" si="71"/>
        <v>-2.2648369168417615E-3</v>
      </c>
    </row>
    <row r="4542" spans="1:7" x14ac:dyDescent="0.35">
      <c r="A4542" s="60">
        <v>39371</v>
      </c>
      <c r="B4542" s="16">
        <v>6711.3</v>
      </c>
      <c r="C4542" s="16">
        <v>6738.6</v>
      </c>
      <c r="D4542" s="16">
        <v>6739</v>
      </c>
      <c r="E4542" s="16">
        <v>6670.8</v>
      </c>
      <c r="F4542" s="16" t="s">
        <v>2254</v>
      </c>
      <c r="G4542" s="61">
        <f t="shared" si="71"/>
        <v>-5.9689555068428435E-3</v>
      </c>
    </row>
    <row r="4543" spans="1:7" x14ac:dyDescent="0.35">
      <c r="A4543" s="60">
        <v>39370</v>
      </c>
      <c r="B4543" s="16">
        <v>6751.6</v>
      </c>
      <c r="C4543" s="16">
        <v>6771.5</v>
      </c>
      <c r="D4543" s="16">
        <v>6809.3</v>
      </c>
      <c r="E4543" s="16">
        <v>6729.2</v>
      </c>
      <c r="F4543" s="16" t="s">
        <v>2253</v>
      </c>
      <c r="G4543" s="61">
        <f t="shared" si="71"/>
        <v>-1.2573778494401333E-3</v>
      </c>
    </row>
    <row r="4544" spans="1:7" x14ac:dyDescent="0.35">
      <c r="A4544" s="60">
        <v>39367</v>
      </c>
      <c r="B4544" s="16">
        <v>6760.1</v>
      </c>
      <c r="C4544" s="16">
        <v>6775.8</v>
      </c>
      <c r="D4544" s="16">
        <v>6778.3</v>
      </c>
      <c r="E4544" s="16">
        <v>6730.7</v>
      </c>
      <c r="F4544" s="16" t="s">
        <v>2252</v>
      </c>
      <c r="G4544" s="61">
        <f t="shared" si="71"/>
        <v>-2.8762758864829818E-3</v>
      </c>
    </row>
    <row r="4545" spans="1:7" x14ac:dyDescent="0.35">
      <c r="A4545" s="60">
        <v>39366</v>
      </c>
      <c r="B4545" s="16">
        <v>6779.6</v>
      </c>
      <c r="C4545" s="16">
        <v>6743.3</v>
      </c>
      <c r="D4545" s="16">
        <v>6789.5</v>
      </c>
      <c r="E4545" s="16">
        <v>6722.2</v>
      </c>
      <c r="F4545" s="16" t="s">
        <v>2251</v>
      </c>
      <c r="G4545" s="61">
        <f t="shared" si="71"/>
        <v>5.1893366545088249E-3</v>
      </c>
    </row>
    <row r="4546" spans="1:7" x14ac:dyDescent="0.35">
      <c r="A4546" s="60">
        <v>39365</v>
      </c>
      <c r="B4546" s="16">
        <v>6744.6</v>
      </c>
      <c r="C4546" s="16">
        <v>6705.1</v>
      </c>
      <c r="D4546" s="16">
        <v>6749.5</v>
      </c>
      <c r="E4546" s="16">
        <v>6705</v>
      </c>
      <c r="F4546" s="16" t="s">
        <v>2250</v>
      </c>
      <c r="G4546" s="61">
        <f t="shared" si="71"/>
        <v>8.5081567654052837E-3</v>
      </c>
    </row>
    <row r="4547" spans="1:7" x14ac:dyDescent="0.35">
      <c r="A4547" s="60">
        <v>39364</v>
      </c>
      <c r="B4547" s="16">
        <v>6687.7</v>
      </c>
      <c r="C4547" s="16">
        <v>6651</v>
      </c>
      <c r="D4547" s="16">
        <v>6695.9</v>
      </c>
      <c r="E4547" s="16">
        <v>6635.1</v>
      </c>
      <c r="F4547" s="16" t="s">
        <v>2249</v>
      </c>
      <c r="G4547" s="61">
        <f t="shared" ref="G4547:G4610" si="72">B4547/B4548-1</f>
        <v>3.0747540196784939E-3</v>
      </c>
    </row>
    <row r="4548" spans="1:7" x14ac:dyDescent="0.35">
      <c r="A4548" s="60">
        <v>39363</v>
      </c>
      <c r="B4548" s="16">
        <v>6667.2</v>
      </c>
      <c r="C4548" s="16">
        <v>6628.4</v>
      </c>
      <c r="D4548" s="16">
        <v>6695.4</v>
      </c>
      <c r="E4548" s="16">
        <v>6628.4</v>
      </c>
      <c r="F4548" s="16" t="s">
        <v>2248</v>
      </c>
      <c r="G4548" s="61">
        <f t="shared" si="72"/>
        <v>7.5408399196046361E-3</v>
      </c>
    </row>
    <row r="4549" spans="1:7" x14ac:dyDescent="0.35">
      <c r="A4549" s="60">
        <v>39360</v>
      </c>
      <c r="B4549" s="16">
        <v>6617.3</v>
      </c>
      <c r="C4549" s="16">
        <v>6586.9</v>
      </c>
      <c r="D4549" s="16">
        <v>6626.9</v>
      </c>
      <c r="E4549" s="16">
        <v>6584.9</v>
      </c>
      <c r="F4549" s="16" t="s">
        <v>2247</v>
      </c>
      <c r="G4549" s="61">
        <f t="shared" si="72"/>
        <v>5.6839769601362278E-3</v>
      </c>
    </row>
    <row r="4550" spans="1:7" x14ac:dyDescent="0.35">
      <c r="A4550" s="60">
        <v>39359</v>
      </c>
      <c r="B4550" s="16">
        <v>6579.9</v>
      </c>
      <c r="C4550" s="16">
        <v>6649</v>
      </c>
      <c r="D4550" s="16">
        <v>6649.7</v>
      </c>
      <c r="E4550" s="16">
        <v>6565.5</v>
      </c>
      <c r="F4550" s="16" t="s">
        <v>2246</v>
      </c>
      <c r="G4550" s="61">
        <f t="shared" si="72"/>
        <v>-1.2827437213070447E-2</v>
      </c>
    </row>
    <row r="4551" spans="1:7" x14ac:dyDescent="0.35">
      <c r="A4551" s="60">
        <v>39358</v>
      </c>
      <c r="B4551" s="16">
        <v>6665.4</v>
      </c>
      <c r="C4551" s="16">
        <v>6652.5</v>
      </c>
      <c r="D4551" s="16">
        <v>6682.2</v>
      </c>
      <c r="E4551" s="16">
        <v>6644.1</v>
      </c>
      <c r="F4551" s="16" t="s">
        <v>2245</v>
      </c>
      <c r="G4551" s="61">
        <f t="shared" si="72"/>
        <v>-3.2995380646716477E-4</v>
      </c>
    </row>
    <row r="4552" spans="1:7" x14ac:dyDescent="0.35">
      <c r="A4552" s="60">
        <v>39357</v>
      </c>
      <c r="B4552" s="16">
        <v>6667.6</v>
      </c>
      <c r="C4552" s="16">
        <v>6609.9</v>
      </c>
      <c r="D4552" s="16">
        <v>6673.6</v>
      </c>
      <c r="E4552" s="16">
        <v>6609.5</v>
      </c>
      <c r="F4552" s="16" t="s">
        <v>2244</v>
      </c>
      <c r="G4552" s="61">
        <f t="shared" si="72"/>
        <v>1.3343870634365818E-2</v>
      </c>
    </row>
    <row r="4553" spans="1:7" x14ac:dyDescent="0.35">
      <c r="A4553" s="60">
        <v>39356</v>
      </c>
      <c r="B4553" s="16">
        <v>6579.8</v>
      </c>
      <c r="C4553" s="16">
        <v>6581.2</v>
      </c>
      <c r="D4553" s="16">
        <v>6616.4</v>
      </c>
      <c r="E4553" s="16">
        <v>6570.5</v>
      </c>
      <c r="F4553" s="16" t="s">
        <v>2243</v>
      </c>
      <c r="G4553" s="61">
        <f t="shared" si="72"/>
        <v>-1.6715038976422569E-4</v>
      </c>
    </row>
    <row r="4554" spans="1:7" x14ac:dyDescent="0.35">
      <c r="A4554" s="60">
        <v>39353</v>
      </c>
      <c r="B4554" s="16">
        <v>6580.9</v>
      </c>
      <c r="C4554" s="16">
        <v>6555.9</v>
      </c>
      <c r="D4554" s="16">
        <v>6601</v>
      </c>
      <c r="E4554" s="16">
        <v>6555.9</v>
      </c>
      <c r="F4554" s="16" t="s">
        <v>967</v>
      </c>
      <c r="G4554" s="61">
        <f t="shared" si="72"/>
        <v>5.0244349419670264E-3</v>
      </c>
    </row>
    <row r="4555" spans="1:7" x14ac:dyDescent="0.35">
      <c r="A4555" s="60">
        <v>39352</v>
      </c>
      <c r="B4555" s="16">
        <v>6548</v>
      </c>
      <c r="C4555" s="16">
        <v>6497.3</v>
      </c>
      <c r="D4555" s="16">
        <v>6556.4</v>
      </c>
      <c r="E4555" s="16">
        <v>6495.6</v>
      </c>
      <c r="F4555" s="16" t="s">
        <v>287</v>
      </c>
      <c r="G4555" s="61">
        <f t="shared" si="72"/>
        <v>8.7192285177311035E-3</v>
      </c>
    </row>
    <row r="4556" spans="1:7" x14ac:dyDescent="0.35">
      <c r="A4556" s="60">
        <v>39351</v>
      </c>
      <c r="B4556" s="16">
        <v>6491.4</v>
      </c>
      <c r="C4556" s="16">
        <v>6467.9</v>
      </c>
      <c r="D4556" s="16">
        <v>6508.1</v>
      </c>
      <c r="E4556" s="16">
        <v>6462.1</v>
      </c>
      <c r="F4556" s="16" t="s">
        <v>2242</v>
      </c>
      <c r="G4556" s="61">
        <f t="shared" si="72"/>
        <v>7.7030920211385023E-5</v>
      </c>
    </row>
    <row r="4557" spans="1:7" x14ac:dyDescent="0.35">
      <c r="A4557" s="60">
        <v>39350</v>
      </c>
      <c r="B4557" s="16">
        <v>6490.9</v>
      </c>
      <c r="C4557" s="16">
        <v>6464.8</v>
      </c>
      <c r="D4557" s="16">
        <v>6515.2</v>
      </c>
      <c r="E4557" s="16">
        <v>6440.7</v>
      </c>
      <c r="F4557" s="16" t="s">
        <v>2241</v>
      </c>
      <c r="G4557" s="61">
        <f t="shared" si="72"/>
        <v>4.6122177338223658E-3</v>
      </c>
    </row>
    <row r="4558" spans="1:7" x14ac:dyDescent="0.35">
      <c r="A4558" s="60">
        <v>39349</v>
      </c>
      <c r="B4558" s="16">
        <v>6461.1</v>
      </c>
      <c r="C4558" s="16">
        <v>6374.3</v>
      </c>
      <c r="D4558" s="16">
        <v>6467</v>
      </c>
      <c r="E4558" s="16">
        <v>6374.3</v>
      </c>
      <c r="F4558" s="16" t="s">
        <v>2240</v>
      </c>
      <c r="G4558" s="61">
        <f t="shared" si="72"/>
        <v>1.4110371672526378E-2</v>
      </c>
    </row>
    <row r="4559" spans="1:7" x14ac:dyDescent="0.35">
      <c r="A4559" s="60">
        <v>39346</v>
      </c>
      <c r="B4559" s="16">
        <v>6371.2</v>
      </c>
      <c r="C4559" s="16">
        <v>6393.3</v>
      </c>
      <c r="D4559" s="16">
        <v>6395.4</v>
      </c>
      <c r="E4559" s="16">
        <v>6365.9</v>
      </c>
      <c r="F4559" s="16" t="s">
        <v>2239</v>
      </c>
      <c r="G4559" s="61">
        <f t="shared" si="72"/>
        <v>-4.6399725038666073E-3</v>
      </c>
    </row>
    <row r="4560" spans="1:7" x14ac:dyDescent="0.35">
      <c r="A4560" s="60">
        <v>39345</v>
      </c>
      <c r="B4560" s="16">
        <v>6400.9</v>
      </c>
      <c r="C4560" s="16">
        <v>6386.6</v>
      </c>
      <c r="D4560" s="16">
        <v>6418.4</v>
      </c>
      <c r="E4560" s="16">
        <v>6366.6</v>
      </c>
      <c r="F4560" s="16" t="s">
        <v>1438</v>
      </c>
      <c r="G4560" s="61">
        <f t="shared" si="72"/>
        <v>6.114429424709078E-3</v>
      </c>
    </row>
    <row r="4561" spans="1:7" x14ac:dyDescent="0.35">
      <c r="A4561" s="60">
        <v>39344</v>
      </c>
      <c r="B4561" s="16">
        <v>6362</v>
      </c>
      <c r="C4561" s="16">
        <v>6248.9</v>
      </c>
      <c r="D4561" s="16">
        <v>6362</v>
      </c>
      <c r="E4561" s="16">
        <v>6248.9</v>
      </c>
      <c r="F4561" s="16" t="s">
        <v>2238</v>
      </c>
      <c r="G4561" s="61">
        <f t="shared" si="72"/>
        <v>2.4806701030927858E-2</v>
      </c>
    </row>
    <row r="4562" spans="1:7" x14ac:dyDescent="0.35">
      <c r="A4562" s="60">
        <v>39343</v>
      </c>
      <c r="B4562" s="16">
        <v>6208</v>
      </c>
      <c r="C4562" s="16">
        <v>6274.5</v>
      </c>
      <c r="D4562" s="16">
        <v>6274.6</v>
      </c>
      <c r="E4562" s="16">
        <v>6185.1</v>
      </c>
      <c r="F4562" s="16" t="s">
        <v>2237</v>
      </c>
      <c r="G4562" s="61">
        <f t="shared" si="72"/>
        <v>-1.2047042347661407E-2</v>
      </c>
    </row>
    <row r="4563" spans="1:7" x14ac:dyDescent="0.35">
      <c r="A4563" s="60">
        <v>39342</v>
      </c>
      <c r="B4563" s="16">
        <v>6283.7</v>
      </c>
      <c r="C4563" s="16">
        <v>6307</v>
      </c>
      <c r="D4563" s="16">
        <v>6307.8</v>
      </c>
      <c r="E4563" s="16">
        <v>6269.8</v>
      </c>
      <c r="F4563" s="16" t="s">
        <v>2236</v>
      </c>
      <c r="G4563" s="61">
        <f t="shared" si="72"/>
        <v>-5.0667384454613495E-3</v>
      </c>
    </row>
    <row r="4564" spans="1:7" x14ac:dyDescent="0.35">
      <c r="A4564" s="60">
        <v>39339</v>
      </c>
      <c r="B4564" s="16">
        <v>6315.7</v>
      </c>
      <c r="C4564" s="16">
        <v>6250.8</v>
      </c>
      <c r="D4564" s="16">
        <v>6318.8</v>
      </c>
      <c r="E4564" s="16">
        <v>6250.8</v>
      </c>
      <c r="F4564" s="16" t="s">
        <v>2235</v>
      </c>
      <c r="G4564" s="61">
        <f t="shared" si="72"/>
        <v>1.1385837363481865E-2</v>
      </c>
    </row>
    <row r="4565" spans="1:7" x14ac:dyDescent="0.35">
      <c r="A4565" s="60">
        <v>39338</v>
      </c>
      <c r="B4565" s="16">
        <v>6244.6</v>
      </c>
      <c r="C4565" s="16">
        <v>6243.5</v>
      </c>
      <c r="D4565" s="16">
        <v>6265.9</v>
      </c>
      <c r="E4565" s="16">
        <v>6228.9</v>
      </c>
      <c r="F4565" s="16" t="s">
        <v>2234</v>
      </c>
      <c r="G4565" s="61">
        <f t="shared" si="72"/>
        <v>1.3790891597178501E-3</v>
      </c>
    </row>
    <row r="4566" spans="1:7" x14ac:dyDescent="0.35">
      <c r="A4566" s="60">
        <v>39337</v>
      </c>
      <c r="B4566" s="16">
        <v>6236</v>
      </c>
      <c r="C4566" s="16">
        <v>6269.9</v>
      </c>
      <c r="D4566" s="16">
        <v>6314.7</v>
      </c>
      <c r="E4566" s="16">
        <v>6233.2</v>
      </c>
      <c r="F4566" s="16" t="s">
        <v>2233</v>
      </c>
      <c r="G4566" s="61">
        <f t="shared" si="72"/>
        <v>-2.0164516851775005E-3</v>
      </c>
    </row>
    <row r="4567" spans="1:7" x14ac:dyDescent="0.35">
      <c r="A4567" s="60">
        <v>39336</v>
      </c>
      <c r="B4567" s="16">
        <v>6248.6</v>
      </c>
      <c r="C4567" s="16">
        <v>6211.6</v>
      </c>
      <c r="D4567" s="16">
        <v>6269.3</v>
      </c>
      <c r="E4567" s="16">
        <v>6211.6</v>
      </c>
      <c r="F4567" s="16" t="s">
        <v>2232</v>
      </c>
      <c r="G4567" s="61">
        <f t="shared" si="72"/>
        <v>6.2805977840763028E-3</v>
      </c>
    </row>
    <row r="4568" spans="1:7" x14ac:dyDescent="0.35">
      <c r="A4568" s="60">
        <v>39335</v>
      </c>
      <c r="B4568" s="16">
        <v>6209.6</v>
      </c>
      <c r="C4568" s="16">
        <v>6258.2</v>
      </c>
      <c r="D4568" s="16">
        <v>6259</v>
      </c>
      <c r="E4568" s="16">
        <v>6168.3</v>
      </c>
      <c r="F4568" s="16" t="s">
        <v>2231</v>
      </c>
      <c r="G4568" s="61">
        <f t="shared" si="72"/>
        <v>-1.3801318192646628E-2</v>
      </c>
    </row>
    <row r="4569" spans="1:7" x14ac:dyDescent="0.35">
      <c r="A4569" s="60">
        <v>39332</v>
      </c>
      <c r="B4569" s="16">
        <v>6296.5</v>
      </c>
      <c r="C4569" s="16">
        <v>6278.1</v>
      </c>
      <c r="D4569" s="16">
        <v>6297.7</v>
      </c>
      <c r="E4569" s="16">
        <v>6273.3</v>
      </c>
      <c r="F4569" s="16" t="s">
        <v>2230</v>
      </c>
      <c r="G4569" s="61">
        <f t="shared" si="72"/>
        <v>4.9798094265238735E-3</v>
      </c>
    </row>
    <row r="4570" spans="1:7" x14ac:dyDescent="0.35">
      <c r="A4570" s="60">
        <v>39331</v>
      </c>
      <c r="B4570" s="16">
        <v>6265.3</v>
      </c>
      <c r="C4570" s="16">
        <v>6259.9</v>
      </c>
      <c r="D4570" s="16">
        <v>6278.4</v>
      </c>
      <c r="E4570" s="16">
        <v>6206.6</v>
      </c>
      <c r="F4570" s="16" t="s">
        <v>2229</v>
      </c>
      <c r="G4570" s="61">
        <f t="shared" si="72"/>
        <v>-1.4344229635178118E-3</v>
      </c>
    </row>
    <row r="4571" spans="1:7" x14ac:dyDescent="0.35">
      <c r="A4571" s="60">
        <v>39330</v>
      </c>
      <c r="B4571" s="16">
        <v>6274.3</v>
      </c>
      <c r="C4571" s="16">
        <v>6307.2</v>
      </c>
      <c r="D4571" s="16">
        <v>6358.6</v>
      </c>
      <c r="E4571" s="16">
        <v>6265.4</v>
      </c>
      <c r="F4571" s="16" t="s">
        <v>2228</v>
      </c>
      <c r="G4571" s="61">
        <f t="shared" si="72"/>
        <v>-3.6207142970574591E-3</v>
      </c>
    </row>
    <row r="4572" spans="1:7" x14ac:dyDescent="0.35">
      <c r="A4572" s="60">
        <v>39329</v>
      </c>
      <c r="B4572" s="16">
        <v>6297.1</v>
      </c>
      <c r="C4572" s="16">
        <v>6269.4</v>
      </c>
      <c r="D4572" s="16">
        <v>6318.7</v>
      </c>
      <c r="E4572" s="16">
        <v>6268</v>
      </c>
      <c r="F4572" s="16" t="s">
        <v>2227</v>
      </c>
      <c r="G4572" s="61">
        <f t="shared" si="72"/>
        <v>3.921881227580748E-3</v>
      </c>
    </row>
    <row r="4573" spans="1:7" x14ac:dyDescent="0.35">
      <c r="A4573" s="60">
        <v>39328</v>
      </c>
      <c r="B4573" s="16">
        <v>6272.5</v>
      </c>
      <c r="C4573" s="16">
        <v>6254.5</v>
      </c>
      <c r="D4573" s="16">
        <v>6285.3</v>
      </c>
      <c r="E4573" s="16">
        <v>6242.6</v>
      </c>
      <c r="F4573" s="16" t="s">
        <v>2226</v>
      </c>
      <c r="G4573" s="61">
        <f t="shared" si="72"/>
        <v>3.8730534705440078E-3</v>
      </c>
    </row>
    <row r="4574" spans="1:7" x14ac:dyDescent="0.35">
      <c r="A4574" s="60">
        <v>39325</v>
      </c>
      <c r="B4574" s="16">
        <v>6248.3</v>
      </c>
      <c r="C4574" s="16">
        <v>6171</v>
      </c>
      <c r="D4574" s="16">
        <v>6248.3</v>
      </c>
      <c r="E4574" s="16">
        <v>6138</v>
      </c>
      <c r="F4574" s="16" t="s">
        <v>534</v>
      </c>
      <c r="G4574" s="61">
        <f t="shared" si="72"/>
        <v>1.79700228087325E-2</v>
      </c>
    </row>
    <row r="4575" spans="1:7" x14ac:dyDescent="0.35">
      <c r="A4575" s="60">
        <v>39324</v>
      </c>
      <c r="B4575" s="16">
        <v>6138</v>
      </c>
      <c r="C4575" s="16">
        <v>6126.2</v>
      </c>
      <c r="D4575" s="16">
        <v>6189.9</v>
      </c>
      <c r="E4575" s="16">
        <v>6126.1</v>
      </c>
      <c r="F4575" s="16" t="s">
        <v>2225</v>
      </c>
      <c r="G4575" s="61">
        <f t="shared" si="72"/>
        <v>5.9986232667912365E-3</v>
      </c>
    </row>
    <row r="4576" spans="1:7" x14ac:dyDescent="0.35">
      <c r="A4576" s="60">
        <v>39323</v>
      </c>
      <c r="B4576" s="16">
        <v>6101.4</v>
      </c>
      <c r="C4576" s="16">
        <v>6143.7</v>
      </c>
      <c r="D4576" s="16">
        <v>6143.7</v>
      </c>
      <c r="E4576" s="16">
        <v>6032.7</v>
      </c>
      <c r="F4576" s="16" t="s">
        <v>2224</v>
      </c>
      <c r="G4576" s="61">
        <f t="shared" si="72"/>
        <v>-1.2286921470545442E-2</v>
      </c>
    </row>
    <row r="4577" spans="1:7" x14ac:dyDescent="0.35">
      <c r="A4577" s="60">
        <v>39322</v>
      </c>
      <c r="B4577" s="16">
        <v>6177.3</v>
      </c>
      <c r="C4577" s="16">
        <v>6178.6</v>
      </c>
      <c r="D4577" s="16">
        <v>6185.9</v>
      </c>
      <c r="E4577" s="16">
        <v>6138.2</v>
      </c>
      <c r="F4577" s="16" t="s">
        <v>2223</v>
      </c>
      <c r="G4577" s="61">
        <f t="shared" si="72"/>
        <v>-1.2287991721773306E-3</v>
      </c>
    </row>
    <row r="4578" spans="1:7" x14ac:dyDescent="0.35">
      <c r="A4578" s="60">
        <v>39321</v>
      </c>
      <c r="B4578" s="16">
        <v>6184.9</v>
      </c>
      <c r="C4578" s="16">
        <v>6117</v>
      </c>
      <c r="D4578" s="16">
        <v>6199.9</v>
      </c>
      <c r="E4578" s="16">
        <v>6115.3</v>
      </c>
      <c r="F4578" s="16" t="s">
        <v>2222</v>
      </c>
      <c r="G4578" s="61">
        <f t="shared" si="72"/>
        <v>1.6050072282822958E-2</v>
      </c>
    </row>
    <row r="4579" spans="1:7" x14ac:dyDescent="0.35">
      <c r="A4579" s="60">
        <v>39318</v>
      </c>
      <c r="B4579" s="16">
        <v>6087.2</v>
      </c>
      <c r="C4579" s="16">
        <v>6135.7</v>
      </c>
      <c r="D4579" s="16">
        <v>6135.7</v>
      </c>
      <c r="E4579" s="16">
        <v>6075.8</v>
      </c>
      <c r="F4579" s="16" t="s">
        <v>2221</v>
      </c>
      <c r="G4579" s="61">
        <f t="shared" si="72"/>
        <v>-1.0163097386864384E-2</v>
      </c>
    </row>
    <row r="4580" spans="1:7" x14ac:dyDescent="0.35">
      <c r="A4580" s="60">
        <v>39317</v>
      </c>
      <c r="B4580" s="16">
        <v>6149.7</v>
      </c>
      <c r="C4580" s="16">
        <v>6007.2</v>
      </c>
      <c r="D4580" s="16">
        <v>6164.5</v>
      </c>
      <c r="E4580" s="16">
        <v>6007.2</v>
      </c>
      <c r="F4580" s="16" t="s">
        <v>166</v>
      </c>
      <c r="G4580" s="61">
        <f t="shared" si="72"/>
        <v>2.5394337546270185E-2</v>
      </c>
    </row>
    <row r="4581" spans="1:7" x14ac:dyDescent="0.35">
      <c r="A4581" s="60">
        <v>39316</v>
      </c>
      <c r="B4581" s="16">
        <v>5997.4</v>
      </c>
      <c r="C4581" s="16">
        <v>5973.6</v>
      </c>
      <c r="D4581" s="16">
        <v>6036.3</v>
      </c>
      <c r="E4581" s="16">
        <v>5956.3</v>
      </c>
      <c r="F4581" s="16" t="s">
        <v>2220</v>
      </c>
      <c r="G4581" s="61">
        <f t="shared" si="72"/>
        <v>3.1445488910446517E-3</v>
      </c>
    </row>
    <row r="4582" spans="1:7" x14ac:dyDescent="0.35">
      <c r="A4582" s="60">
        <v>39315</v>
      </c>
      <c r="B4582" s="16">
        <v>5978.6</v>
      </c>
      <c r="C4582" s="16">
        <v>5923.3</v>
      </c>
      <c r="D4582" s="16">
        <v>5986.2</v>
      </c>
      <c r="E4582" s="16">
        <v>5872.7</v>
      </c>
      <c r="F4582" s="16" t="s">
        <v>2219</v>
      </c>
      <c r="G4582" s="61">
        <f t="shared" si="72"/>
        <v>8.7910233696111284E-3</v>
      </c>
    </row>
    <row r="4583" spans="1:7" x14ac:dyDescent="0.35">
      <c r="A4583" s="60">
        <v>39314</v>
      </c>
      <c r="B4583" s="16">
        <v>5926.5</v>
      </c>
      <c r="C4583" s="16">
        <v>5675.5</v>
      </c>
      <c r="D4583" s="16">
        <v>5926.5</v>
      </c>
      <c r="E4583" s="16">
        <v>5675.5</v>
      </c>
      <c r="F4583" s="16" t="s">
        <v>2218</v>
      </c>
      <c r="G4583" s="61">
        <f t="shared" si="72"/>
        <v>4.5182794561134276E-2</v>
      </c>
    </row>
    <row r="4584" spans="1:7" x14ac:dyDescent="0.35">
      <c r="A4584" s="60">
        <v>39311</v>
      </c>
      <c r="B4584" s="16">
        <v>5670.3</v>
      </c>
      <c r="C4584" s="16">
        <v>5717.1</v>
      </c>
      <c r="D4584" s="16">
        <v>5781.6</v>
      </c>
      <c r="E4584" s="16">
        <v>5637.3</v>
      </c>
      <c r="F4584" s="16" t="s">
        <v>297</v>
      </c>
      <c r="G4584" s="61">
        <f t="shared" si="72"/>
        <v>-7.3351773397288822E-3</v>
      </c>
    </row>
    <row r="4585" spans="1:7" x14ac:dyDescent="0.35">
      <c r="A4585" s="60">
        <v>39310</v>
      </c>
      <c r="B4585" s="16">
        <v>5712.2</v>
      </c>
      <c r="C4585" s="16">
        <v>5797.1</v>
      </c>
      <c r="D4585" s="16">
        <v>5797.1</v>
      </c>
      <c r="E4585" s="16">
        <v>5490.8</v>
      </c>
      <c r="F4585" s="16" t="s">
        <v>1433</v>
      </c>
      <c r="G4585" s="61">
        <f t="shared" si="72"/>
        <v>-1.5392570886839652E-2</v>
      </c>
    </row>
    <row r="4586" spans="1:7" x14ac:dyDescent="0.35">
      <c r="A4586" s="60">
        <v>39309</v>
      </c>
      <c r="B4586" s="16">
        <v>5801.5</v>
      </c>
      <c r="C4586" s="16">
        <v>5954</v>
      </c>
      <c r="D4586" s="16">
        <v>5954</v>
      </c>
      <c r="E4586" s="16">
        <v>5801.5</v>
      </c>
      <c r="F4586" s="16" t="s">
        <v>297</v>
      </c>
      <c r="G4586" s="61">
        <f t="shared" si="72"/>
        <v>-3.0254910154617676E-2</v>
      </c>
    </row>
    <row r="4587" spans="1:7" x14ac:dyDescent="0.35">
      <c r="A4587" s="60">
        <v>39308</v>
      </c>
      <c r="B4587" s="16">
        <v>5982.5</v>
      </c>
      <c r="C4587" s="16">
        <v>6028</v>
      </c>
      <c r="D4587" s="16">
        <v>6038.9</v>
      </c>
      <c r="E4587" s="16">
        <v>5961.1</v>
      </c>
      <c r="F4587" s="16" t="s">
        <v>2217</v>
      </c>
      <c r="G4587" s="61">
        <f t="shared" si="72"/>
        <v>-7.4657818332641845E-3</v>
      </c>
    </row>
    <row r="4588" spans="1:7" x14ac:dyDescent="0.35">
      <c r="A4588" s="60">
        <v>39307</v>
      </c>
      <c r="B4588" s="16">
        <v>6027.5</v>
      </c>
      <c r="C4588" s="16">
        <v>5972.5</v>
      </c>
      <c r="D4588" s="16">
        <v>6056.9</v>
      </c>
      <c r="E4588" s="16">
        <v>5972.5</v>
      </c>
      <c r="F4588" s="16" t="s">
        <v>2216</v>
      </c>
      <c r="G4588" s="61">
        <f t="shared" si="72"/>
        <v>1.0443907999731827E-2</v>
      </c>
    </row>
    <row r="4589" spans="1:7" x14ac:dyDescent="0.35">
      <c r="A4589" s="60">
        <v>39304</v>
      </c>
      <c r="B4589" s="16">
        <v>5965.2</v>
      </c>
      <c r="C4589" s="16">
        <v>6136.9</v>
      </c>
      <c r="D4589" s="16">
        <v>6137.1</v>
      </c>
      <c r="E4589" s="16">
        <v>5965.2</v>
      </c>
      <c r="F4589" s="16" t="s">
        <v>967</v>
      </c>
      <c r="G4589" s="61">
        <f t="shared" si="72"/>
        <v>-3.5958433666790524E-2</v>
      </c>
    </row>
    <row r="4590" spans="1:7" x14ac:dyDescent="0.35">
      <c r="A4590" s="60">
        <v>39303</v>
      </c>
      <c r="B4590" s="16">
        <v>6187.7</v>
      </c>
      <c r="C4590" s="16">
        <v>6138.2</v>
      </c>
      <c r="D4590" s="16">
        <v>6187.7</v>
      </c>
      <c r="E4590" s="16">
        <v>6135.6</v>
      </c>
      <c r="F4590" s="16" t="s">
        <v>166</v>
      </c>
      <c r="G4590" s="61">
        <f t="shared" si="72"/>
        <v>1.0286218100478361E-2</v>
      </c>
    </row>
    <row r="4591" spans="1:7" x14ac:dyDescent="0.35">
      <c r="A4591" s="60">
        <v>39302</v>
      </c>
      <c r="B4591" s="16">
        <v>6124.7</v>
      </c>
      <c r="C4591" s="16">
        <v>6025.7</v>
      </c>
      <c r="D4591" s="16">
        <v>6126</v>
      </c>
      <c r="E4591" s="16">
        <v>6025.5</v>
      </c>
      <c r="F4591" s="16" t="s">
        <v>2215</v>
      </c>
      <c r="G4591" s="61">
        <f t="shared" si="72"/>
        <v>1.8474790474923397E-2</v>
      </c>
    </row>
    <row r="4592" spans="1:7" x14ac:dyDescent="0.35">
      <c r="A4592" s="60">
        <v>39301</v>
      </c>
      <c r="B4592" s="16">
        <v>6013.6</v>
      </c>
      <c r="C4592" s="16">
        <v>5971.3</v>
      </c>
      <c r="D4592" s="16">
        <v>6041.1</v>
      </c>
      <c r="E4592" s="16">
        <v>5970</v>
      </c>
      <c r="F4592" s="16" t="s">
        <v>2214</v>
      </c>
      <c r="G4592" s="61">
        <f t="shared" si="72"/>
        <v>1.0774014623077699E-2</v>
      </c>
    </row>
    <row r="4593" spans="1:7" x14ac:dyDescent="0.35">
      <c r="A4593" s="60">
        <v>39300</v>
      </c>
      <c r="B4593" s="16">
        <v>5949.5</v>
      </c>
      <c r="C4593" s="16">
        <v>6050.9</v>
      </c>
      <c r="D4593" s="16">
        <v>6050.9</v>
      </c>
      <c r="E4593" s="16">
        <v>5922</v>
      </c>
      <c r="F4593" s="16" t="s">
        <v>2213</v>
      </c>
      <c r="G4593" s="61">
        <f t="shared" si="72"/>
        <v>-1.7569642827655607E-2</v>
      </c>
    </row>
    <row r="4594" spans="1:7" x14ac:dyDescent="0.35">
      <c r="A4594" s="60">
        <v>39297</v>
      </c>
      <c r="B4594" s="16">
        <v>6055.9</v>
      </c>
      <c r="C4594" s="16">
        <v>6063.2</v>
      </c>
      <c r="D4594" s="16">
        <v>6094.2</v>
      </c>
      <c r="E4594" s="16">
        <v>6018.3</v>
      </c>
      <c r="F4594" s="16" t="s">
        <v>2212</v>
      </c>
      <c r="G4594" s="61">
        <f t="shared" si="72"/>
        <v>9.2557393848236025E-4</v>
      </c>
    </row>
    <row r="4595" spans="1:7" x14ac:dyDescent="0.35">
      <c r="A4595" s="60">
        <v>39296</v>
      </c>
      <c r="B4595" s="16">
        <v>6050.3</v>
      </c>
      <c r="C4595" s="16">
        <v>6015.3</v>
      </c>
      <c r="D4595" s="16">
        <v>6101.2</v>
      </c>
      <c r="E4595" s="16">
        <v>5952.1</v>
      </c>
      <c r="F4595" s="16" t="s">
        <v>173</v>
      </c>
      <c r="G4595" s="61">
        <f t="shared" si="72"/>
        <v>1.0167963402010205E-2</v>
      </c>
    </row>
    <row r="4596" spans="1:7" x14ac:dyDescent="0.35">
      <c r="A4596" s="60">
        <v>39295</v>
      </c>
      <c r="B4596" s="16">
        <v>5989.4</v>
      </c>
      <c r="C4596" s="16">
        <v>6181.6</v>
      </c>
      <c r="D4596" s="16">
        <v>6181.6</v>
      </c>
      <c r="E4596" s="16">
        <v>5989.4</v>
      </c>
      <c r="F4596" s="16" t="s">
        <v>165</v>
      </c>
      <c r="G4596" s="61">
        <f t="shared" si="72"/>
        <v>-3.201616161616172E-2</v>
      </c>
    </row>
    <row r="4597" spans="1:7" x14ac:dyDescent="0.35">
      <c r="A4597" s="60">
        <v>39294</v>
      </c>
      <c r="B4597" s="16">
        <v>6187.5</v>
      </c>
      <c r="C4597" s="16">
        <v>6157.5</v>
      </c>
      <c r="D4597" s="16">
        <v>6187.8</v>
      </c>
      <c r="E4597" s="16">
        <v>6147</v>
      </c>
      <c r="F4597" s="16" t="s">
        <v>2211</v>
      </c>
      <c r="G4597" s="61">
        <f t="shared" si="72"/>
        <v>6.6704628650451347E-3</v>
      </c>
    </row>
    <row r="4598" spans="1:7" x14ac:dyDescent="0.35">
      <c r="A4598" s="60">
        <v>39293</v>
      </c>
      <c r="B4598" s="16">
        <v>6146.5</v>
      </c>
      <c r="C4598" s="16">
        <v>6124.7</v>
      </c>
      <c r="D4598" s="16">
        <v>6147.1</v>
      </c>
      <c r="E4598" s="16">
        <v>6086.9</v>
      </c>
      <c r="F4598" s="16" t="s">
        <v>2210</v>
      </c>
      <c r="G4598" s="61">
        <f t="shared" si="72"/>
        <v>3.1335172098641006E-3</v>
      </c>
    </row>
    <row r="4599" spans="1:7" x14ac:dyDescent="0.35">
      <c r="A4599" s="60">
        <v>39290</v>
      </c>
      <c r="B4599" s="16">
        <v>6127.3</v>
      </c>
      <c r="C4599" s="16">
        <v>6296.8</v>
      </c>
      <c r="D4599" s="16">
        <v>6296.8</v>
      </c>
      <c r="E4599" s="16">
        <v>6126.9</v>
      </c>
      <c r="F4599" s="16" t="s">
        <v>1181</v>
      </c>
      <c r="G4599" s="61">
        <f t="shared" si="72"/>
        <v>-2.7628780905830319E-2</v>
      </c>
    </row>
    <row r="4600" spans="1:7" x14ac:dyDescent="0.35">
      <c r="A4600" s="60">
        <v>39289</v>
      </c>
      <c r="B4600" s="16">
        <v>6301.4</v>
      </c>
      <c r="C4600" s="16">
        <v>6381.5</v>
      </c>
      <c r="D4600" s="16">
        <v>6388</v>
      </c>
      <c r="E4600" s="16">
        <v>6301.4</v>
      </c>
      <c r="F4600" s="16" t="s">
        <v>1201</v>
      </c>
      <c r="G4600" s="61">
        <f t="shared" si="72"/>
        <v>-1.2010034493571742E-2</v>
      </c>
    </row>
    <row r="4601" spans="1:7" x14ac:dyDescent="0.35">
      <c r="A4601" s="60">
        <v>39288</v>
      </c>
      <c r="B4601" s="16">
        <v>6378</v>
      </c>
      <c r="C4601" s="16">
        <v>6431.6</v>
      </c>
      <c r="D4601" s="16">
        <v>6431.7</v>
      </c>
      <c r="E4601" s="16">
        <v>6371.4</v>
      </c>
      <c r="F4601" s="16" t="s">
        <v>2209</v>
      </c>
      <c r="G4601" s="61">
        <f t="shared" si="72"/>
        <v>-1.200526682673686E-2</v>
      </c>
    </row>
    <row r="4602" spans="1:7" x14ac:dyDescent="0.35">
      <c r="A4602" s="60">
        <v>39287</v>
      </c>
      <c r="B4602" s="16">
        <v>6455.5</v>
      </c>
      <c r="C4602" s="16">
        <v>6434.9</v>
      </c>
      <c r="D4602" s="16">
        <v>6464.3</v>
      </c>
      <c r="E4602" s="16">
        <v>6434.9</v>
      </c>
      <c r="F4602" s="16" t="s">
        <v>2208</v>
      </c>
      <c r="G4602" s="61">
        <f t="shared" si="72"/>
        <v>4.3094060176109839E-3</v>
      </c>
    </row>
    <row r="4603" spans="1:7" x14ac:dyDescent="0.35">
      <c r="A4603" s="60">
        <v>39286</v>
      </c>
      <c r="B4603" s="16">
        <v>6427.8</v>
      </c>
      <c r="C4603" s="16">
        <v>6448.9</v>
      </c>
      <c r="D4603" s="16">
        <v>6448.9</v>
      </c>
      <c r="E4603" s="16">
        <v>6398.7</v>
      </c>
      <c r="F4603" s="16" t="s">
        <v>2207</v>
      </c>
      <c r="G4603" s="61">
        <f t="shared" si="72"/>
        <v>-4.4759706971052582E-3</v>
      </c>
    </row>
    <row r="4604" spans="1:7" x14ac:dyDescent="0.35">
      <c r="A4604" s="60">
        <v>39283</v>
      </c>
      <c r="B4604" s="16">
        <v>6456.7</v>
      </c>
      <c r="C4604" s="16">
        <v>6421.9</v>
      </c>
      <c r="D4604" s="16">
        <v>6457.1</v>
      </c>
      <c r="E4604" s="16">
        <v>6421.9</v>
      </c>
      <c r="F4604" s="16" t="s">
        <v>2206</v>
      </c>
      <c r="G4604" s="61">
        <f t="shared" si="72"/>
        <v>5.8731889702445805E-3</v>
      </c>
    </row>
    <row r="4605" spans="1:7" x14ac:dyDescent="0.35">
      <c r="A4605" s="60">
        <v>39282</v>
      </c>
      <c r="B4605" s="16">
        <v>6419</v>
      </c>
      <c r="C4605" s="16">
        <v>6371.9</v>
      </c>
      <c r="D4605" s="16">
        <v>6419.8</v>
      </c>
      <c r="E4605" s="16">
        <v>6371.9</v>
      </c>
      <c r="F4605" s="16" t="s">
        <v>2205</v>
      </c>
      <c r="G4605" s="61">
        <f t="shared" si="72"/>
        <v>8.1354441512753173E-3</v>
      </c>
    </row>
    <row r="4606" spans="1:7" x14ac:dyDescent="0.35">
      <c r="A4606" s="60">
        <v>39281</v>
      </c>
      <c r="B4606" s="16">
        <v>6367.2</v>
      </c>
      <c r="C4606" s="16">
        <v>6410</v>
      </c>
      <c r="D4606" s="16">
        <v>6410.2</v>
      </c>
      <c r="E4606" s="16">
        <v>6364.6</v>
      </c>
      <c r="F4606" s="16" t="s">
        <v>2204</v>
      </c>
      <c r="G4606" s="61">
        <f t="shared" si="72"/>
        <v>-7.9461531270449415E-3</v>
      </c>
    </row>
    <row r="4607" spans="1:7" x14ac:dyDescent="0.35">
      <c r="A4607" s="60">
        <v>39280</v>
      </c>
      <c r="B4607" s="16">
        <v>6418.2</v>
      </c>
      <c r="C4607" s="16">
        <v>6422.5</v>
      </c>
      <c r="D4607" s="16">
        <v>6429.3</v>
      </c>
      <c r="E4607" s="16">
        <v>6408.4</v>
      </c>
      <c r="F4607" s="16" t="s">
        <v>2203</v>
      </c>
      <c r="G4607" s="61">
        <f t="shared" si="72"/>
        <v>-3.1160413810238374E-5</v>
      </c>
    </row>
    <row r="4608" spans="1:7" x14ac:dyDescent="0.35">
      <c r="A4608" s="60">
        <v>39279</v>
      </c>
      <c r="B4608" s="16">
        <v>6418.4</v>
      </c>
      <c r="C4608" s="16">
        <v>6426.1</v>
      </c>
      <c r="D4608" s="16">
        <v>6449.4</v>
      </c>
      <c r="E4608" s="16">
        <v>6415.1</v>
      </c>
      <c r="F4608" s="16" t="s">
        <v>2202</v>
      </c>
      <c r="G4608" s="61">
        <f t="shared" si="72"/>
        <v>-1.0894263392162706E-3</v>
      </c>
    </row>
    <row r="4609" spans="1:7" x14ac:dyDescent="0.35">
      <c r="A4609" s="60">
        <v>39276</v>
      </c>
      <c r="B4609" s="16">
        <v>6425.4</v>
      </c>
      <c r="C4609" s="16">
        <v>6423.8</v>
      </c>
      <c r="D4609" s="16">
        <v>6469.2</v>
      </c>
      <c r="E4609" s="16">
        <v>6423.8</v>
      </c>
      <c r="F4609" s="16" t="s">
        <v>2201</v>
      </c>
      <c r="G4609" s="61">
        <f t="shared" si="72"/>
        <v>3.9530632333868443E-3</v>
      </c>
    </row>
    <row r="4610" spans="1:7" x14ac:dyDescent="0.35">
      <c r="A4610" s="60">
        <v>39275</v>
      </c>
      <c r="B4610" s="16">
        <v>6400.1</v>
      </c>
      <c r="C4610" s="16">
        <v>6373.4</v>
      </c>
      <c r="D4610" s="16">
        <v>6402.7</v>
      </c>
      <c r="E4610" s="16">
        <v>6369.8</v>
      </c>
      <c r="F4610" s="16" t="s">
        <v>2200</v>
      </c>
      <c r="G4610" s="61">
        <f t="shared" si="72"/>
        <v>5.7989690721649279E-3</v>
      </c>
    </row>
    <row r="4611" spans="1:7" x14ac:dyDescent="0.35">
      <c r="A4611" s="60">
        <v>39274</v>
      </c>
      <c r="B4611" s="16">
        <v>6363.2</v>
      </c>
      <c r="C4611" s="16">
        <v>6394.1</v>
      </c>
      <c r="D4611" s="16">
        <v>6394.1</v>
      </c>
      <c r="E4611" s="16">
        <v>6339.1</v>
      </c>
      <c r="F4611" s="16" t="s">
        <v>2199</v>
      </c>
      <c r="G4611" s="61">
        <f t="shared" ref="G4611:G4674" si="73">B4611/B4612-1</f>
        <v>-5.4081090374816787E-3</v>
      </c>
    </row>
    <row r="4612" spans="1:7" x14ac:dyDescent="0.35">
      <c r="A4612" s="60">
        <v>39273</v>
      </c>
      <c r="B4612" s="16">
        <v>6397.8</v>
      </c>
      <c r="C4612" s="16">
        <v>6431.5</v>
      </c>
      <c r="D4612" s="16">
        <v>6431.9</v>
      </c>
      <c r="E4612" s="16">
        <v>6394.8</v>
      </c>
      <c r="F4612" s="16" t="s">
        <v>2198</v>
      </c>
      <c r="G4612" s="61">
        <f t="shared" si="73"/>
        <v>-4.9303989423750139E-3</v>
      </c>
    </row>
    <row r="4613" spans="1:7" x14ac:dyDescent="0.35">
      <c r="A4613" s="60">
        <v>39272</v>
      </c>
      <c r="B4613" s="16">
        <v>6429.5</v>
      </c>
      <c r="C4613" s="16">
        <v>6385.3</v>
      </c>
      <c r="D4613" s="16">
        <v>6429.5</v>
      </c>
      <c r="E4613" s="16">
        <v>6385.3</v>
      </c>
      <c r="F4613" s="16" t="s">
        <v>2197</v>
      </c>
      <c r="G4613" s="61">
        <f t="shared" si="73"/>
        <v>7.2849757167476881E-3</v>
      </c>
    </row>
    <row r="4614" spans="1:7" x14ac:dyDescent="0.35">
      <c r="A4614" s="60">
        <v>39269</v>
      </c>
      <c r="B4614" s="16">
        <v>6383</v>
      </c>
      <c r="C4614" s="16">
        <v>6392.1</v>
      </c>
      <c r="D4614" s="16">
        <v>6392.1</v>
      </c>
      <c r="E4614" s="16">
        <v>6352.5</v>
      </c>
      <c r="F4614" s="16" t="s">
        <v>2196</v>
      </c>
      <c r="G4614" s="61">
        <f t="shared" si="73"/>
        <v>-1.4392540909232698E-3</v>
      </c>
    </row>
    <row r="4615" spans="1:7" x14ac:dyDescent="0.35">
      <c r="A4615" s="60">
        <v>39268</v>
      </c>
      <c r="B4615" s="16">
        <v>6392.2</v>
      </c>
      <c r="C4615" s="16">
        <v>6334.4</v>
      </c>
      <c r="D4615" s="16">
        <v>6392.2</v>
      </c>
      <c r="E4615" s="16">
        <v>6334.4</v>
      </c>
      <c r="F4615" s="16" t="s">
        <v>2195</v>
      </c>
      <c r="G4615" s="61">
        <f t="shared" si="73"/>
        <v>9.4116160818620287E-3</v>
      </c>
    </row>
    <row r="4616" spans="1:7" x14ac:dyDescent="0.35">
      <c r="A4616" s="60">
        <v>39267</v>
      </c>
      <c r="B4616" s="16">
        <v>6332.6</v>
      </c>
      <c r="C4616" s="16">
        <v>6340.6</v>
      </c>
      <c r="D4616" s="16">
        <v>6353.5</v>
      </c>
      <c r="E4616" s="16">
        <v>6324.7</v>
      </c>
      <c r="F4616" s="16" t="s">
        <v>2194</v>
      </c>
      <c r="G4616" s="61">
        <f t="shared" si="73"/>
        <v>-1.894597240202911E-4</v>
      </c>
    </row>
    <row r="4617" spans="1:7" x14ac:dyDescent="0.35">
      <c r="A4617" s="60">
        <v>39266</v>
      </c>
      <c r="B4617" s="16">
        <v>6333.8</v>
      </c>
      <c r="C4617" s="16">
        <v>6315.2</v>
      </c>
      <c r="D4617" s="16">
        <v>6353.4</v>
      </c>
      <c r="E4617" s="16">
        <v>6313.3</v>
      </c>
      <c r="F4617" s="16" t="s">
        <v>165</v>
      </c>
      <c r="G4617" s="61">
        <f t="shared" si="73"/>
        <v>5.5885434858540251E-3</v>
      </c>
    </row>
    <row r="4618" spans="1:7" x14ac:dyDescent="0.35">
      <c r="A4618" s="60">
        <v>39265</v>
      </c>
      <c r="B4618" s="16">
        <v>6298.6</v>
      </c>
      <c r="C4618" s="16">
        <v>6316.4</v>
      </c>
      <c r="D4618" s="16">
        <v>6325.1</v>
      </c>
      <c r="E4618" s="16">
        <v>6291.2</v>
      </c>
      <c r="F4618" s="16" t="s">
        <v>122</v>
      </c>
      <c r="G4618" s="61">
        <f t="shared" si="73"/>
        <v>-1.901562450480121E-3</v>
      </c>
    </row>
    <row r="4619" spans="1:7" x14ac:dyDescent="0.35">
      <c r="A4619" s="60">
        <v>39262</v>
      </c>
      <c r="B4619" s="16">
        <v>6310.6</v>
      </c>
      <c r="C4619" s="16">
        <v>6302.6</v>
      </c>
      <c r="D4619" s="16">
        <v>6325.3</v>
      </c>
      <c r="E4619" s="16">
        <v>6280.1</v>
      </c>
      <c r="F4619" s="16" t="s">
        <v>489</v>
      </c>
      <c r="G4619" s="61">
        <f t="shared" si="73"/>
        <v>2.0961031536825825E-3</v>
      </c>
    </row>
    <row r="4620" spans="1:7" x14ac:dyDescent="0.35">
      <c r="A4620" s="60">
        <v>39261</v>
      </c>
      <c r="B4620" s="16">
        <v>6297.4</v>
      </c>
      <c r="C4620" s="16">
        <v>6231</v>
      </c>
      <c r="D4620" s="16">
        <v>6297.4</v>
      </c>
      <c r="E4620" s="16">
        <v>6231</v>
      </c>
      <c r="F4620" s="16" t="s">
        <v>294</v>
      </c>
      <c r="G4620" s="61">
        <f t="shared" si="73"/>
        <v>1.2997458417784546E-2</v>
      </c>
    </row>
    <row r="4621" spans="1:7" x14ac:dyDescent="0.35">
      <c r="A4621" s="60">
        <v>39260</v>
      </c>
      <c r="B4621" s="16">
        <v>6216.6</v>
      </c>
      <c r="C4621" s="16">
        <v>6329.6</v>
      </c>
      <c r="D4621" s="16">
        <v>6331.4</v>
      </c>
      <c r="E4621" s="16">
        <v>6216.6</v>
      </c>
      <c r="F4621" s="16" t="s">
        <v>114</v>
      </c>
      <c r="G4621" s="61">
        <f t="shared" si="73"/>
        <v>-1.9045965947643295E-2</v>
      </c>
    </row>
    <row r="4622" spans="1:7" x14ac:dyDescent="0.35">
      <c r="A4622" s="60">
        <v>39259</v>
      </c>
      <c r="B4622" s="16">
        <v>6337.3</v>
      </c>
      <c r="C4622" s="16">
        <v>6358.5</v>
      </c>
      <c r="D4622" s="16">
        <v>6373.6</v>
      </c>
      <c r="E4622" s="16">
        <v>6332.4</v>
      </c>
      <c r="F4622" s="16" t="s">
        <v>2193</v>
      </c>
      <c r="G4622" s="61">
        <f t="shared" si="73"/>
        <v>-3.3497939798069476E-3</v>
      </c>
    </row>
    <row r="4623" spans="1:7" x14ac:dyDescent="0.35">
      <c r="A4623" s="60">
        <v>39258</v>
      </c>
      <c r="B4623" s="16">
        <v>6358.6</v>
      </c>
      <c r="C4623" s="16">
        <v>6405.7</v>
      </c>
      <c r="D4623" s="16">
        <v>6405.7</v>
      </c>
      <c r="E4623" s="16">
        <v>6345.8</v>
      </c>
      <c r="F4623" s="16" t="s">
        <v>2192</v>
      </c>
      <c r="G4623" s="61">
        <f t="shared" si="73"/>
        <v>-7.9103802287301406E-3</v>
      </c>
    </row>
    <row r="4624" spans="1:7" x14ac:dyDescent="0.35">
      <c r="A4624" s="60">
        <v>39255</v>
      </c>
      <c r="B4624" s="16">
        <v>6409.3</v>
      </c>
      <c r="C4624" s="16">
        <v>6416.2</v>
      </c>
      <c r="D4624" s="16">
        <v>6416.4</v>
      </c>
      <c r="E4624" s="16">
        <v>6379.2</v>
      </c>
      <c r="F4624" s="16" t="s">
        <v>2191</v>
      </c>
      <c r="G4624" s="61">
        <f t="shared" si="73"/>
        <v>-4.0549603081763141E-4</v>
      </c>
    </row>
    <row r="4625" spans="1:7" x14ac:dyDescent="0.35">
      <c r="A4625" s="60">
        <v>39254</v>
      </c>
      <c r="B4625" s="16">
        <v>6411.9</v>
      </c>
      <c r="C4625" s="16">
        <v>6417.7</v>
      </c>
      <c r="D4625" s="16">
        <v>6417.7</v>
      </c>
      <c r="E4625" s="16">
        <v>6388.6</v>
      </c>
      <c r="F4625" s="16" t="s">
        <v>1182</v>
      </c>
      <c r="G4625" s="61">
        <f t="shared" si="73"/>
        <v>-1.4172247313503084E-3</v>
      </c>
    </row>
    <row r="4626" spans="1:7" x14ac:dyDescent="0.35">
      <c r="A4626" s="60">
        <v>39253</v>
      </c>
      <c r="B4626" s="16">
        <v>6421</v>
      </c>
      <c r="C4626" s="16">
        <v>6390.1</v>
      </c>
      <c r="D4626" s="16">
        <v>6426.4</v>
      </c>
      <c r="E4626" s="16">
        <v>6373.7</v>
      </c>
      <c r="F4626" s="16" t="s">
        <v>534</v>
      </c>
      <c r="G4626" s="61">
        <f t="shared" si="73"/>
        <v>4.3169518566021914E-3</v>
      </c>
    </row>
    <row r="4627" spans="1:7" x14ac:dyDescent="0.35">
      <c r="A4627" s="60">
        <v>39252</v>
      </c>
      <c r="B4627" s="16">
        <v>6393.4</v>
      </c>
      <c r="C4627" s="16">
        <v>6362.1</v>
      </c>
      <c r="D4627" s="16">
        <v>6402</v>
      </c>
      <c r="E4627" s="16">
        <v>6341.9</v>
      </c>
      <c r="F4627" s="16" t="s">
        <v>297</v>
      </c>
      <c r="G4627" s="61">
        <f t="shared" si="73"/>
        <v>4.414560193549244E-3</v>
      </c>
    </row>
    <row r="4628" spans="1:7" x14ac:dyDescent="0.35">
      <c r="A4628" s="60">
        <v>39251</v>
      </c>
      <c r="B4628" s="16">
        <v>6365.3</v>
      </c>
      <c r="C4628" s="16">
        <v>6330.7</v>
      </c>
      <c r="D4628" s="16">
        <v>6376.2</v>
      </c>
      <c r="E4628" s="16">
        <v>6330.2</v>
      </c>
      <c r="F4628" s="16" t="s">
        <v>2190</v>
      </c>
      <c r="G4628" s="61">
        <f t="shared" si="73"/>
        <v>7.6300834243561155E-3</v>
      </c>
    </row>
    <row r="4629" spans="1:7" x14ac:dyDescent="0.35">
      <c r="A4629" s="60">
        <v>39248</v>
      </c>
      <c r="B4629" s="16">
        <v>6317.1</v>
      </c>
      <c r="C4629" s="16">
        <v>6298.4</v>
      </c>
      <c r="D4629" s="16">
        <v>6322.8</v>
      </c>
      <c r="E4629" s="16">
        <v>6294.7</v>
      </c>
      <c r="F4629" s="16" t="s">
        <v>173</v>
      </c>
      <c r="G4629" s="61">
        <f t="shared" si="73"/>
        <v>4.5639590356849613E-3</v>
      </c>
    </row>
    <row r="4630" spans="1:7" x14ac:dyDescent="0.35">
      <c r="A4630" s="60">
        <v>39247</v>
      </c>
      <c r="B4630" s="16">
        <v>6288.4</v>
      </c>
      <c r="C4630" s="16">
        <v>6238.2</v>
      </c>
      <c r="D4630" s="16">
        <v>6289.5</v>
      </c>
      <c r="E4630" s="16">
        <v>6237.8</v>
      </c>
      <c r="F4630" s="16" t="s">
        <v>2189</v>
      </c>
      <c r="G4630" s="61">
        <f t="shared" si="73"/>
        <v>1.2608492616865918E-2</v>
      </c>
    </row>
    <row r="4631" spans="1:7" x14ac:dyDescent="0.35">
      <c r="A4631" s="60">
        <v>39246</v>
      </c>
      <c r="B4631" s="16">
        <v>6210.1</v>
      </c>
      <c r="C4631" s="16">
        <v>6253.3</v>
      </c>
      <c r="D4631" s="16">
        <v>6254.7</v>
      </c>
      <c r="E4631" s="16">
        <v>6200.1</v>
      </c>
      <c r="F4631" s="16" t="s">
        <v>2188</v>
      </c>
      <c r="G4631" s="61">
        <f t="shared" si="73"/>
        <v>-9.189973993649847E-3</v>
      </c>
    </row>
    <row r="4632" spans="1:7" x14ac:dyDescent="0.35">
      <c r="A4632" s="60">
        <v>39245</v>
      </c>
      <c r="B4632" s="16">
        <v>6267.7</v>
      </c>
      <c r="C4632" s="16">
        <v>6273.7</v>
      </c>
      <c r="D4632" s="16">
        <v>6319.3</v>
      </c>
      <c r="E4632" s="16">
        <v>6264.5</v>
      </c>
      <c r="F4632" s="16" t="s">
        <v>2187</v>
      </c>
      <c r="G4632" s="61">
        <f t="shared" si="73"/>
        <v>1.4860028122203328E-3</v>
      </c>
    </row>
    <row r="4633" spans="1:7" x14ac:dyDescent="0.35">
      <c r="A4633" s="60">
        <v>39241</v>
      </c>
      <c r="B4633" s="16">
        <v>6258.4</v>
      </c>
      <c r="C4633" s="16">
        <v>6326.7</v>
      </c>
      <c r="D4633" s="16">
        <v>6326.7</v>
      </c>
      <c r="E4633" s="16">
        <v>6226.3</v>
      </c>
      <c r="F4633" s="16" t="s">
        <v>2186</v>
      </c>
      <c r="G4633" s="61">
        <f t="shared" si="73"/>
        <v>-1.2590325328957763E-2</v>
      </c>
    </row>
    <row r="4634" spans="1:7" x14ac:dyDescent="0.35">
      <c r="A4634" s="60">
        <v>39240</v>
      </c>
      <c r="B4634" s="16">
        <v>6338.2</v>
      </c>
      <c r="C4634" s="16">
        <v>6350.6</v>
      </c>
      <c r="D4634" s="16">
        <v>6350.6</v>
      </c>
      <c r="E4634" s="16">
        <v>6288.7</v>
      </c>
      <c r="F4634" s="16" t="s">
        <v>2185</v>
      </c>
      <c r="G4634" s="61">
        <f t="shared" si="73"/>
        <v>-4.5858592204038873E-3</v>
      </c>
    </row>
    <row r="4635" spans="1:7" x14ac:dyDescent="0.35">
      <c r="A4635" s="60">
        <v>39239</v>
      </c>
      <c r="B4635" s="16">
        <v>6367.4</v>
      </c>
      <c r="C4635" s="16">
        <v>6397.6</v>
      </c>
      <c r="D4635" s="16">
        <v>6402</v>
      </c>
      <c r="E4635" s="16">
        <v>6345.3</v>
      </c>
      <c r="F4635" s="16" t="s">
        <v>2184</v>
      </c>
      <c r="G4635" s="61">
        <f t="shared" si="73"/>
        <v>-5.0782043469429494E-3</v>
      </c>
    </row>
    <row r="4636" spans="1:7" x14ac:dyDescent="0.35">
      <c r="A4636" s="60">
        <v>39238</v>
      </c>
      <c r="B4636" s="16">
        <v>6399.9</v>
      </c>
      <c r="C4636" s="16">
        <v>6420.1</v>
      </c>
      <c r="D4636" s="16">
        <v>6422.9</v>
      </c>
      <c r="E4636" s="16">
        <v>6398.3</v>
      </c>
      <c r="F4636" s="16" t="s">
        <v>2183</v>
      </c>
      <c r="G4636" s="61">
        <f t="shared" si="73"/>
        <v>-3.0687270234907027E-3</v>
      </c>
    </row>
    <row r="4637" spans="1:7" x14ac:dyDescent="0.35">
      <c r="A4637" s="60">
        <v>39237</v>
      </c>
      <c r="B4637" s="16">
        <v>6419.6</v>
      </c>
      <c r="C4637" s="16">
        <v>6375.2</v>
      </c>
      <c r="D4637" s="16">
        <v>6435.7</v>
      </c>
      <c r="E4637" s="16">
        <v>6375.2</v>
      </c>
      <c r="F4637" s="16" t="s">
        <v>2182</v>
      </c>
      <c r="G4637" s="61">
        <f t="shared" si="73"/>
        <v>8.8317566081026477E-3</v>
      </c>
    </row>
    <row r="4638" spans="1:7" x14ac:dyDescent="0.35">
      <c r="A4638" s="60">
        <v>39234</v>
      </c>
      <c r="B4638" s="16">
        <v>6363.4</v>
      </c>
      <c r="C4638" s="16">
        <v>6348.3</v>
      </c>
      <c r="D4638" s="16">
        <v>6380.2</v>
      </c>
      <c r="E4638" s="16">
        <v>6343.5</v>
      </c>
      <c r="F4638" s="16" t="s">
        <v>2181</v>
      </c>
      <c r="G4638" s="61">
        <f t="shared" si="73"/>
        <v>3.4059730675832789E-3</v>
      </c>
    </row>
    <row r="4639" spans="1:7" x14ac:dyDescent="0.35">
      <c r="A4639" s="60">
        <v>39233</v>
      </c>
      <c r="B4639" s="16">
        <v>6341.8</v>
      </c>
      <c r="C4639" s="16">
        <v>6287.3</v>
      </c>
      <c r="D4639" s="16">
        <v>6365.1</v>
      </c>
      <c r="E4639" s="16">
        <v>6287.3</v>
      </c>
      <c r="F4639" s="16" t="s">
        <v>295</v>
      </c>
      <c r="G4639" s="61">
        <f t="shared" si="73"/>
        <v>1.1177192786644863E-2</v>
      </c>
    </row>
    <row r="4640" spans="1:7" x14ac:dyDescent="0.35">
      <c r="A4640" s="60">
        <v>39232</v>
      </c>
      <c r="B4640" s="16">
        <v>6271.7</v>
      </c>
      <c r="C4640" s="16">
        <v>6338.3</v>
      </c>
      <c r="D4640" s="16">
        <v>6338.3</v>
      </c>
      <c r="E4640" s="16">
        <v>6258.6</v>
      </c>
      <c r="F4640" s="16" t="s">
        <v>2180</v>
      </c>
      <c r="G4640" s="61">
        <f t="shared" si="73"/>
        <v>-1.0585599798069056E-2</v>
      </c>
    </row>
    <row r="4641" spans="1:7" x14ac:dyDescent="0.35">
      <c r="A4641" s="60">
        <v>39231</v>
      </c>
      <c r="B4641" s="16">
        <v>6338.8</v>
      </c>
      <c r="C4641" s="16">
        <v>6275.1</v>
      </c>
      <c r="D4641" s="16">
        <v>6338.8</v>
      </c>
      <c r="E4641" s="16">
        <v>6267.2</v>
      </c>
      <c r="F4641" s="16" t="s">
        <v>2179</v>
      </c>
      <c r="G4641" s="61">
        <f t="shared" si="73"/>
        <v>1.016733067729092E-2</v>
      </c>
    </row>
    <row r="4642" spans="1:7" x14ac:dyDescent="0.35">
      <c r="A4642" s="60">
        <v>39230</v>
      </c>
      <c r="B4642" s="16">
        <v>6275</v>
      </c>
      <c r="C4642" s="16">
        <v>6283.8</v>
      </c>
      <c r="D4642" s="16">
        <v>6315.3</v>
      </c>
      <c r="E4642" s="16">
        <v>6262.3</v>
      </c>
      <c r="F4642" s="16" t="s">
        <v>2178</v>
      </c>
      <c r="G4642" s="61">
        <f t="shared" si="73"/>
        <v>2.7098975021111471E-4</v>
      </c>
    </row>
    <row r="4643" spans="1:7" x14ac:dyDescent="0.35">
      <c r="A4643" s="60">
        <v>39227</v>
      </c>
      <c r="B4643" s="16">
        <v>6273.3</v>
      </c>
      <c r="C4643" s="16">
        <v>6292.7</v>
      </c>
      <c r="D4643" s="16">
        <v>6292.7</v>
      </c>
      <c r="E4643" s="16">
        <v>6247.6</v>
      </c>
      <c r="F4643" s="16" t="s">
        <v>114</v>
      </c>
      <c r="G4643" s="61">
        <f t="shared" si="73"/>
        <v>-4.0167656304576083E-3</v>
      </c>
    </row>
    <row r="4644" spans="1:7" x14ac:dyDescent="0.35">
      <c r="A4644" s="60">
        <v>39226</v>
      </c>
      <c r="B4644" s="16">
        <v>6298.6</v>
      </c>
      <c r="C4644" s="16">
        <v>6365.5</v>
      </c>
      <c r="D4644" s="16">
        <v>6365.5</v>
      </c>
      <c r="E4644" s="16">
        <v>6296.4</v>
      </c>
      <c r="F4644" s="16" t="s">
        <v>2177</v>
      </c>
      <c r="G4644" s="61">
        <f t="shared" si="73"/>
        <v>-1.1053540587219302E-2</v>
      </c>
    </row>
    <row r="4645" spans="1:7" x14ac:dyDescent="0.35">
      <c r="A4645" s="60">
        <v>39225</v>
      </c>
      <c r="B4645" s="16">
        <v>6369</v>
      </c>
      <c r="C4645" s="16">
        <v>6350.6</v>
      </c>
      <c r="D4645" s="16">
        <v>6389.3</v>
      </c>
      <c r="E4645" s="16">
        <v>6336.1</v>
      </c>
      <c r="F4645" s="16" t="s">
        <v>2176</v>
      </c>
      <c r="G4645" s="61">
        <f t="shared" si="73"/>
        <v>2.9605366760101504E-3</v>
      </c>
    </row>
    <row r="4646" spans="1:7" x14ac:dyDescent="0.35">
      <c r="A4646" s="60">
        <v>39224</v>
      </c>
      <c r="B4646" s="16">
        <v>6350.2</v>
      </c>
      <c r="C4646" s="16">
        <v>6372.3</v>
      </c>
      <c r="D4646" s="16">
        <v>6390.3</v>
      </c>
      <c r="E4646" s="16">
        <v>6342.9</v>
      </c>
      <c r="F4646" s="16" t="s">
        <v>2175</v>
      </c>
      <c r="G4646" s="61">
        <f t="shared" si="73"/>
        <v>-3.4994115339349596E-3</v>
      </c>
    </row>
    <row r="4647" spans="1:7" x14ac:dyDescent="0.35">
      <c r="A4647" s="60">
        <v>39223</v>
      </c>
      <c r="B4647" s="16">
        <v>6372.5</v>
      </c>
      <c r="C4647" s="16">
        <v>6325</v>
      </c>
      <c r="D4647" s="16">
        <v>6387.6</v>
      </c>
      <c r="E4647" s="16">
        <v>6325</v>
      </c>
      <c r="F4647" s="16" t="s">
        <v>2174</v>
      </c>
      <c r="G4647" s="61">
        <f t="shared" si="73"/>
        <v>8.3548269696347433E-3</v>
      </c>
    </row>
    <row r="4648" spans="1:7" x14ac:dyDescent="0.35">
      <c r="A4648" s="60">
        <v>39220</v>
      </c>
      <c r="B4648" s="16">
        <v>6319.7</v>
      </c>
      <c r="C4648" s="16">
        <v>6358.3</v>
      </c>
      <c r="D4648" s="16">
        <v>6360.6</v>
      </c>
      <c r="E4648" s="16">
        <v>6307</v>
      </c>
      <c r="F4648" s="16" t="s">
        <v>2173</v>
      </c>
      <c r="G4648" s="61">
        <f t="shared" si="73"/>
        <v>-7.9119637054364533E-3</v>
      </c>
    </row>
    <row r="4649" spans="1:7" x14ac:dyDescent="0.35">
      <c r="A4649" s="60">
        <v>39219</v>
      </c>
      <c r="B4649" s="16">
        <v>6370.1</v>
      </c>
      <c r="C4649" s="16">
        <v>6308.4</v>
      </c>
      <c r="D4649" s="16">
        <v>6370.1</v>
      </c>
      <c r="E4649" s="16">
        <v>6308.4</v>
      </c>
      <c r="F4649" s="16" t="s">
        <v>165</v>
      </c>
      <c r="G4649" s="61">
        <f t="shared" si="73"/>
        <v>1.0950468965736038E-2</v>
      </c>
    </row>
    <row r="4650" spans="1:7" x14ac:dyDescent="0.35">
      <c r="A4650" s="60">
        <v>39218</v>
      </c>
      <c r="B4650" s="16">
        <v>6301.1</v>
      </c>
      <c r="C4650" s="16">
        <v>6303.9</v>
      </c>
      <c r="D4650" s="16">
        <v>6319.6</v>
      </c>
      <c r="E4650" s="16">
        <v>6275.6</v>
      </c>
      <c r="F4650" s="16" t="s">
        <v>2172</v>
      </c>
      <c r="G4650" s="61">
        <f t="shared" si="73"/>
        <v>6.0343321741074263E-4</v>
      </c>
    </row>
    <row r="4651" spans="1:7" x14ac:dyDescent="0.35">
      <c r="A4651" s="60">
        <v>39217</v>
      </c>
      <c r="B4651" s="16">
        <v>6297.3</v>
      </c>
      <c r="C4651" s="16">
        <v>6334.7</v>
      </c>
      <c r="D4651" s="16">
        <v>6338</v>
      </c>
      <c r="E4651" s="16">
        <v>6288.4</v>
      </c>
      <c r="F4651" s="16" t="s">
        <v>2171</v>
      </c>
      <c r="G4651" s="61">
        <f t="shared" si="73"/>
        <v>-7.7835725652700694E-3</v>
      </c>
    </row>
    <row r="4652" spans="1:7" x14ac:dyDescent="0.35">
      <c r="A4652" s="60">
        <v>39216</v>
      </c>
      <c r="B4652" s="16">
        <v>6346.7</v>
      </c>
      <c r="C4652" s="16">
        <v>6307</v>
      </c>
      <c r="D4652" s="16">
        <v>6360.8</v>
      </c>
      <c r="E4652" s="16">
        <v>6307</v>
      </c>
      <c r="F4652" s="16" t="s">
        <v>2170</v>
      </c>
      <c r="G4652" s="61">
        <f t="shared" si="73"/>
        <v>7.8446318263383219E-3</v>
      </c>
    </row>
    <row r="4653" spans="1:7" x14ac:dyDescent="0.35">
      <c r="A4653" s="60">
        <v>39213</v>
      </c>
      <c r="B4653" s="16">
        <v>6297.3</v>
      </c>
      <c r="C4653" s="16">
        <v>6332.9</v>
      </c>
      <c r="D4653" s="16">
        <v>6332.9</v>
      </c>
      <c r="E4653" s="16">
        <v>6277.4</v>
      </c>
      <c r="F4653" s="16" t="s">
        <v>2169</v>
      </c>
      <c r="G4653" s="61">
        <f t="shared" si="73"/>
        <v>-8.5802449699298178E-3</v>
      </c>
    </row>
    <row r="4654" spans="1:7" x14ac:dyDescent="0.35">
      <c r="A4654" s="60">
        <v>39212</v>
      </c>
      <c r="B4654" s="16">
        <v>6351.8</v>
      </c>
      <c r="C4654" s="16">
        <v>6346.1</v>
      </c>
      <c r="D4654" s="16">
        <v>6351.8</v>
      </c>
      <c r="E4654" s="16">
        <v>6312.3</v>
      </c>
      <c r="F4654" s="16" t="s">
        <v>2168</v>
      </c>
      <c r="G4654" s="61">
        <f t="shared" si="73"/>
        <v>2.1773430104135016E-3</v>
      </c>
    </row>
    <row r="4655" spans="1:7" x14ac:dyDescent="0.35">
      <c r="A4655" s="60">
        <v>39211</v>
      </c>
      <c r="B4655" s="16">
        <v>6338</v>
      </c>
      <c r="C4655" s="16">
        <v>6295</v>
      </c>
      <c r="D4655" s="16">
        <v>6376.9</v>
      </c>
      <c r="E4655" s="16">
        <v>6279.9</v>
      </c>
      <c r="F4655" s="16" t="s">
        <v>2167</v>
      </c>
      <c r="G4655" s="61">
        <f t="shared" si="73"/>
        <v>5.8720837962227268E-3</v>
      </c>
    </row>
    <row r="4656" spans="1:7" x14ac:dyDescent="0.35">
      <c r="A4656" s="60">
        <v>39210</v>
      </c>
      <c r="B4656" s="16">
        <v>6301</v>
      </c>
      <c r="C4656" s="16">
        <v>6332.7</v>
      </c>
      <c r="D4656" s="16">
        <v>6333.8</v>
      </c>
      <c r="E4656" s="16">
        <v>6289.8</v>
      </c>
      <c r="F4656" s="16" t="s">
        <v>287</v>
      </c>
      <c r="G4656" s="61">
        <f t="shared" si="73"/>
        <v>-4.4869971877270487E-3</v>
      </c>
    </row>
    <row r="4657" spans="1:7" x14ac:dyDescent="0.35">
      <c r="A4657" s="60">
        <v>39209</v>
      </c>
      <c r="B4657" s="16">
        <v>6329.4</v>
      </c>
      <c r="C4657" s="16">
        <v>6309.3</v>
      </c>
      <c r="D4657" s="16">
        <v>6331.7</v>
      </c>
      <c r="E4657" s="16">
        <v>6288.9</v>
      </c>
      <c r="F4657" s="16" t="s">
        <v>2166</v>
      </c>
      <c r="G4657" s="61">
        <f t="shared" si="73"/>
        <v>5.2730218226866299E-3</v>
      </c>
    </row>
    <row r="4658" spans="1:7" x14ac:dyDescent="0.35">
      <c r="A4658" s="60">
        <v>39206</v>
      </c>
      <c r="B4658" s="16">
        <v>6296.2</v>
      </c>
      <c r="C4658" s="16">
        <v>6245.9</v>
      </c>
      <c r="D4658" s="16">
        <v>6296.2</v>
      </c>
      <c r="E4658" s="16">
        <v>6245.9</v>
      </c>
      <c r="F4658" s="16" t="s">
        <v>2165</v>
      </c>
      <c r="G4658" s="61">
        <f t="shared" si="73"/>
        <v>9.5079286183841205E-3</v>
      </c>
    </row>
    <row r="4659" spans="1:7" x14ac:dyDescent="0.35">
      <c r="A4659" s="60">
        <v>39205</v>
      </c>
      <c r="B4659" s="16">
        <v>6236.9</v>
      </c>
      <c r="C4659" s="16">
        <v>6231</v>
      </c>
      <c r="D4659" s="16">
        <v>6247.6</v>
      </c>
      <c r="E4659" s="16">
        <v>6215.1</v>
      </c>
      <c r="F4659" s="16" t="s">
        <v>2164</v>
      </c>
      <c r="G4659" s="61">
        <f t="shared" si="73"/>
        <v>1.9921278817576216E-3</v>
      </c>
    </row>
    <row r="4660" spans="1:7" x14ac:dyDescent="0.35">
      <c r="A4660" s="60">
        <v>39204</v>
      </c>
      <c r="B4660" s="16">
        <v>6224.5</v>
      </c>
      <c r="C4660" s="16">
        <v>6148.9</v>
      </c>
      <c r="D4660" s="16">
        <v>6224.5</v>
      </c>
      <c r="E4660" s="16">
        <v>6148.7</v>
      </c>
      <c r="F4660" s="16" t="s">
        <v>2163</v>
      </c>
      <c r="G4660" s="61">
        <f t="shared" si="73"/>
        <v>1.3729194488778962E-2</v>
      </c>
    </row>
    <row r="4661" spans="1:7" x14ac:dyDescent="0.35">
      <c r="A4661" s="60">
        <v>39203</v>
      </c>
      <c r="B4661" s="16">
        <v>6140.2</v>
      </c>
      <c r="C4661" s="16">
        <v>6155.6</v>
      </c>
      <c r="D4661" s="16">
        <v>6163.5</v>
      </c>
      <c r="E4661" s="16">
        <v>6129.8</v>
      </c>
      <c r="F4661" s="16" t="s">
        <v>2162</v>
      </c>
      <c r="G4661" s="61">
        <f t="shared" si="73"/>
        <v>-2.9391228098664124E-3</v>
      </c>
    </row>
    <row r="4662" spans="1:7" x14ac:dyDescent="0.35">
      <c r="A4662" s="60">
        <v>39202</v>
      </c>
      <c r="B4662" s="16">
        <v>6158.3</v>
      </c>
      <c r="C4662" s="16">
        <v>6146.1</v>
      </c>
      <c r="D4662" s="16">
        <v>6193</v>
      </c>
      <c r="E4662" s="16">
        <v>6146.1</v>
      </c>
      <c r="F4662" s="16" t="s">
        <v>2161</v>
      </c>
      <c r="G4662" s="61">
        <f t="shared" si="73"/>
        <v>2.8171307604625273E-3</v>
      </c>
    </row>
    <row r="4663" spans="1:7" x14ac:dyDescent="0.35">
      <c r="A4663" s="60">
        <v>39199</v>
      </c>
      <c r="B4663" s="16">
        <v>6141</v>
      </c>
      <c r="C4663" s="16">
        <v>6189</v>
      </c>
      <c r="D4663" s="16">
        <v>6189</v>
      </c>
      <c r="E4663" s="16">
        <v>6135.2</v>
      </c>
      <c r="F4663" s="16" t="s">
        <v>2160</v>
      </c>
      <c r="G4663" s="61">
        <f t="shared" si="73"/>
        <v>-9.164542256929864E-3</v>
      </c>
    </row>
    <row r="4664" spans="1:7" x14ac:dyDescent="0.35">
      <c r="A4664" s="60">
        <v>39198</v>
      </c>
      <c r="B4664" s="16">
        <v>6197.8</v>
      </c>
      <c r="C4664" s="16">
        <v>6179.9</v>
      </c>
      <c r="D4664" s="16">
        <v>6211.5</v>
      </c>
      <c r="E4664" s="16">
        <v>6179.9</v>
      </c>
      <c r="F4664" s="16" t="s">
        <v>2159</v>
      </c>
      <c r="G4664" s="61">
        <f t="shared" si="73"/>
        <v>3.9687039346865127E-3</v>
      </c>
    </row>
    <row r="4665" spans="1:7" x14ac:dyDescent="0.35">
      <c r="A4665" s="60">
        <v>39196</v>
      </c>
      <c r="B4665" s="16">
        <v>6173.3</v>
      </c>
      <c r="C4665" s="16">
        <v>6193.2</v>
      </c>
      <c r="D4665" s="16">
        <v>6213.9</v>
      </c>
      <c r="E4665" s="16">
        <v>6163.9</v>
      </c>
      <c r="F4665" s="16" t="s">
        <v>2158</v>
      </c>
      <c r="G4665" s="61">
        <f t="shared" si="73"/>
        <v>-3.0522269952519832E-3</v>
      </c>
    </row>
    <row r="4666" spans="1:7" x14ac:dyDescent="0.35">
      <c r="A4666" s="60">
        <v>39195</v>
      </c>
      <c r="B4666" s="16">
        <v>6192.2</v>
      </c>
      <c r="C4666" s="16">
        <v>6197.1</v>
      </c>
      <c r="D4666" s="16">
        <v>6229.8</v>
      </c>
      <c r="E4666" s="16">
        <v>6151.9</v>
      </c>
      <c r="F4666" s="16" t="s">
        <v>2157</v>
      </c>
      <c r="G4666" s="61">
        <f t="shared" si="73"/>
        <v>8.0811998965613085E-4</v>
      </c>
    </row>
    <row r="4667" spans="1:7" x14ac:dyDescent="0.35">
      <c r="A4667" s="60">
        <v>39192</v>
      </c>
      <c r="B4667" s="16">
        <v>6187.2</v>
      </c>
      <c r="C4667" s="16">
        <v>6152</v>
      </c>
      <c r="D4667" s="16">
        <v>6189.3</v>
      </c>
      <c r="E4667" s="16">
        <v>6152</v>
      </c>
      <c r="F4667" s="16" t="s">
        <v>2156</v>
      </c>
      <c r="G4667" s="61">
        <f t="shared" si="73"/>
        <v>6.3269521656392769E-3</v>
      </c>
    </row>
    <row r="4668" spans="1:7" x14ac:dyDescent="0.35">
      <c r="A4668" s="60">
        <v>39191</v>
      </c>
      <c r="B4668" s="16">
        <v>6148.3</v>
      </c>
      <c r="C4668" s="16">
        <v>6208.7</v>
      </c>
      <c r="D4668" s="16">
        <v>6209.2</v>
      </c>
      <c r="E4668" s="16">
        <v>6144.2</v>
      </c>
      <c r="F4668" s="16" t="s">
        <v>2155</v>
      </c>
      <c r="G4668" s="61">
        <f t="shared" si="73"/>
        <v>-1.0732099758648417E-2</v>
      </c>
    </row>
    <row r="4669" spans="1:7" x14ac:dyDescent="0.35">
      <c r="A4669" s="60">
        <v>39190</v>
      </c>
      <c r="B4669" s="16">
        <v>6215</v>
      </c>
      <c r="C4669" s="16">
        <v>6174.8</v>
      </c>
      <c r="D4669" s="16">
        <v>6240.8</v>
      </c>
      <c r="E4669" s="16">
        <v>6173.7</v>
      </c>
      <c r="F4669" s="16" t="s">
        <v>2154</v>
      </c>
      <c r="G4669" s="61">
        <f t="shared" si="73"/>
        <v>7.4729692489747812E-3</v>
      </c>
    </row>
    <row r="4670" spans="1:7" x14ac:dyDescent="0.35">
      <c r="A4670" s="60">
        <v>39189</v>
      </c>
      <c r="B4670" s="16">
        <v>6168.9</v>
      </c>
      <c r="C4670" s="16">
        <v>6188.2</v>
      </c>
      <c r="D4670" s="16">
        <v>6220</v>
      </c>
      <c r="E4670" s="16">
        <v>6155.7</v>
      </c>
      <c r="F4670" s="16" t="s">
        <v>2153</v>
      </c>
      <c r="G4670" s="61">
        <f t="shared" si="73"/>
        <v>-2.3772559673977955E-3</v>
      </c>
    </row>
    <row r="4671" spans="1:7" x14ac:dyDescent="0.35">
      <c r="A4671" s="60">
        <v>39188</v>
      </c>
      <c r="B4671" s="16">
        <v>6183.6</v>
      </c>
      <c r="C4671" s="16">
        <v>6133.4</v>
      </c>
      <c r="D4671" s="16">
        <v>6190.4</v>
      </c>
      <c r="E4671" s="16">
        <v>6133.2</v>
      </c>
      <c r="F4671" s="16" t="s">
        <v>2152</v>
      </c>
      <c r="G4671" s="61">
        <f t="shared" si="73"/>
        <v>9.7651784839478672E-3</v>
      </c>
    </row>
    <row r="4672" spans="1:7" x14ac:dyDescent="0.35">
      <c r="A4672" s="60">
        <v>39185</v>
      </c>
      <c r="B4672" s="16">
        <v>6123.8</v>
      </c>
      <c r="C4672" s="16">
        <v>6151.5</v>
      </c>
      <c r="D4672" s="16">
        <v>6178</v>
      </c>
      <c r="E4672" s="16">
        <v>6114</v>
      </c>
      <c r="F4672" s="16" t="s">
        <v>2151</v>
      </c>
      <c r="G4672" s="61">
        <f t="shared" si="73"/>
        <v>-3.0930520283909413E-3</v>
      </c>
    </row>
    <row r="4673" spans="1:7" x14ac:dyDescent="0.35">
      <c r="A4673" s="60">
        <v>39184</v>
      </c>
      <c r="B4673" s="16">
        <v>6142.8</v>
      </c>
      <c r="C4673" s="16">
        <v>6133.7</v>
      </c>
      <c r="D4673" s="16">
        <v>6150.8</v>
      </c>
      <c r="E4673" s="16">
        <v>6116.4</v>
      </c>
      <c r="F4673" s="16" t="s">
        <v>2150</v>
      </c>
      <c r="G4673" s="61">
        <f t="shared" si="73"/>
        <v>1.0918987630579302E-3</v>
      </c>
    </row>
    <row r="4674" spans="1:7" x14ac:dyDescent="0.35">
      <c r="A4674" s="60">
        <v>39183</v>
      </c>
      <c r="B4674" s="16">
        <v>6136.1</v>
      </c>
      <c r="C4674" s="16">
        <v>6142.8</v>
      </c>
      <c r="D4674" s="16">
        <v>6159.1</v>
      </c>
      <c r="E4674" s="16">
        <v>6127.3</v>
      </c>
      <c r="F4674" s="16" t="s">
        <v>2149</v>
      </c>
      <c r="G4674" s="61">
        <f t="shared" si="73"/>
        <v>0</v>
      </c>
    </row>
    <row r="4675" spans="1:7" x14ac:dyDescent="0.35">
      <c r="A4675" s="60">
        <v>39182</v>
      </c>
      <c r="B4675" s="16">
        <v>6136.1</v>
      </c>
      <c r="C4675" s="16">
        <v>6069.5</v>
      </c>
      <c r="D4675" s="16">
        <v>6139.1</v>
      </c>
      <c r="E4675" s="16">
        <v>6069.5</v>
      </c>
      <c r="F4675" s="16" t="s">
        <v>2148</v>
      </c>
      <c r="G4675" s="61">
        <f t="shared" ref="G4675:G4738" si="74">B4675/B4676-1</f>
        <v>1.1989972622621137E-2</v>
      </c>
    </row>
    <row r="4676" spans="1:7" x14ac:dyDescent="0.35">
      <c r="A4676" s="60">
        <v>39177</v>
      </c>
      <c r="B4676" s="16">
        <v>6063.4</v>
      </c>
      <c r="C4676" s="16">
        <v>6076.5</v>
      </c>
      <c r="D4676" s="16">
        <v>6076.5</v>
      </c>
      <c r="E4676" s="16">
        <v>6051.6</v>
      </c>
      <c r="F4676" s="16" t="s">
        <v>2147</v>
      </c>
      <c r="G4676" s="61">
        <f t="shared" si="74"/>
        <v>-2.566211547952002E-3</v>
      </c>
    </row>
    <row r="4677" spans="1:7" x14ac:dyDescent="0.35">
      <c r="A4677" s="60">
        <v>39176</v>
      </c>
      <c r="B4677" s="16">
        <v>6079</v>
      </c>
      <c r="C4677" s="16">
        <v>6010.6</v>
      </c>
      <c r="D4677" s="16">
        <v>6079</v>
      </c>
      <c r="E4677" s="16">
        <v>6010.6</v>
      </c>
      <c r="F4677" s="16" t="s">
        <v>2146</v>
      </c>
      <c r="G4677" s="61">
        <f t="shared" si="74"/>
        <v>1.3572095504868598E-2</v>
      </c>
    </row>
    <row r="4678" spans="1:7" x14ac:dyDescent="0.35">
      <c r="A4678" s="60">
        <v>39175</v>
      </c>
      <c r="B4678" s="16">
        <v>5997.6</v>
      </c>
      <c r="C4678" s="16">
        <v>5920.2</v>
      </c>
      <c r="D4678" s="16">
        <v>5997.6</v>
      </c>
      <c r="E4678" s="16">
        <v>5920.2</v>
      </c>
      <c r="F4678" s="16" t="s">
        <v>2145</v>
      </c>
      <c r="G4678" s="61">
        <f t="shared" si="74"/>
        <v>1.5131512135675873E-2</v>
      </c>
    </row>
    <row r="4679" spans="1:7" x14ac:dyDescent="0.35">
      <c r="A4679" s="60">
        <v>39174</v>
      </c>
      <c r="B4679" s="16">
        <v>5908.2</v>
      </c>
      <c r="C4679" s="16">
        <v>5978.2</v>
      </c>
      <c r="D4679" s="16">
        <v>5978.2</v>
      </c>
      <c r="E4679" s="16">
        <v>5908.2</v>
      </c>
      <c r="F4679" s="16" t="s">
        <v>2144</v>
      </c>
      <c r="G4679" s="61">
        <f t="shared" si="74"/>
        <v>-1.1808389643406803E-2</v>
      </c>
    </row>
    <row r="4680" spans="1:7" x14ac:dyDescent="0.35">
      <c r="A4680" s="60">
        <v>39171</v>
      </c>
      <c r="B4680" s="16">
        <v>5978.8</v>
      </c>
      <c r="C4680" s="16">
        <v>5952.6</v>
      </c>
      <c r="D4680" s="16">
        <v>5980.7</v>
      </c>
      <c r="E4680" s="16">
        <v>5952.5</v>
      </c>
      <c r="F4680" s="16" t="s">
        <v>373</v>
      </c>
      <c r="G4680" s="61">
        <f t="shared" si="74"/>
        <v>5.5670484551861854E-3</v>
      </c>
    </row>
    <row r="4681" spans="1:7" x14ac:dyDescent="0.35">
      <c r="A4681" s="60">
        <v>39170</v>
      </c>
      <c r="B4681" s="16">
        <v>5945.7</v>
      </c>
      <c r="C4681" s="16">
        <v>5909.6</v>
      </c>
      <c r="D4681" s="16">
        <v>5945.7</v>
      </c>
      <c r="E4681" s="16">
        <v>5896.4</v>
      </c>
      <c r="F4681" s="16" t="s">
        <v>2143</v>
      </c>
      <c r="G4681" s="61">
        <f t="shared" si="74"/>
        <v>5.4791740652426757E-3</v>
      </c>
    </row>
    <row r="4682" spans="1:7" x14ac:dyDescent="0.35">
      <c r="A4682" s="60">
        <v>39169</v>
      </c>
      <c r="B4682" s="16">
        <v>5913.3</v>
      </c>
      <c r="C4682" s="16">
        <v>5947.5</v>
      </c>
      <c r="D4682" s="16">
        <v>5965.1</v>
      </c>
      <c r="E4682" s="16">
        <v>5907.4</v>
      </c>
      <c r="F4682" s="16" t="s">
        <v>2142</v>
      </c>
      <c r="G4682" s="61">
        <f t="shared" si="74"/>
        <v>-6.5520891084118738E-3</v>
      </c>
    </row>
    <row r="4683" spans="1:7" x14ac:dyDescent="0.35">
      <c r="A4683" s="60">
        <v>39168</v>
      </c>
      <c r="B4683" s="16">
        <v>5952.3</v>
      </c>
      <c r="C4683" s="16">
        <v>5966.7</v>
      </c>
      <c r="D4683" s="16">
        <v>5972.6</v>
      </c>
      <c r="E4683" s="16">
        <v>5951.1</v>
      </c>
      <c r="F4683" s="16" t="s">
        <v>2141</v>
      </c>
      <c r="G4683" s="61">
        <f t="shared" si="74"/>
        <v>-3.0483209111464848E-3</v>
      </c>
    </row>
    <row r="4684" spans="1:7" x14ac:dyDescent="0.35">
      <c r="A4684" s="60">
        <v>39167</v>
      </c>
      <c r="B4684" s="16">
        <v>5970.5</v>
      </c>
      <c r="C4684" s="16">
        <v>5939.3</v>
      </c>
      <c r="D4684" s="16">
        <v>5971.3</v>
      </c>
      <c r="E4684" s="16">
        <v>5938.6</v>
      </c>
      <c r="F4684" s="16" t="s">
        <v>2140</v>
      </c>
      <c r="G4684" s="61">
        <f t="shared" si="74"/>
        <v>6.3036186816334272E-3</v>
      </c>
    </row>
    <row r="4685" spans="1:7" x14ac:dyDescent="0.35">
      <c r="A4685" s="60">
        <v>39164</v>
      </c>
      <c r="B4685" s="16">
        <v>5933.1</v>
      </c>
      <c r="C4685" s="16">
        <v>5934.6</v>
      </c>
      <c r="D4685" s="16">
        <v>5947.1</v>
      </c>
      <c r="E4685" s="16">
        <v>5920.4</v>
      </c>
      <c r="F4685" s="16" t="s">
        <v>2139</v>
      </c>
      <c r="G4685" s="61">
        <f t="shared" si="74"/>
        <v>-3.8750547562071969E-4</v>
      </c>
    </row>
    <row r="4686" spans="1:7" x14ac:dyDescent="0.35">
      <c r="A4686" s="60">
        <v>39163</v>
      </c>
      <c r="B4686" s="16">
        <v>5935.4</v>
      </c>
      <c r="C4686" s="16">
        <v>5862</v>
      </c>
      <c r="D4686" s="16">
        <v>5935.4</v>
      </c>
      <c r="E4686" s="16">
        <v>5862</v>
      </c>
      <c r="F4686" s="16" t="s">
        <v>2138</v>
      </c>
      <c r="G4686" s="61">
        <f t="shared" si="74"/>
        <v>1.5240408463472521E-2</v>
      </c>
    </row>
    <row r="4687" spans="1:7" x14ac:dyDescent="0.35">
      <c r="A4687" s="60">
        <v>39162</v>
      </c>
      <c r="B4687" s="16">
        <v>5846.3</v>
      </c>
      <c r="C4687" s="16">
        <v>5862.2</v>
      </c>
      <c r="D4687" s="16">
        <v>5886.7</v>
      </c>
      <c r="E4687" s="16">
        <v>5844.5</v>
      </c>
      <c r="F4687" s="16" t="s">
        <v>2137</v>
      </c>
      <c r="G4687" s="61">
        <f t="shared" si="74"/>
        <v>-1.7416545718431653E-3</v>
      </c>
    </row>
    <row r="4688" spans="1:7" x14ac:dyDescent="0.35">
      <c r="A4688" s="60">
        <v>39161</v>
      </c>
      <c r="B4688" s="16">
        <v>5856.5</v>
      </c>
      <c r="C4688" s="16">
        <v>5850</v>
      </c>
      <c r="D4688" s="16">
        <v>5898</v>
      </c>
      <c r="E4688" s="16">
        <v>5850</v>
      </c>
      <c r="F4688" s="16" t="s">
        <v>2136</v>
      </c>
      <c r="G4688" s="61">
        <f t="shared" si="74"/>
        <v>2.9627346211809069E-3</v>
      </c>
    </row>
    <row r="4689" spans="1:7" x14ac:dyDescent="0.35">
      <c r="A4689" s="60">
        <v>39160</v>
      </c>
      <c r="B4689" s="16">
        <v>5839.2</v>
      </c>
      <c r="C4689" s="16">
        <v>5819.9</v>
      </c>
      <c r="D4689" s="16">
        <v>5852.6</v>
      </c>
      <c r="E4689" s="16">
        <v>5802.6</v>
      </c>
      <c r="F4689" s="16" t="s">
        <v>2135</v>
      </c>
      <c r="G4689" s="61">
        <f t="shared" si="74"/>
        <v>3.6783663927943966E-3</v>
      </c>
    </row>
    <row r="4690" spans="1:7" x14ac:dyDescent="0.35">
      <c r="A4690" s="60">
        <v>39157</v>
      </c>
      <c r="B4690" s="16">
        <v>5817.8</v>
      </c>
      <c r="C4690" s="16">
        <v>5839.7</v>
      </c>
      <c r="D4690" s="16">
        <v>5853.5</v>
      </c>
      <c r="E4690" s="16">
        <v>5798</v>
      </c>
      <c r="F4690" s="16" t="s">
        <v>2134</v>
      </c>
      <c r="G4690" s="61">
        <f t="shared" si="74"/>
        <v>-2.4006310230118011E-3</v>
      </c>
    </row>
    <row r="4691" spans="1:7" x14ac:dyDescent="0.35">
      <c r="A4691" s="60">
        <v>39156</v>
      </c>
      <c r="B4691" s="16">
        <v>5831.8</v>
      </c>
      <c r="C4691" s="16">
        <v>5752.1</v>
      </c>
      <c r="D4691" s="16">
        <v>5835.2</v>
      </c>
      <c r="E4691" s="16">
        <v>5747.5</v>
      </c>
      <c r="F4691" s="16" t="s">
        <v>534</v>
      </c>
      <c r="G4691" s="61">
        <f t="shared" si="74"/>
        <v>1.8245944860580066E-2</v>
      </c>
    </row>
    <row r="4692" spans="1:7" x14ac:dyDescent="0.35">
      <c r="A4692" s="60">
        <v>39155</v>
      </c>
      <c r="B4692" s="16">
        <v>5727.3</v>
      </c>
      <c r="C4692" s="16">
        <v>5818.3</v>
      </c>
      <c r="D4692" s="16">
        <v>5818.3</v>
      </c>
      <c r="E4692" s="16">
        <v>5727.3</v>
      </c>
      <c r="F4692" s="16" t="s">
        <v>2133</v>
      </c>
      <c r="G4692" s="61">
        <f t="shared" si="74"/>
        <v>-1.9969199178644703E-2</v>
      </c>
    </row>
    <row r="4693" spans="1:7" x14ac:dyDescent="0.35">
      <c r="A4693" s="60">
        <v>39154</v>
      </c>
      <c r="B4693" s="16">
        <v>5844</v>
      </c>
      <c r="C4693" s="16">
        <v>5870.6</v>
      </c>
      <c r="D4693" s="16">
        <v>5893.6</v>
      </c>
      <c r="E4693" s="16">
        <v>5840.3</v>
      </c>
      <c r="F4693" s="16" t="s">
        <v>2132</v>
      </c>
      <c r="G4693" s="61">
        <f t="shared" si="74"/>
        <v>-4.1069511426186089E-3</v>
      </c>
    </row>
    <row r="4694" spans="1:7" x14ac:dyDescent="0.35">
      <c r="A4694" s="60">
        <v>39153</v>
      </c>
      <c r="B4694" s="16">
        <v>5868.1</v>
      </c>
      <c r="C4694" s="16">
        <v>5808.9</v>
      </c>
      <c r="D4694" s="16">
        <v>5868.1</v>
      </c>
      <c r="E4694" s="16">
        <v>5801.9</v>
      </c>
      <c r="F4694" s="16" t="s">
        <v>2131</v>
      </c>
      <c r="G4694" s="61">
        <f t="shared" si="74"/>
        <v>9.9652335547830706E-3</v>
      </c>
    </row>
    <row r="4695" spans="1:7" x14ac:dyDescent="0.35">
      <c r="A4695" s="60">
        <v>39150</v>
      </c>
      <c r="B4695" s="16">
        <v>5810.2</v>
      </c>
      <c r="C4695" s="16">
        <v>5804.8</v>
      </c>
      <c r="D4695" s="16">
        <v>5828.8</v>
      </c>
      <c r="E4695" s="16">
        <v>5801.3</v>
      </c>
      <c r="F4695" s="16" t="s">
        <v>2130</v>
      </c>
      <c r="G4695" s="61">
        <f t="shared" si="74"/>
        <v>1.8277122560175219E-3</v>
      </c>
    </row>
    <row r="4696" spans="1:7" x14ac:dyDescent="0.35">
      <c r="A4696" s="60">
        <v>39149</v>
      </c>
      <c r="B4696" s="16">
        <v>5799.6</v>
      </c>
      <c r="C4696" s="16">
        <v>5798.4</v>
      </c>
      <c r="D4696" s="16">
        <v>5803.9</v>
      </c>
      <c r="E4696" s="16">
        <v>5757.2</v>
      </c>
      <c r="F4696" s="16" t="s">
        <v>2129</v>
      </c>
      <c r="G4696" s="61">
        <f t="shared" si="74"/>
        <v>-6.3756828011640732E-4</v>
      </c>
    </row>
    <row r="4697" spans="1:7" x14ac:dyDescent="0.35">
      <c r="A4697" s="60">
        <v>39148</v>
      </c>
      <c r="B4697" s="16">
        <v>5803.3</v>
      </c>
      <c r="C4697" s="16">
        <v>5755.7</v>
      </c>
      <c r="D4697" s="16">
        <v>5808.5</v>
      </c>
      <c r="E4697" s="16">
        <v>5755.7</v>
      </c>
      <c r="F4697" s="16" t="s">
        <v>2128</v>
      </c>
      <c r="G4697" s="61">
        <f t="shared" si="74"/>
        <v>9.2871180368354622E-3</v>
      </c>
    </row>
    <row r="4698" spans="1:7" x14ac:dyDescent="0.35">
      <c r="A4698" s="60">
        <v>39147</v>
      </c>
      <c r="B4698" s="16">
        <v>5749.9</v>
      </c>
      <c r="C4698" s="16">
        <v>5644.7</v>
      </c>
      <c r="D4698" s="16">
        <v>5749.9</v>
      </c>
      <c r="E4698" s="16">
        <v>5626.9</v>
      </c>
      <c r="F4698" s="16" t="s">
        <v>2127</v>
      </c>
      <c r="G4698" s="61">
        <f t="shared" si="74"/>
        <v>1.905217637884582E-2</v>
      </c>
    </row>
    <row r="4699" spans="1:7" x14ac:dyDescent="0.35">
      <c r="A4699" s="60">
        <v>39146</v>
      </c>
      <c r="B4699" s="16">
        <v>5642.4</v>
      </c>
      <c r="C4699" s="16">
        <v>5761.9</v>
      </c>
      <c r="D4699" s="16">
        <v>5761.9</v>
      </c>
      <c r="E4699" s="16">
        <v>5642.4</v>
      </c>
      <c r="F4699" s="16" t="s">
        <v>2126</v>
      </c>
      <c r="G4699" s="61">
        <f t="shared" si="74"/>
        <v>-2.2994874636376283E-2</v>
      </c>
    </row>
    <row r="4700" spans="1:7" x14ac:dyDescent="0.35">
      <c r="A4700" s="60">
        <v>39143</v>
      </c>
      <c r="B4700" s="16">
        <v>5775.2</v>
      </c>
      <c r="C4700" s="16">
        <v>5793.7</v>
      </c>
      <c r="D4700" s="16">
        <v>5810.7</v>
      </c>
      <c r="E4700" s="16">
        <v>5769.6</v>
      </c>
      <c r="F4700" s="16" t="s">
        <v>2125</v>
      </c>
      <c r="G4700" s="61">
        <f t="shared" si="74"/>
        <v>-3.9839263232327449E-3</v>
      </c>
    </row>
    <row r="4701" spans="1:7" x14ac:dyDescent="0.35">
      <c r="A4701" s="60">
        <v>39142</v>
      </c>
      <c r="B4701" s="16">
        <v>5798.3</v>
      </c>
      <c r="C4701" s="16">
        <v>5823.9</v>
      </c>
      <c r="D4701" s="16">
        <v>5844.9</v>
      </c>
      <c r="E4701" s="16">
        <v>5787.6</v>
      </c>
      <c r="F4701" s="16" t="s">
        <v>2124</v>
      </c>
      <c r="G4701" s="61">
        <f t="shared" si="74"/>
        <v>-3.1290294850855327E-3</v>
      </c>
    </row>
    <row r="4702" spans="1:7" x14ac:dyDescent="0.35">
      <c r="A4702" s="60">
        <v>39141</v>
      </c>
      <c r="B4702" s="16">
        <v>5816.5</v>
      </c>
      <c r="C4702" s="16">
        <v>5975.4</v>
      </c>
      <c r="D4702" s="16">
        <v>5975.4</v>
      </c>
      <c r="E4702" s="16">
        <v>5765</v>
      </c>
      <c r="F4702" s="16" t="s">
        <v>294</v>
      </c>
      <c r="G4702" s="61">
        <f t="shared" si="74"/>
        <v>-2.6950615631691655E-2</v>
      </c>
    </row>
    <row r="4703" spans="1:7" x14ac:dyDescent="0.35">
      <c r="A4703" s="60">
        <v>39140</v>
      </c>
      <c r="B4703" s="16">
        <v>5977.6</v>
      </c>
      <c r="C4703" s="16">
        <v>6021.6</v>
      </c>
      <c r="D4703" s="16">
        <v>6021.6</v>
      </c>
      <c r="E4703" s="16">
        <v>5977.6</v>
      </c>
      <c r="F4703" s="16" t="s">
        <v>544</v>
      </c>
      <c r="G4703" s="61">
        <f t="shared" si="74"/>
        <v>-7.3564821734003472E-3</v>
      </c>
    </row>
    <row r="4704" spans="1:7" x14ac:dyDescent="0.35">
      <c r="A4704" s="60">
        <v>39139</v>
      </c>
      <c r="B4704" s="16">
        <v>6021.9</v>
      </c>
      <c r="C4704" s="16">
        <v>6009.9</v>
      </c>
      <c r="D4704" s="16">
        <v>6021.9</v>
      </c>
      <c r="E4704" s="16">
        <v>5986.7</v>
      </c>
      <c r="F4704" s="16" t="s">
        <v>2123</v>
      </c>
      <c r="G4704" s="61">
        <f t="shared" si="74"/>
        <v>2.096750037441808E-3</v>
      </c>
    </row>
    <row r="4705" spans="1:7" x14ac:dyDescent="0.35">
      <c r="A4705" s="60">
        <v>39136</v>
      </c>
      <c r="B4705" s="16">
        <v>6009.3</v>
      </c>
      <c r="C4705" s="16">
        <v>5993.4</v>
      </c>
      <c r="D4705" s="16">
        <v>6024.7</v>
      </c>
      <c r="E4705" s="16">
        <v>5992.8</v>
      </c>
      <c r="F4705" s="16" t="s">
        <v>114</v>
      </c>
      <c r="G4705" s="61">
        <f t="shared" si="74"/>
        <v>3.037839461868419E-3</v>
      </c>
    </row>
    <row r="4706" spans="1:7" x14ac:dyDescent="0.35">
      <c r="A4706" s="60">
        <v>39135</v>
      </c>
      <c r="B4706" s="16">
        <v>5991.1</v>
      </c>
      <c r="C4706" s="16">
        <v>5934.6</v>
      </c>
      <c r="D4706" s="16">
        <v>5991.1</v>
      </c>
      <c r="E4706" s="16">
        <v>5933.9</v>
      </c>
      <c r="F4706" s="16" t="s">
        <v>534</v>
      </c>
      <c r="G4706" s="61">
        <f t="shared" si="74"/>
        <v>9.7416277619537528E-3</v>
      </c>
    </row>
    <row r="4707" spans="1:7" x14ac:dyDescent="0.35">
      <c r="A4707" s="60">
        <v>39134</v>
      </c>
      <c r="B4707" s="16">
        <v>5933.3</v>
      </c>
      <c r="C4707" s="16">
        <v>5962.7</v>
      </c>
      <c r="D4707" s="16">
        <v>5970.5</v>
      </c>
      <c r="E4707" s="16">
        <v>5932.3</v>
      </c>
      <c r="F4707" s="16" t="s">
        <v>2122</v>
      </c>
      <c r="G4707" s="61">
        <f t="shared" si="74"/>
        <v>-6.0475089623747147E-3</v>
      </c>
    </row>
    <row r="4708" spans="1:7" x14ac:dyDescent="0.35">
      <c r="A4708" s="60">
        <v>39133</v>
      </c>
      <c r="B4708" s="16">
        <v>5969.4</v>
      </c>
      <c r="C4708" s="16">
        <v>5973.7</v>
      </c>
      <c r="D4708" s="16">
        <v>5981.3</v>
      </c>
      <c r="E4708" s="16">
        <v>5959</v>
      </c>
      <c r="F4708" s="16" t="s">
        <v>2121</v>
      </c>
      <c r="G4708" s="61">
        <f t="shared" si="74"/>
        <v>1.6752383026341633E-5</v>
      </c>
    </row>
    <row r="4709" spans="1:7" x14ac:dyDescent="0.35">
      <c r="A4709" s="60">
        <v>39132</v>
      </c>
      <c r="B4709" s="16">
        <v>5969.3</v>
      </c>
      <c r="C4709" s="16">
        <v>5938.6</v>
      </c>
      <c r="D4709" s="16">
        <v>5981.8</v>
      </c>
      <c r="E4709" s="16">
        <v>5933.3</v>
      </c>
      <c r="F4709" s="16" t="s">
        <v>2120</v>
      </c>
      <c r="G4709" s="61">
        <f t="shared" si="74"/>
        <v>5.6945497430713754E-3</v>
      </c>
    </row>
    <row r="4710" spans="1:7" x14ac:dyDescent="0.35">
      <c r="A4710" s="60">
        <v>39129</v>
      </c>
      <c r="B4710" s="16">
        <v>5935.5</v>
      </c>
      <c r="C4710" s="16">
        <v>5969.6</v>
      </c>
      <c r="D4710" s="16">
        <v>5970.6</v>
      </c>
      <c r="E4710" s="16">
        <v>5923</v>
      </c>
      <c r="F4710" s="16" t="s">
        <v>2119</v>
      </c>
      <c r="G4710" s="61">
        <f t="shared" si="74"/>
        <v>-5.6289892948686582E-3</v>
      </c>
    </row>
    <row r="4711" spans="1:7" x14ac:dyDescent="0.35">
      <c r="A4711" s="60">
        <v>39128</v>
      </c>
      <c r="B4711" s="16">
        <v>5969.1</v>
      </c>
      <c r="C4711" s="16">
        <v>5946.7</v>
      </c>
      <c r="D4711" s="16">
        <v>5976.1</v>
      </c>
      <c r="E4711" s="16">
        <v>5945.7</v>
      </c>
      <c r="F4711" s="16" t="s">
        <v>2118</v>
      </c>
      <c r="G4711" s="61">
        <f t="shared" si="74"/>
        <v>5.2882429223437555E-3</v>
      </c>
    </row>
    <row r="4712" spans="1:7" x14ac:dyDescent="0.35">
      <c r="A4712" s="60">
        <v>39127</v>
      </c>
      <c r="B4712" s="16">
        <v>5937.7</v>
      </c>
      <c r="C4712" s="16">
        <v>5916.9</v>
      </c>
      <c r="D4712" s="16">
        <v>5948.4</v>
      </c>
      <c r="E4712" s="16">
        <v>5916.9</v>
      </c>
      <c r="F4712" s="16" t="s">
        <v>2117</v>
      </c>
      <c r="G4712" s="61">
        <f t="shared" si="74"/>
        <v>5.146175071521597E-3</v>
      </c>
    </row>
    <row r="4713" spans="1:7" x14ac:dyDescent="0.35">
      <c r="A4713" s="60">
        <v>39126</v>
      </c>
      <c r="B4713" s="16">
        <v>5907.3</v>
      </c>
      <c r="C4713" s="16">
        <v>5892.7</v>
      </c>
      <c r="D4713" s="16">
        <v>5916.3</v>
      </c>
      <c r="E4713" s="16">
        <v>5884.8</v>
      </c>
      <c r="F4713" s="16" t="s">
        <v>2116</v>
      </c>
      <c r="G4713" s="61">
        <f t="shared" si="74"/>
        <v>2.086513994910888E-3</v>
      </c>
    </row>
    <row r="4714" spans="1:7" x14ac:dyDescent="0.35">
      <c r="A4714" s="60">
        <v>39125</v>
      </c>
      <c r="B4714" s="16">
        <v>5895</v>
      </c>
      <c r="C4714" s="16">
        <v>5894.6</v>
      </c>
      <c r="D4714" s="16">
        <v>5905.3</v>
      </c>
      <c r="E4714" s="16">
        <v>5878.2</v>
      </c>
      <c r="F4714" s="16" t="s">
        <v>2115</v>
      </c>
      <c r="G4714" s="61">
        <f t="shared" si="74"/>
        <v>-7.2890003898773426E-4</v>
      </c>
    </row>
    <row r="4715" spans="1:7" x14ac:dyDescent="0.35">
      <c r="A4715" s="60">
        <v>39122</v>
      </c>
      <c r="B4715" s="16">
        <v>5899.3</v>
      </c>
      <c r="C4715" s="16">
        <v>5878.4</v>
      </c>
      <c r="D4715" s="16">
        <v>5899.3</v>
      </c>
      <c r="E4715" s="16">
        <v>5869.8</v>
      </c>
      <c r="F4715" s="16" t="s">
        <v>2114</v>
      </c>
      <c r="G4715" s="61">
        <f t="shared" si="74"/>
        <v>4.4952238246862564E-3</v>
      </c>
    </row>
    <row r="4716" spans="1:7" x14ac:dyDescent="0.35">
      <c r="A4716" s="60">
        <v>39121</v>
      </c>
      <c r="B4716" s="16">
        <v>5872.9</v>
      </c>
      <c r="C4716" s="16">
        <v>5873.4</v>
      </c>
      <c r="D4716" s="16">
        <v>5880.5</v>
      </c>
      <c r="E4716" s="16">
        <v>5857.5</v>
      </c>
      <c r="F4716" s="16" t="s">
        <v>2113</v>
      </c>
      <c r="G4716" s="61">
        <f t="shared" si="74"/>
        <v>3.4066327138937424E-4</v>
      </c>
    </row>
    <row r="4717" spans="1:7" x14ac:dyDescent="0.35">
      <c r="A4717" s="60">
        <v>39120</v>
      </c>
      <c r="B4717" s="16">
        <v>5870.9</v>
      </c>
      <c r="C4717" s="16">
        <v>5874.8</v>
      </c>
      <c r="D4717" s="16">
        <v>5880.1</v>
      </c>
      <c r="E4717" s="16">
        <v>5854.2</v>
      </c>
      <c r="F4717" s="16" t="s">
        <v>2112</v>
      </c>
      <c r="G4717" s="61">
        <f t="shared" si="74"/>
        <v>3.8300418910830469E-3</v>
      </c>
    </row>
    <row r="4718" spans="1:7" x14ac:dyDescent="0.35">
      <c r="A4718" s="60">
        <v>39119</v>
      </c>
      <c r="B4718" s="16">
        <v>5848.5</v>
      </c>
      <c r="C4718" s="16">
        <v>5811.6</v>
      </c>
      <c r="D4718" s="16">
        <v>5849.3</v>
      </c>
      <c r="E4718" s="16">
        <v>5811.6</v>
      </c>
      <c r="F4718" s="16" t="s">
        <v>2111</v>
      </c>
      <c r="G4718" s="61">
        <f t="shared" si="74"/>
        <v>7.4761847341129339E-3</v>
      </c>
    </row>
    <row r="4719" spans="1:7" x14ac:dyDescent="0.35">
      <c r="A4719" s="60">
        <v>39118</v>
      </c>
      <c r="B4719" s="16">
        <v>5805.1</v>
      </c>
      <c r="C4719" s="16">
        <v>5811</v>
      </c>
      <c r="D4719" s="16">
        <v>5811.5</v>
      </c>
      <c r="E4719" s="16">
        <v>5786.5</v>
      </c>
      <c r="F4719" s="16" t="s">
        <v>2110</v>
      </c>
      <c r="G4719" s="61">
        <f t="shared" si="74"/>
        <v>-1.5994771601539615E-3</v>
      </c>
    </row>
    <row r="4720" spans="1:7" x14ac:dyDescent="0.35">
      <c r="A4720" s="60">
        <v>39115</v>
      </c>
      <c r="B4720" s="16">
        <v>5814.4</v>
      </c>
      <c r="C4720" s="16">
        <v>5809.5</v>
      </c>
      <c r="D4720" s="16">
        <v>5821.3</v>
      </c>
      <c r="E4720" s="16">
        <v>5800</v>
      </c>
      <c r="F4720" s="16" t="s">
        <v>2109</v>
      </c>
      <c r="G4720" s="61">
        <f t="shared" si="74"/>
        <v>3.0361578802096112E-3</v>
      </c>
    </row>
    <row r="4721" spans="1:7" x14ac:dyDescent="0.35">
      <c r="A4721" s="60">
        <v>39114</v>
      </c>
      <c r="B4721" s="16">
        <v>5796.8</v>
      </c>
      <c r="C4721" s="16">
        <v>5765.7</v>
      </c>
      <c r="D4721" s="16">
        <v>5799.1</v>
      </c>
      <c r="E4721" s="16">
        <v>5765.7</v>
      </c>
      <c r="F4721" s="16" t="s">
        <v>2108</v>
      </c>
      <c r="G4721" s="61">
        <f t="shared" si="74"/>
        <v>6.7909060909738805E-3</v>
      </c>
    </row>
    <row r="4722" spans="1:7" x14ac:dyDescent="0.35">
      <c r="A4722" s="60">
        <v>39113</v>
      </c>
      <c r="B4722" s="16">
        <v>5757.7</v>
      </c>
      <c r="C4722" s="16">
        <v>5797.9</v>
      </c>
      <c r="D4722" s="16">
        <v>5808.2</v>
      </c>
      <c r="E4722" s="16">
        <v>5757.7</v>
      </c>
      <c r="F4722" s="16" t="s">
        <v>2107</v>
      </c>
      <c r="G4722" s="61">
        <f t="shared" si="74"/>
        <v>-5.8361391694725651E-3</v>
      </c>
    </row>
    <row r="4723" spans="1:7" x14ac:dyDescent="0.35">
      <c r="A4723" s="60">
        <v>39112</v>
      </c>
      <c r="B4723" s="16">
        <v>5791.5</v>
      </c>
      <c r="C4723" s="16">
        <v>5741.2</v>
      </c>
      <c r="D4723" s="16">
        <v>5792.4</v>
      </c>
      <c r="E4723" s="16">
        <v>5740.8</v>
      </c>
      <c r="F4723" s="16" t="s">
        <v>2106</v>
      </c>
      <c r="G4723" s="61">
        <f t="shared" si="74"/>
        <v>8.2694986072422427E-3</v>
      </c>
    </row>
    <row r="4724" spans="1:7" x14ac:dyDescent="0.35">
      <c r="A4724" s="60">
        <v>39111</v>
      </c>
      <c r="B4724" s="16">
        <v>5744</v>
      </c>
      <c r="C4724" s="16">
        <v>5756.2</v>
      </c>
      <c r="D4724" s="16">
        <v>5760.3</v>
      </c>
      <c r="E4724" s="16">
        <v>5737.8</v>
      </c>
      <c r="F4724" s="16" t="s">
        <v>2105</v>
      </c>
      <c r="G4724" s="61">
        <f t="shared" si="74"/>
        <v>-1.6164635948064943E-3</v>
      </c>
    </row>
    <row r="4725" spans="1:7" x14ac:dyDescent="0.35">
      <c r="A4725" s="60">
        <v>39107</v>
      </c>
      <c r="B4725" s="16">
        <v>5753.3</v>
      </c>
      <c r="C4725" s="16">
        <v>5760.7</v>
      </c>
      <c r="D4725" s="16">
        <v>5782.9</v>
      </c>
      <c r="E4725" s="16">
        <v>5753.3</v>
      </c>
      <c r="F4725" s="16" t="s">
        <v>2104</v>
      </c>
      <c r="G4725" s="61">
        <f t="shared" si="74"/>
        <v>7.3054912942893679E-4</v>
      </c>
    </row>
    <row r="4726" spans="1:7" x14ac:dyDescent="0.35">
      <c r="A4726" s="60">
        <v>39106</v>
      </c>
      <c r="B4726" s="16">
        <v>5749.1</v>
      </c>
      <c r="C4726" s="16">
        <v>5727.7</v>
      </c>
      <c r="D4726" s="16">
        <v>5755.9</v>
      </c>
      <c r="E4726" s="16">
        <v>5724.8</v>
      </c>
      <c r="F4726" s="16" t="s">
        <v>2103</v>
      </c>
      <c r="G4726" s="61">
        <f t="shared" si="74"/>
        <v>6.1251990689696889E-3</v>
      </c>
    </row>
    <row r="4727" spans="1:7" x14ac:dyDescent="0.35">
      <c r="A4727" s="60">
        <v>39105</v>
      </c>
      <c r="B4727" s="16">
        <v>5714.1</v>
      </c>
      <c r="C4727" s="16">
        <v>5701.2</v>
      </c>
      <c r="D4727" s="16">
        <v>5716.1</v>
      </c>
      <c r="E4727" s="16">
        <v>5682.9</v>
      </c>
      <c r="F4727" s="16" t="s">
        <v>2102</v>
      </c>
      <c r="G4727" s="61">
        <f t="shared" si="74"/>
        <v>1.7706872370266691E-3</v>
      </c>
    </row>
    <row r="4728" spans="1:7" x14ac:dyDescent="0.35">
      <c r="A4728" s="60">
        <v>39104</v>
      </c>
      <c r="B4728" s="16">
        <v>5704</v>
      </c>
      <c r="C4728" s="16">
        <v>5665.9</v>
      </c>
      <c r="D4728" s="16">
        <v>5715.5</v>
      </c>
      <c r="E4728" s="16">
        <v>5665.9</v>
      </c>
      <c r="F4728" s="16" t="s">
        <v>2101</v>
      </c>
      <c r="G4728" s="61">
        <f t="shared" si="74"/>
        <v>9.1824277702092783E-3</v>
      </c>
    </row>
    <row r="4729" spans="1:7" x14ac:dyDescent="0.35">
      <c r="A4729" s="60">
        <v>39101</v>
      </c>
      <c r="B4729" s="16">
        <v>5652.1</v>
      </c>
      <c r="C4729" s="16">
        <v>5648.5</v>
      </c>
      <c r="D4729" s="16">
        <v>5652.1</v>
      </c>
      <c r="E4729" s="16">
        <v>5622.5</v>
      </c>
      <c r="F4729" s="16" t="s">
        <v>2100</v>
      </c>
      <c r="G4729" s="61">
        <f t="shared" si="74"/>
        <v>2.3005592128555463E-4</v>
      </c>
    </row>
    <row r="4730" spans="1:7" x14ac:dyDescent="0.35">
      <c r="A4730" s="60">
        <v>39100</v>
      </c>
      <c r="B4730" s="16">
        <v>5650.8</v>
      </c>
      <c r="C4730" s="16">
        <v>5634.6</v>
      </c>
      <c r="D4730" s="16">
        <v>5657.4</v>
      </c>
      <c r="E4730" s="16">
        <v>5631.8</v>
      </c>
      <c r="F4730" s="16" t="s">
        <v>2099</v>
      </c>
      <c r="G4730" s="61">
        <f t="shared" si="74"/>
        <v>4.3902525728301001E-3</v>
      </c>
    </row>
    <row r="4731" spans="1:7" x14ac:dyDescent="0.35">
      <c r="A4731" s="60">
        <v>39099</v>
      </c>
      <c r="B4731" s="16">
        <v>5626.1</v>
      </c>
      <c r="C4731" s="16">
        <v>5643.4</v>
      </c>
      <c r="D4731" s="16">
        <v>5648.1</v>
      </c>
      <c r="E4731" s="16">
        <v>5624.4</v>
      </c>
      <c r="F4731" s="16" t="s">
        <v>2098</v>
      </c>
      <c r="G4731" s="61">
        <f t="shared" si="74"/>
        <v>-4.3005804898766931E-3</v>
      </c>
    </row>
    <row r="4732" spans="1:7" x14ac:dyDescent="0.35">
      <c r="A4732" s="60">
        <v>39098</v>
      </c>
      <c r="B4732" s="16">
        <v>5650.4</v>
      </c>
      <c r="C4732" s="16">
        <v>5647.7</v>
      </c>
      <c r="D4732" s="16">
        <v>5678.7</v>
      </c>
      <c r="E4732" s="16">
        <v>5642.2</v>
      </c>
      <c r="F4732" s="16" t="s">
        <v>2097</v>
      </c>
      <c r="G4732" s="61">
        <f t="shared" si="74"/>
        <v>2.4783147459728205E-4</v>
      </c>
    </row>
    <row r="4733" spans="1:7" x14ac:dyDescent="0.35">
      <c r="A4733" s="60">
        <v>39097</v>
      </c>
      <c r="B4733" s="16">
        <v>5649</v>
      </c>
      <c r="C4733" s="16">
        <v>5615.9</v>
      </c>
      <c r="D4733" s="16">
        <v>5649</v>
      </c>
      <c r="E4733" s="16">
        <v>5610.6</v>
      </c>
      <c r="F4733" s="16" t="s">
        <v>2096</v>
      </c>
      <c r="G4733" s="61">
        <f t="shared" si="74"/>
        <v>6.6109517275789731E-3</v>
      </c>
    </row>
    <row r="4734" spans="1:7" x14ac:dyDescent="0.35">
      <c r="A4734" s="60">
        <v>39094</v>
      </c>
      <c r="B4734" s="16">
        <v>5611.9</v>
      </c>
      <c r="C4734" s="16">
        <v>5554.7</v>
      </c>
      <c r="D4734" s="16">
        <v>5611.9</v>
      </c>
      <c r="E4734" s="16">
        <v>5554.7</v>
      </c>
      <c r="F4734" s="16" t="s">
        <v>2095</v>
      </c>
      <c r="G4734" s="61">
        <f t="shared" si="74"/>
        <v>1.2484890035542318E-2</v>
      </c>
    </row>
    <row r="4735" spans="1:7" x14ac:dyDescent="0.35">
      <c r="A4735" s="60">
        <v>39093</v>
      </c>
      <c r="B4735" s="16">
        <v>5542.7</v>
      </c>
      <c r="C4735" s="16">
        <v>5513.2</v>
      </c>
      <c r="D4735" s="16">
        <v>5550.6</v>
      </c>
      <c r="E4735" s="16">
        <v>5509.6</v>
      </c>
      <c r="F4735" s="16" t="s">
        <v>2094</v>
      </c>
      <c r="G4735" s="61">
        <f t="shared" si="74"/>
        <v>7.3790007451699502E-3</v>
      </c>
    </row>
    <row r="4736" spans="1:7" x14ac:dyDescent="0.35">
      <c r="A4736" s="60">
        <v>39092</v>
      </c>
      <c r="B4736" s="16">
        <v>5502.1</v>
      </c>
      <c r="C4736" s="16">
        <v>5558.6</v>
      </c>
      <c r="D4736" s="16">
        <v>5558.6</v>
      </c>
      <c r="E4736" s="16">
        <v>5502.1</v>
      </c>
      <c r="F4736" s="16" t="s">
        <v>2093</v>
      </c>
      <c r="G4736" s="61">
        <f t="shared" si="74"/>
        <v>-1.114286227781669E-2</v>
      </c>
    </row>
    <row r="4737" spans="1:7" x14ac:dyDescent="0.35">
      <c r="A4737" s="60">
        <v>39091</v>
      </c>
      <c r="B4737" s="16">
        <v>5564.1</v>
      </c>
      <c r="C4737" s="16">
        <v>5498.4</v>
      </c>
      <c r="D4737" s="16">
        <v>5565</v>
      </c>
      <c r="E4737" s="16">
        <v>5497.3</v>
      </c>
      <c r="F4737" s="16" t="s">
        <v>2092</v>
      </c>
      <c r="G4737" s="61">
        <f t="shared" si="74"/>
        <v>1.4513629318990029E-2</v>
      </c>
    </row>
    <row r="4738" spans="1:7" x14ac:dyDescent="0.35">
      <c r="A4738" s="60">
        <v>39090</v>
      </c>
      <c r="B4738" s="16">
        <v>5484.5</v>
      </c>
      <c r="C4738" s="16">
        <v>5539.7</v>
      </c>
      <c r="D4738" s="16">
        <v>5541.2</v>
      </c>
      <c r="E4738" s="16">
        <v>5482.1</v>
      </c>
      <c r="F4738" s="16" t="s">
        <v>1801</v>
      </c>
      <c r="G4738" s="61">
        <f t="shared" si="74"/>
        <v>-1.1766189772604463E-2</v>
      </c>
    </row>
    <row r="4739" spans="1:7" x14ac:dyDescent="0.35">
      <c r="A4739" s="60">
        <v>39087</v>
      </c>
      <c r="B4739" s="16">
        <v>5549.8</v>
      </c>
      <c r="C4739" s="16">
        <v>5559.5</v>
      </c>
      <c r="D4739" s="16">
        <v>5587.8</v>
      </c>
      <c r="E4739" s="16">
        <v>5543.7</v>
      </c>
      <c r="F4739" s="16" t="s">
        <v>2091</v>
      </c>
      <c r="G4739" s="61">
        <f t="shared" ref="G4739:G4802" si="75">B4739/B4740-1</f>
        <v>-2.534193641150928E-3</v>
      </c>
    </row>
    <row r="4740" spans="1:7" x14ac:dyDescent="0.35">
      <c r="A4740" s="60">
        <v>39086</v>
      </c>
      <c r="B4740" s="16">
        <v>5563.9</v>
      </c>
      <c r="C4740" s="16">
        <v>5613.9</v>
      </c>
      <c r="D4740" s="16">
        <v>5614.5</v>
      </c>
      <c r="E4740" s="16">
        <v>5563.9</v>
      </c>
      <c r="F4740" s="16" t="s">
        <v>2090</v>
      </c>
      <c r="G4740" s="61">
        <f t="shared" si="75"/>
        <v>-1.1178645055804459E-2</v>
      </c>
    </row>
    <row r="4741" spans="1:7" x14ac:dyDescent="0.35">
      <c r="A4741" s="60">
        <v>39085</v>
      </c>
      <c r="B4741" s="16">
        <v>5626.8</v>
      </c>
      <c r="C4741" s="16">
        <v>5656</v>
      </c>
      <c r="D4741" s="16">
        <v>5671.1</v>
      </c>
      <c r="E4741" s="16">
        <v>5621.4</v>
      </c>
      <c r="F4741" s="16" t="s">
        <v>2089</v>
      </c>
      <c r="G4741" s="61">
        <f t="shared" si="75"/>
        <v>-3.3829858835614512E-3</v>
      </c>
    </row>
    <row r="4742" spans="1:7" x14ac:dyDescent="0.35">
      <c r="A4742" s="60">
        <v>39084</v>
      </c>
      <c r="B4742" s="16">
        <v>5645.9</v>
      </c>
      <c r="C4742" s="16">
        <v>5646.9</v>
      </c>
      <c r="D4742" s="16">
        <v>5664.3</v>
      </c>
      <c r="E4742" s="16">
        <v>5645</v>
      </c>
      <c r="F4742" s="16" t="s">
        <v>2088</v>
      </c>
      <c r="G4742" s="61">
        <f t="shared" si="75"/>
        <v>2.8347182112908875E-4</v>
      </c>
    </row>
    <row r="4743" spans="1:7" x14ac:dyDescent="0.35">
      <c r="A4743" s="60">
        <v>39080</v>
      </c>
      <c r="B4743" s="16">
        <v>5644.3</v>
      </c>
      <c r="C4743" s="16">
        <v>5632.7</v>
      </c>
      <c r="D4743" s="16">
        <v>5657.4</v>
      </c>
      <c r="E4743" s="16">
        <v>5631.8</v>
      </c>
      <c r="F4743" s="16" t="s">
        <v>2087</v>
      </c>
      <c r="G4743" s="61">
        <f t="shared" si="75"/>
        <v>1.8281860134896633E-3</v>
      </c>
    </row>
    <row r="4744" spans="1:7" x14ac:dyDescent="0.35">
      <c r="A4744" s="60">
        <v>39079</v>
      </c>
      <c r="B4744" s="16">
        <v>5634</v>
      </c>
      <c r="C4744" s="16">
        <v>5622.4</v>
      </c>
      <c r="D4744" s="16">
        <v>5645.4</v>
      </c>
      <c r="E4744" s="16">
        <v>5622.4</v>
      </c>
      <c r="F4744" s="16" t="s">
        <v>2086</v>
      </c>
      <c r="G4744" s="61">
        <f t="shared" si="75"/>
        <v>3.1515410501574692E-3</v>
      </c>
    </row>
    <row r="4745" spans="1:7" x14ac:dyDescent="0.35">
      <c r="A4745" s="60">
        <v>39078</v>
      </c>
      <c r="B4745" s="16">
        <v>5616.3</v>
      </c>
      <c r="C4745" s="16">
        <v>5577.1</v>
      </c>
      <c r="D4745" s="16">
        <v>5616.3</v>
      </c>
      <c r="E4745" s="16">
        <v>5576.5</v>
      </c>
      <c r="F4745" s="16" t="s">
        <v>2085</v>
      </c>
      <c r="G4745" s="61">
        <f t="shared" si="75"/>
        <v>6.902362938792983E-3</v>
      </c>
    </row>
    <row r="4746" spans="1:7" x14ac:dyDescent="0.35">
      <c r="A4746" s="60">
        <v>39073</v>
      </c>
      <c r="B4746" s="16">
        <v>5577.8</v>
      </c>
      <c r="C4746" s="16">
        <v>5557.9</v>
      </c>
      <c r="D4746" s="16">
        <v>5577.8</v>
      </c>
      <c r="E4746" s="16">
        <v>5536.2</v>
      </c>
      <c r="F4746" s="16" t="s">
        <v>2084</v>
      </c>
      <c r="G4746" s="61">
        <f t="shared" si="75"/>
        <v>2.8947983530216437E-3</v>
      </c>
    </row>
    <row r="4747" spans="1:7" x14ac:dyDescent="0.35">
      <c r="A4747" s="60">
        <v>39072</v>
      </c>
      <c r="B4747" s="16">
        <v>5561.7</v>
      </c>
      <c r="C4747" s="16">
        <v>5587.2</v>
      </c>
      <c r="D4747" s="16">
        <v>5587.7</v>
      </c>
      <c r="E4747" s="16">
        <v>5560.2</v>
      </c>
      <c r="F4747" s="16" t="s">
        <v>528</v>
      </c>
      <c r="G4747" s="61">
        <f t="shared" si="75"/>
        <v>-4.5105514686140102E-3</v>
      </c>
    </row>
    <row r="4748" spans="1:7" x14ac:dyDescent="0.35">
      <c r="A4748" s="60">
        <v>39071</v>
      </c>
      <c r="B4748" s="16">
        <v>5586.9</v>
      </c>
      <c r="C4748" s="16">
        <v>5548.7</v>
      </c>
      <c r="D4748" s="16">
        <v>5595.3</v>
      </c>
      <c r="E4748" s="16">
        <v>5548.2</v>
      </c>
      <c r="F4748" s="16" t="s">
        <v>2083</v>
      </c>
      <c r="G4748" s="61">
        <f t="shared" si="75"/>
        <v>8.1745344304893219E-3</v>
      </c>
    </row>
    <row r="4749" spans="1:7" x14ac:dyDescent="0.35">
      <c r="A4749" s="60">
        <v>39070</v>
      </c>
      <c r="B4749" s="16">
        <v>5541.6</v>
      </c>
      <c r="C4749" s="16">
        <v>5568</v>
      </c>
      <c r="D4749" s="16">
        <v>5576.9</v>
      </c>
      <c r="E4749" s="16">
        <v>5539.6</v>
      </c>
      <c r="F4749" s="16" t="s">
        <v>2082</v>
      </c>
      <c r="G4749" s="61">
        <f t="shared" si="75"/>
        <v>-5.491547324216528E-3</v>
      </c>
    </row>
    <row r="4750" spans="1:7" x14ac:dyDescent="0.35">
      <c r="A4750" s="60">
        <v>39069</v>
      </c>
      <c r="B4750" s="16">
        <v>5572.2</v>
      </c>
      <c r="C4750" s="16">
        <v>5554.6</v>
      </c>
      <c r="D4750" s="16">
        <v>5577.3</v>
      </c>
      <c r="E4750" s="16">
        <v>5554.6</v>
      </c>
      <c r="F4750" s="16" t="s">
        <v>2081</v>
      </c>
      <c r="G4750" s="61">
        <f t="shared" si="75"/>
        <v>2.7352888249054796E-3</v>
      </c>
    </row>
    <row r="4751" spans="1:7" x14ac:dyDescent="0.35">
      <c r="A4751" s="60">
        <v>39066</v>
      </c>
      <c r="B4751" s="16">
        <v>5557</v>
      </c>
      <c r="C4751" s="16">
        <v>5555.6</v>
      </c>
      <c r="D4751" s="16">
        <v>5566.4</v>
      </c>
      <c r="E4751" s="16">
        <v>5547</v>
      </c>
      <c r="F4751" s="16" t="s">
        <v>413</v>
      </c>
      <c r="G4751" s="61">
        <f t="shared" si="75"/>
        <v>1.09892089571062E-3</v>
      </c>
    </row>
    <row r="4752" spans="1:7" x14ac:dyDescent="0.35">
      <c r="A4752" s="60">
        <v>39065</v>
      </c>
      <c r="B4752" s="16">
        <v>5550.9</v>
      </c>
      <c r="C4752" s="16">
        <v>5478.8</v>
      </c>
      <c r="D4752" s="16">
        <v>5550.9</v>
      </c>
      <c r="E4752" s="16">
        <v>5478.8</v>
      </c>
      <c r="F4752" s="16" t="s">
        <v>2080</v>
      </c>
      <c r="G4752" s="61">
        <f t="shared" si="75"/>
        <v>1.4530101984866706E-2</v>
      </c>
    </row>
    <row r="4753" spans="1:7" x14ac:dyDescent="0.35">
      <c r="A4753" s="60">
        <v>39064</v>
      </c>
      <c r="B4753" s="16">
        <v>5471.4</v>
      </c>
      <c r="C4753" s="16">
        <v>5451.1</v>
      </c>
      <c r="D4753" s="16">
        <v>5485.5</v>
      </c>
      <c r="E4753" s="16">
        <v>5450.3</v>
      </c>
      <c r="F4753" s="16" t="s">
        <v>2079</v>
      </c>
      <c r="G4753" s="61">
        <f t="shared" si="75"/>
        <v>2.8042008027711063E-3</v>
      </c>
    </row>
    <row r="4754" spans="1:7" x14ac:dyDescent="0.35">
      <c r="A4754" s="60">
        <v>39063</v>
      </c>
      <c r="B4754" s="16">
        <v>5456.1</v>
      </c>
      <c r="C4754" s="16">
        <v>5455.3</v>
      </c>
      <c r="D4754" s="16">
        <v>5483.5</v>
      </c>
      <c r="E4754" s="16">
        <v>5453.8</v>
      </c>
      <c r="F4754" s="16" t="s">
        <v>2078</v>
      </c>
      <c r="G4754" s="61">
        <f t="shared" si="75"/>
        <v>1.0998075336821067E-4</v>
      </c>
    </row>
    <row r="4755" spans="1:7" x14ac:dyDescent="0.35">
      <c r="A4755" s="60">
        <v>39062</v>
      </c>
      <c r="B4755" s="16">
        <v>5455.5</v>
      </c>
      <c r="C4755" s="16">
        <v>5418.2</v>
      </c>
      <c r="D4755" s="16">
        <v>5462.1</v>
      </c>
      <c r="E4755" s="16">
        <v>5417.4</v>
      </c>
      <c r="F4755" s="16" t="s">
        <v>2077</v>
      </c>
      <c r="G4755" s="61">
        <f t="shared" si="75"/>
        <v>7.4048085090667737E-3</v>
      </c>
    </row>
    <row r="4756" spans="1:7" x14ac:dyDescent="0.35">
      <c r="A4756" s="60">
        <v>39059</v>
      </c>
      <c r="B4756" s="16">
        <v>5415.4</v>
      </c>
      <c r="C4756" s="16">
        <v>5442.7</v>
      </c>
      <c r="D4756" s="16">
        <v>5446.9</v>
      </c>
      <c r="E4756" s="16">
        <v>5415.4</v>
      </c>
      <c r="F4756" s="16" t="s">
        <v>350</v>
      </c>
      <c r="G4756" s="61">
        <f t="shared" si="75"/>
        <v>-6.4580046233443378E-3</v>
      </c>
    </row>
    <row r="4757" spans="1:7" x14ac:dyDescent="0.35">
      <c r="A4757" s="60">
        <v>39058</v>
      </c>
      <c r="B4757" s="16">
        <v>5450.6</v>
      </c>
      <c r="C4757" s="16">
        <v>5449</v>
      </c>
      <c r="D4757" s="16">
        <v>5456.9</v>
      </c>
      <c r="E4757" s="16">
        <v>5437.3</v>
      </c>
      <c r="F4757" s="16" t="s">
        <v>1930</v>
      </c>
      <c r="G4757" s="61">
        <f t="shared" si="75"/>
        <v>-5.5009534986061315E-4</v>
      </c>
    </row>
    <row r="4758" spans="1:7" x14ac:dyDescent="0.35">
      <c r="A4758" s="60">
        <v>39057</v>
      </c>
      <c r="B4758" s="16">
        <v>5453.6</v>
      </c>
      <c r="C4758" s="16">
        <v>5424.2</v>
      </c>
      <c r="D4758" s="16">
        <v>5453.6</v>
      </c>
      <c r="E4758" s="16">
        <v>5423.3</v>
      </c>
      <c r="F4758" s="16" t="s">
        <v>2076</v>
      </c>
      <c r="G4758" s="61">
        <f t="shared" si="75"/>
        <v>7.2771600605814335E-3</v>
      </c>
    </row>
    <row r="4759" spans="1:7" x14ac:dyDescent="0.35">
      <c r="A4759" s="60">
        <v>39056</v>
      </c>
      <c r="B4759" s="16">
        <v>5414.2</v>
      </c>
      <c r="C4759" s="16">
        <v>5424.3</v>
      </c>
      <c r="D4759" s="16">
        <v>5449.7</v>
      </c>
      <c r="E4759" s="16">
        <v>5414.2</v>
      </c>
      <c r="F4759" s="16" t="s">
        <v>2075</v>
      </c>
      <c r="G4759" s="61">
        <f t="shared" si="75"/>
        <v>3.1408775981511816E-4</v>
      </c>
    </row>
    <row r="4760" spans="1:7" x14ac:dyDescent="0.35">
      <c r="A4760" s="60">
        <v>39055</v>
      </c>
      <c r="B4760" s="16">
        <v>5412.5</v>
      </c>
      <c r="C4760" s="16">
        <v>5413.1</v>
      </c>
      <c r="D4760" s="16">
        <v>5426.1</v>
      </c>
      <c r="E4760" s="16">
        <v>5400.1</v>
      </c>
      <c r="F4760" s="16" t="s">
        <v>2074</v>
      </c>
      <c r="G4760" s="61">
        <f t="shared" si="75"/>
        <v>-4.9859654306394496E-4</v>
      </c>
    </row>
    <row r="4761" spans="1:7" x14ac:dyDescent="0.35">
      <c r="A4761" s="60">
        <v>39052</v>
      </c>
      <c r="B4761" s="16">
        <v>5415.2</v>
      </c>
      <c r="C4761" s="16">
        <v>5464.9</v>
      </c>
      <c r="D4761" s="16">
        <v>5475.6</v>
      </c>
      <c r="E4761" s="16">
        <v>5412.6</v>
      </c>
      <c r="F4761" s="16" t="s">
        <v>2073</v>
      </c>
      <c r="G4761" s="61">
        <f t="shared" si="75"/>
        <v>-8.4956789219277073E-3</v>
      </c>
    </row>
    <row r="4762" spans="1:7" x14ac:dyDescent="0.35">
      <c r="A4762" s="60">
        <v>39051</v>
      </c>
      <c r="B4762" s="16">
        <v>5461.6</v>
      </c>
      <c r="C4762" s="16">
        <v>5442</v>
      </c>
      <c r="D4762" s="16">
        <v>5466.6</v>
      </c>
      <c r="E4762" s="16">
        <v>5437</v>
      </c>
      <c r="F4762" s="16" t="s">
        <v>2072</v>
      </c>
      <c r="G4762" s="61">
        <f t="shared" si="75"/>
        <v>5.3566497929131707E-3</v>
      </c>
    </row>
    <row r="4763" spans="1:7" x14ac:dyDescent="0.35">
      <c r="A4763" s="60">
        <v>39050</v>
      </c>
      <c r="B4763" s="16">
        <v>5432.5</v>
      </c>
      <c r="C4763" s="16">
        <v>5366</v>
      </c>
      <c r="D4763" s="16">
        <v>5432.5</v>
      </c>
      <c r="E4763" s="16">
        <v>5353.1</v>
      </c>
      <c r="F4763" s="16" t="s">
        <v>2071</v>
      </c>
      <c r="G4763" s="61">
        <f t="shared" si="75"/>
        <v>1.205335519207118E-2</v>
      </c>
    </row>
    <row r="4764" spans="1:7" x14ac:dyDescent="0.35">
      <c r="A4764" s="60">
        <v>39049</v>
      </c>
      <c r="B4764" s="16">
        <v>5367.8</v>
      </c>
      <c r="C4764" s="16">
        <v>5417.4</v>
      </c>
      <c r="D4764" s="16">
        <v>5417.4</v>
      </c>
      <c r="E4764" s="16">
        <v>5353.1</v>
      </c>
      <c r="F4764" s="16" t="s">
        <v>2070</v>
      </c>
      <c r="G4764" s="61">
        <f t="shared" si="75"/>
        <v>-1.1909802116889079E-2</v>
      </c>
    </row>
    <row r="4765" spans="1:7" x14ac:dyDescent="0.35">
      <c r="A4765" s="60">
        <v>39048</v>
      </c>
      <c r="B4765" s="16">
        <v>5432.5</v>
      </c>
      <c r="C4765" s="16">
        <v>5429.6</v>
      </c>
      <c r="D4765" s="16">
        <v>5450.1</v>
      </c>
      <c r="E4765" s="16">
        <v>5426.3</v>
      </c>
      <c r="F4765" s="16" t="s">
        <v>2069</v>
      </c>
      <c r="G4765" s="61">
        <f t="shared" si="75"/>
        <v>2.0252605221493525E-4</v>
      </c>
    </row>
    <row r="4766" spans="1:7" x14ac:dyDescent="0.35">
      <c r="A4766" s="60">
        <v>39045</v>
      </c>
      <c r="B4766" s="16">
        <v>5431.4</v>
      </c>
      <c r="C4766" s="16">
        <v>5441.7</v>
      </c>
      <c r="D4766" s="16">
        <v>5441.7</v>
      </c>
      <c r="E4766" s="16">
        <v>5413.5</v>
      </c>
      <c r="F4766" s="16" t="s">
        <v>2068</v>
      </c>
      <c r="G4766" s="61">
        <f t="shared" si="75"/>
        <v>-1.8744486915613923E-3</v>
      </c>
    </row>
    <row r="4767" spans="1:7" x14ac:dyDescent="0.35">
      <c r="A4767" s="60">
        <v>39044</v>
      </c>
      <c r="B4767" s="16">
        <v>5441.6</v>
      </c>
      <c r="C4767" s="16">
        <v>5423.5</v>
      </c>
      <c r="D4767" s="16">
        <v>5447.5</v>
      </c>
      <c r="E4767" s="16">
        <v>5414.7</v>
      </c>
      <c r="F4767" s="16" t="s">
        <v>2067</v>
      </c>
      <c r="G4767" s="61">
        <f t="shared" si="75"/>
        <v>3.4668436969831351E-3</v>
      </c>
    </row>
    <row r="4768" spans="1:7" x14ac:dyDescent="0.35">
      <c r="A4768" s="60">
        <v>39043</v>
      </c>
      <c r="B4768" s="16">
        <v>5422.8</v>
      </c>
      <c r="C4768" s="16">
        <v>5353.4</v>
      </c>
      <c r="D4768" s="16">
        <v>5424.9</v>
      </c>
      <c r="E4768" s="16">
        <v>5352.8</v>
      </c>
      <c r="F4768" s="16" t="s">
        <v>2066</v>
      </c>
      <c r="G4768" s="61">
        <f t="shared" si="75"/>
        <v>1.563875414380167E-2</v>
      </c>
    </row>
    <row r="4769" spans="1:7" x14ac:dyDescent="0.35">
      <c r="A4769" s="60">
        <v>39042</v>
      </c>
      <c r="B4769" s="16">
        <v>5339.3</v>
      </c>
      <c r="C4769" s="16">
        <v>5304</v>
      </c>
      <c r="D4769" s="16">
        <v>5352.2</v>
      </c>
      <c r="E4769" s="16">
        <v>5304</v>
      </c>
      <c r="F4769" s="16" t="s">
        <v>2065</v>
      </c>
      <c r="G4769" s="61">
        <f t="shared" si="75"/>
        <v>6.7692423728176188E-3</v>
      </c>
    </row>
    <row r="4770" spans="1:7" x14ac:dyDescent="0.35">
      <c r="A4770" s="60">
        <v>39041</v>
      </c>
      <c r="B4770" s="16">
        <v>5303.4</v>
      </c>
      <c r="C4770" s="16">
        <v>5388.2</v>
      </c>
      <c r="D4770" s="16">
        <v>5391.9</v>
      </c>
      <c r="E4770" s="16">
        <v>5303.4</v>
      </c>
      <c r="F4770" s="16" t="s">
        <v>248</v>
      </c>
      <c r="G4770" s="61">
        <f t="shared" si="75"/>
        <v>-1.6340536028934483E-2</v>
      </c>
    </row>
    <row r="4771" spans="1:7" x14ac:dyDescent="0.35">
      <c r="A4771" s="60">
        <v>39038</v>
      </c>
      <c r="B4771" s="16">
        <v>5391.5</v>
      </c>
      <c r="C4771" s="16">
        <v>5358.3</v>
      </c>
      <c r="D4771" s="16">
        <v>5397.2</v>
      </c>
      <c r="E4771" s="16">
        <v>5331.3</v>
      </c>
      <c r="F4771" s="16" t="s">
        <v>2064</v>
      </c>
      <c r="G4771" s="61">
        <f t="shared" si="75"/>
        <v>5.1455097969761443E-3</v>
      </c>
    </row>
    <row r="4772" spans="1:7" x14ac:dyDescent="0.35">
      <c r="A4772" s="60">
        <v>39037</v>
      </c>
      <c r="B4772" s="16">
        <v>5363.9</v>
      </c>
      <c r="C4772" s="16">
        <v>5398.9</v>
      </c>
      <c r="D4772" s="16">
        <v>5405.3</v>
      </c>
      <c r="E4772" s="16">
        <v>5349.2</v>
      </c>
      <c r="F4772" s="16" t="s">
        <v>2063</v>
      </c>
      <c r="G4772" s="61">
        <f t="shared" si="75"/>
        <v>-6.5196051193718851E-3</v>
      </c>
    </row>
    <row r="4773" spans="1:7" x14ac:dyDescent="0.35">
      <c r="A4773" s="60">
        <v>39036</v>
      </c>
      <c r="B4773" s="16">
        <v>5399.1</v>
      </c>
      <c r="C4773" s="16">
        <v>5408.9</v>
      </c>
      <c r="D4773" s="16">
        <v>5429.1</v>
      </c>
      <c r="E4773" s="16">
        <v>5392.4</v>
      </c>
      <c r="F4773" s="16" t="s">
        <v>2062</v>
      </c>
      <c r="G4773" s="61">
        <f t="shared" si="75"/>
        <v>-1.1655011655010705E-3</v>
      </c>
    </row>
    <row r="4774" spans="1:7" x14ac:dyDescent="0.35">
      <c r="A4774" s="60">
        <v>39035</v>
      </c>
      <c r="B4774" s="16">
        <v>5405.4</v>
      </c>
      <c r="C4774" s="16">
        <v>5392</v>
      </c>
      <c r="D4774" s="16">
        <v>5417.3</v>
      </c>
      <c r="E4774" s="16">
        <v>5389.5</v>
      </c>
      <c r="F4774" s="16" t="s">
        <v>2061</v>
      </c>
      <c r="G4774" s="61">
        <f t="shared" si="75"/>
        <v>2.8757490862538759E-3</v>
      </c>
    </row>
    <row r="4775" spans="1:7" x14ac:dyDescent="0.35">
      <c r="A4775" s="60">
        <v>39034</v>
      </c>
      <c r="B4775" s="16">
        <v>5389.9</v>
      </c>
      <c r="C4775" s="16">
        <v>5398.6</v>
      </c>
      <c r="D4775" s="16">
        <v>5403.8</v>
      </c>
      <c r="E4775" s="16">
        <v>5388.8</v>
      </c>
      <c r="F4775" s="16" t="s">
        <v>2060</v>
      </c>
      <c r="G4775" s="61">
        <f t="shared" si="75"/>
        <v>-3.5679952673223214E-3</v>
      </c>
    </row>
    <row r="4776" spans="1:7" x14ac:dyDescent="0.35">
      <c r="A4776" s="60">
        <v>39031</v>
      </c>
      <c r="B4776" s="16">
        <v>5409.2</v>
      </c>
      <c r="C4776" s="16">
        <v>5404.2</v>
      </c>
      <c r="D4776" s="16">
        <v>5412.4</v>
      </c>
      <c r="E4776" s="16">
        <v>5388.2</v>
      </c>
      <c r="F4776" s="16" t="s">
        <v>2059</v>
      </c>
      <c r="G4776" s="61">
        <f t="shared" si="75"/>
        <v>1.963472011262013E-3</v>
      </c>
    </row>
    <row r="4777" spans="1:7" x14ac:dyDescent="0.35">
      <c r="A4777" s="60">
        <v>39030</v>
      </c>
      <c r="B4777" s="16">
        <v>5398.6</v>
      </c>
      <c r="C4777" s="16">
        <v>5417</v>
      </c>
      <c r="D4777" s="16">
        <v>5417.4</v>
      </c>
      <c r="E4777" s="16">
        <v>5378.1</v>
      </c>
      <c r="F4777" s="16" t="s">
        <v>2058</v>
      </c>
      <c r="G4777" s="61">
        <f t="shared" si="75"/>
        <v>-4.8847025861274984E-3</v>
      </c>
    </row>
    <row r="4778" spans="1:7" x14ac:dyDescent="0.35">
      <c r="A4778" s="60">
        <v>39029</v>
      </c>
      <c r="B4778" s="16">
        <v>5425.1</v>
      </c>
      <c r="C4778" s="16">
        <v>5457.6</v>
      </c>
      <c r="D4778" s="16">
        <v>5458.5</v>
      </c>
      <c r="E4778" s="16">
        <v>5425.1</v>
      </c>
      <c r="F4778" s="16" t="s">
        <v>2057</v>
      </c>
      <c r="G4778" s="61">
        <f t="shared" si="75"/>
        <v>-5.7910458702145062E-3</v>
      </c>
    </row>
    <row r="4779" spans="1:7" x14ac:dyDescent="0.35">
      <c r="A4779" s="60">
        <v>39028</v>
      </c>
      <c r="B4779" s="16">
        <v>5456.7</v>
      </c>
      <c r="C4779" s="16">
        <v>5424.4</v>
      </c>
      <c r="D4779" s="16">
        <v>5460.4</v>
      </c>
      <c r="E4779" s="16">
        <v>5424.4</v>
      </c>
      <c r="F4779" s="16" t="s">
        <v>2056</v>
      </c>
      <c r="G4779" s="61">
        <f t="shared" si="75"/>
        <v>8.6135191586107496E-3</v>
      </c>
    </row>
    <row r="4780" spans="1:7" x14ac:dyDescent="0.35">
      <c r="A4780" s="60">
        <v>39027</v>
      </c>
      <c r="B4780" s="16">
        <v>5410.1</v>
      </c>
      <c r="C4780" s="16">
        <v>5398.9</v>
      </c>
      <c r="D4780" s="16">
        <v>5410.1</v>
      </c>
      <c r="E4780" s="16">
        <v>5391.5</v>
      </c>
      <c r="F4780" s="16" t="s">
        <v>2055</v>
      </c>
      <c r="G4780" s="61">
        <f t="shared" si="75"/>
        <v>2.4458485426821497E-3</v>
      </c>
    </row>
    <row r="4781" spans="1:7" x14ac:dyDescent="0.35">
      <c r="A4781" s="60">
        <v>39024</v>
      </c>
      <c r="B4781" s="16">
        <v>5396.9</v>
      </c>
      <c r="C4781" s="16">
        <v>5377.2</v>
      </c>
      <c r="D4781" s="16">
        <v>5397.4</v>
      </c>
      <c r="E4781" s="16">
        <v>5363.3</v>
      </c>
      <c r="F4781" s="16" t="s">
        <v>2054</v>
      </c>
      <c r="G4781" s="61">
        <f t="shared" si="75"/>
        <v>3.682282271112447E-3</v>
      </c>
    </row>
    <row r="4782" spans="1:7" x14ac:dyDescent="0.35">
      <c r="A4782" s="60">
        <v>39023</v>
      </c>
      <c r="B4782" s="16">
        <v>5377.1</v>
      </c>
      <c r="C4782" s="16">
        <v>5379.7</v>
      </c>
      <c r="D4782" s="16">
        <v>5379.7</v>
      </c>
      <c r="E4782" s="16">
        <v>5345.6</v>
      </c>
      <c r="F4782" s="16" t="s">
        <v>2053</v>
      </c>
      <c r="G4782" s="61">
        <f t="shared" si="75"/>
        <v>-1.207370532729013E-3</v>
      </c>
    </row>
    <row r="4783" spans="1:7" x14ac:dyDescent="0.35">
      <c r="A4783" s="60">
        <v>39022</v>
      </c>
      <c r="B4783" s="16">
        <v>5383.6</v>
      </c>
      <c r="C4783" s="16">
        <v>5358.1</v>
      </c>
      <c r="D4783" s="16">
        <v>5385.5</v>
      </c>
      <c r="E4783" s="16">
        <v>5358.1</v>
      </c>
      <c r="F4783" s="16" t="s">
        <v>2052</v>
      </c>
      <c r="G4783" s="61">
        <f t="shared" si="75"/>
        <v>5.735208952156956E-3</v>
      </c>
    </row>
    <row r="4784" spans="1:7" x14ac:dyDescent="0.35">
      <c r="A4784" s="60">
        <v>39021</v>
      </c>
      <c r="B4784" s="16">
        <v>5352.9</v>
      </c>
      <c r="C4784" s="16">
        <v>5361.5</v>
      </c>
      <c r="D4784" s="16">
        <v>5367.3</v>
      </c>
      <c r="E4784" s="16">
        <v>5346.2</v>
      </c>
      <c r="F4784" s="16" t="s">
        <v>2051</v>
      </c>
      <c r="G4784" s="61">
        <f t="shared" si="75"/>
        <v>-2.7572330793450561E-3</v>
      </c>
    </row>
    <row r="4785" spans="1:7" x14ac:dyDescent="0.35">
      <c r="A4785" s="60">
        <v>39020</v>
      </c>
      <c r="B4785" s="16">
        <v>5367.7</v>
      </c>
      <c r="C4785" s="16">
        <v>5328.5</v>
      </c>
      <c r="D4785" s="16">
        <v>5376.7</v>
      </c>
      <c r="E4785" s="16">
        <v>5322.1</v>
      </c>
      <c r="F4785" s="16" t="s">
        <v>2050</v>
      </c>
      <c r="G4785" s="61">
        <f t="shared" si="75"/>
        <v>7.0920655171766711E-3</v>
      </c>
    </row>
    <row r="4786" spans="1:7" x14ac:dyDescent="0.35">
      <c r="A4786" s="60">
        <v>39017</v>
      </c>
      <c r="B4786" s="16">
        <v>5329.9</v>
      </c>
      <c r="C4786" s="16">
        <v>5357.2</v>
      </c>
      <c r="D4786" s="16">
        <v>5357.2</v>
      </c>
      <c r="E4786" s="16">
        <v>5323.4</v>
      </c>
      <c r="F4786" s="16" t="s">
        <v>2049</v>
      </c>
      <c r="G4786" s="61">
        <f t="shared" si="75"/>
        <v>-5.7269708614708925E-3</v>
      </c>
    </row>
    <row r="4787" spans="1:7" x14ac:dyDescent="0.35">
      <c r="A4787" s="60">
        <v>39016</v>
      </c>
      <c r="B4787" s="16">
        <v>5360.6</v>
      </c>
      <c r="C4787" s="16">
        <v>5333.9</v>
      </c>
      <c r="D4787" s="16">
        <v>5361.9</v>
      </c>
      <c r="E4787" s="16">
        <v>5333.4</v>
      </c>
      <c r="F4787" s="16" t="s">
        <v>2048</v>
      </c>
      <c r="G4787" s="61">
        <f t="shared" si="75"/>
        <v>6.742163877777152E-3</v>
      </c>
    </row>
    <row r="4788" spans="1:7" x14ac:dyDescent="0.35">
      <c r="A4788" s="60">
        <v>39015</v>
      </c>
      <c r="B4788" s="16">
        <v>5324.7</v>
      </c>
      <c r="C4788" s="16">
        <v>5289.1</v>
      </c>
      <c r="D4788" s="16">
        <v>5327</v>
      </c>
      <c r="E4788" s="16">
        <v>5289.1</v>
      </c>
      <c r="F4788" s="16" t="s">
        <v>2047</v>
      </c>
      <c r="G4788" s="61">
        <f t="shared" si="75"/>
        <v>6.8640798729293628E-3</v>
      </c>
    </row>
    <row r="4789" spans="1:7" x14ac:dyDescent="0.35">
      <c r="A4789" s="60">
        <v>39014</v>
      </c>
      <c r="B4789" s="16">
        <v>5288.4</v>
      </c>
      <c r="C4789" s="16">
        <v>5302.4</v>
      </c>
      <c r="D4789" s="16">
        <v>5327</v>
      </c>
      <c r="E4789" s="16">
        <v>5287.8</v>
      </c>
      <c r="F4789" s="16" t="s">
        <v>2046</v>
      </c>
      <c r="G4789" s="61">
        <f t="shared" si="75"/>
        <v>-2.8847785508230306E-3</v>
      </c>
    </row>
    <row r="4790" spans="1:7" x14ac:dyDescent="0.35">
      <c r="A4790" s="60">
        <v>39013</v>
      </c>
      <c r="B4790" s="16">
        <v>5303.7</v>
      </c>
      <c r="C4790" s="16">
        <v>5303.4</v>
      </c>
      <c r="D4790" s="16">
        <v>5313.1</v>
      </c>
      <c r="E4790" s="16">
        <v>5293.8</v>
      </c>
      <c r="F4790" s="16" t="s">
        <v>2045</v>
      </c>
      <c r="G4790" s="61">
        <f t="shared" si="75"/>
        <v>-1.3196591508934929E-4</v>
      </c>
    </row>
    <row r="4791" spans="1:7" x14ac:dyDescent="0.35">
      <c r="A4791" s="60">
        <v>39010</v>
      </c>
      <c r="B4791" s="16">
        <v>5304.4</v>
      </c>
      <c r="C4791" s="16">
        <v>5267.9</v>
      </c>
      <c r="D4791" s="16">
        <v>5304.4</v>
      </c>
      <c r="E4791" s="16">
        <v>5267.9</v>
      </c>
      <c r="F4791" s="16" t="s">
        <v>2044</v>
      </c>
      <c r="G4791" s="61">
        <f t="shared" si="75"/>
        <v>9.0357434990202545E-3</v>
      </c>
    </row>
    <row r="4792" spans="1:7" x14ac:dyDescent="0.35">
      <c r="A4792" s="60">
        <v>39009</v>
      </c>
      <c r="B4792" s="16">
        <v>5256.9</v>
      </c>
      <c r="C4792" s="16">
        <v>5275.2</v>
      </c>
      <c r="D4792" s="16">
        <v>5286.5</v>
      </c>
      <c r="E4792" s="16">
        <v>5251.2</v>
      </c>
      <c r="F4792" s="16" t="s">
        <v>2043</v>
      </c>
      <c r="G4792" s="61">
        <f t="shared" si="75"/>
        <v>-4.7708297836088764E-3</v>
      </c>
    </row>
    <row r="4793" spans="1:7" x14ac:dyDescent="0.35">
      <c r="A4793" s="60">
        <v>39008</v>
      </c>
      <c r="B4793" s="16">
        <v>5282.1</v>
      </c>
      <c r="C4793" s="16">
        <v>5247.7</v>
      </c>
      <c r="D4793" s="16">
        <v>5282.1</v>
      </c>
      <c r="E4793" s="16">
        <v>5236.1000000000004</v>
      </c>
      <c r="F4793" s="16" t="s">
        <v>173</v>
      </c>
      <c r="G4793" s="61">
        <f t="shared" si="75"/>
        <v>5.7886017860884209E-3</v>
      </c>
    </row>
    <row r="4794" spans="1:7" x14ac:dyDescent="0.35">
      <c r="A4794" s="60">
        <v>39007</v>
      </c>
      <c r="B4794" s="16">
        <v>5251.7</v>
      </c>
      <c r="C4794" s="16">
        <v>5286.5</v>
      </c>
      <c r="D4794" s="16">
        <v>5298.9</v>
      </c>
      <c r="E4794" s="16">
        <v>5248.2</v>
      </c>
      <c r="F4794" s="16" t="s">
        <v>2042</v>
      </c>
      <c r="G4794" s="61">
        <f t="shared" si="75"/>
        <v>-4.6812220453339437E-3</v>
      </c>
    </row>
    <row r="4795" spans="1:7" x14ac:dyDescent="0.35">
      <c r="A4795" s="60">
        <v>39006</v>
      </c>
      <c r="B4795" s="16">
        <v>5276.4</v>
      </c>
      <c r="C4795" s="16">
        <v>5260.1</v>
      </c>
      <c r="D4795" s="16">
        <v>5285.1</v>
      </c>
      <c r="E4795" s="16">
        <v>5259.4</v>
      </c>
      <c r="F4795" s="16" t="s">
        <v>2041</v>
      </c>
      <c r="G4795" s="61">
        <f t="shared" si="75"/>
        <v>4.2825329755038499E-3</v>
      </c>
    </row>
    <row r="4796" spans="1:7" x14ac:dyDescent="0.35">
      <c r="A4796" s="60">
        <v>39003</v>
      </c>
      <c r="B4796" s="16">
        <v>5253.9</v>
      </c>
      <c r="C4796" s="16">
        <v>5238</v>
      </c>
      <c r="D4796" s="16">
        <v>5276</v>
      </c>
      <c r="E4796" s="16">
        <v>5237.3999999999996</v>
      </c>
      <c r="F4796" s="16" t="s">
        <v>2040</v>
      </c>
      <c r="G4796" s="61">
        <f t="shared" si="75"/>
        <v>5.7428358123241541E-3</v>
      </c>
    </row>
    <row r="4797" spans="1:7" x14ac:dyDescent="0.35">
      <c r="A4797" s="60">
        <v>39002</v>
      </c>
      <c r="B4797" s="16">
        <v>5223.8999999999996</v>
      </c>
      <c r="C4797" s="16">
        <v>5243.6</v>
      </c>
      <c r="D4797" s="16">
        <v>5249.4</v>
      </c>
      <c r="E4797" s="16">
        <v>5223.8999999999996</v>
      </c>
      <c r="F4797" s="16" t="s">
        <v>2039</v>
      </c>
      <c r="G4797" s="61">
        <f t="shared" si="75"/>
        <v>-4.0798429069834885E-3</v>
      </c>
    </row>
    <row r="4798" spans="1:7" x14ac:dyDescent="0.35">
      <c r="A4798" s="60">
        <v>39001</v>
      </c>
      <c r="B4798" s="16">
        <v>5245.3</v>
      </c>
      <c r="C4798" s="16">
        <v>5212.6000000000004</v>
      </c>
      <c r="D4798" s="16">
        <v>5245.3</v>
      </c>
      <c r="E4798" s="16">
        <v>5204.3999999999996</v>
      </c>
      <c r="F4798" s="16" t="s">
        <v>2038</v>
      </c>
      <c r="G4798" s="61">
        <f t="shared" si="75"/>
        <v>6.4470326381027565E-3</v>
      </c>
    </row>
    <row r="4799" spans="1:7" x14ac:dyDescent="0.35">
      <c r="A4799" s="60">
        <v>39000</v>
      </c>
      <c r="B4799" s="16">
        <v>5211.7</v>
      </c>
      <c r="C4799" s="16">
        <v>5175.2</v>
      </c>
      <c r="D4799" s="16">
        <v>5213.6000000000004</v>
      </c>
      <c r="E4799" s="16">
        <v>5175.2</v>
      </c>
      <c r="F4799" s="16" t="s">
        <v>2037</v>
      </c>
      <c r="G4799" s="61">
        <f t="shared" si="75"/>
        <v>9.4911577275456072E-3</v>
      </c>
    </row>
    <row r="4800" spans="1:7" x14ac:dyDescent="0.35">
      <c r="A4800" s="60">
        <v>38999</v>
      </c>
      <c r="B4800" s="16">
        <v>5162.7</v>
      </c>
      <c r="C4800" s="16">
        <v>5183.5</v>
      </c>
      <c r="D4800" s="16">
        <v>5189.5</v>
      </c>
      <c r="E4800" s="16">
        <v>5136.7</v>
      </c>
      <c r="F4800" s="16" t="s">
        <v>2036</v>
      </c>
      <c r="G4800" s="61">
        <f t="shared" si="75"/>
        <v>-3.0125716934129576E-3</v>
      </c>
    </row>
    <row r="4801" spans="1:7" x14ac:dyDescent="0.35">
      <c r="A4801" s="60">
        <v>38996</v>
      </c>
      <c r="B4801" s="16">
        <v>5178.3</v>
      </c>
      <c r="C4801" s="16">
        <v>5177</v>
      </c>
      <c r="D4801" s="16">
        <v>5185.6000000000004</v>
      </c>
      <c r="E4801" s="16">
        <v>5172.3</v>
      </c>
      <c r="F4801" s="16" t="s">
        <v>2035</v>
      </c>
      <c r="G4801" s="61">
        <f t="shared" si="75"/>
        <v>6.7635464172521864E-4</v>
      </c>
    </row>
    <row r="4802" spans="1:7" x14ac:dyDescent="0.35">
      <c r="A4802" s="60">
        <v>38995</v>
      </c>
      <c r="B4802" s="16">
        <v>5174.8</v>
      </c>
      <c r="C4802" s="16">
        <v>5108.5</v>
      </c>
      <c r="D4802" s="16">
        <v>5175.2</v>
      </c>
      <c r="E4802" s="16">
        <v>5108.5</v>
      </c>
      <c r="F4802" s="16" t="s">
        <v>2034</v>
      </c>
      <c r="G4802" s="61">
        <f t="shared" si="75"/>
        <v>1.4368323042242448E-2</v>
      </c>
    </row>
    <row r="4803" spans="1:7" x14ac:dyDescent="0.35">
      <c r="A4803" s="60">
        <v>38994</v>
      </c>
      <c r="B4803" s="16">
        <v>5101.5</v>
      </c>
      <c r="C4803" s="16">
        <v>5126.1000000000004</v>
      </c>
      <c r="D4803" s="16">
        <v>5130.1000000000004</v>
      </c>
      <c r="E4803" s="16">
        <v>5101.5</v>
      </c>
      <c r="F4803" s="16" t="s">
        <v>2033</v>
      </c>
      <c r="G4803" s="61">
        <f t="shared" ref="G4803:G4866" si="76">B4803/B4804-1</f>
        <v>-7.7219326227339069E-3</v>
      </c>
    </row>
    <row r="4804" spans="1:7" x14ac:dyDescent="0.35">
      <c r="A4804" s="60">
        <v>38993</v>
      </c>
      <c r="B4804" s="16">
        <v>5141.2</v>
      </c>
      <c r="C4804" s="16">
        <v>5134.8999999999996</v>
      </c>
      <c r="D4804" s="16">
        <v>5149.7</v>
      </c>
      <c r="E4804" s="16">
        <v>5109.3999999999996</v>
      </c>
      <c r="F4804" s="16" t="s">
        <v>2032</v>
      </c>
      <c r="G4804" s="61">
        <f t="shared" si="76"/>
        <v>4.865043688091486E-4</v>
      </c>
    </row>
    <row r="4805" spans="1:7" x14ac:dyDescent="0.35">
      <c r="A4805" s="60">
        <v>38992</v>
      </c>
      <c r="B4805" s="16">
        <v>5138.7</v>
      </c>
      <c r="C4805" s="16">
        <v>5112.3</v>
      </c>
      <c r="D4805" s="16">
        <v>5146</v>
      </c>
      <c r="E4805" s="16">
        <v>5108.7</v>
      </c>
      <c r="F4805" s="16" t="s">
        <v>2031</v>
      </c>
      <c r="G4805" s="61">
        <f t="shared" si="76"/>
        <v>5.0264032857421093E-3</v>
      </c>
    </row>
    <row r="4806" spans="1:7" x14ac:dyDescent="0.35">
      <c r="A4806" s="60">
        <v>38989</v>
      </c>
      <c r="B4806" s="16">
        <v>5113</v>
      </c>
      <c r="C4806" s="16">
        <v>5078.3999999999996</v>
      </c>
      <c r="D4806" s="16">
        <v>5114.1000000000004</v>
      </c>
      <c r="E4806" s="16">
        <v>5076.5</v>
      </c>
      <c r="F4806" s="16" t="s">
        <v>2030</v>
      </c>
      <c r="G4806" s="61">
        <f t="shared" si="76"/>
        <v>7.3884346369816889E-3</v>
      </c>
    </row>
    <row r="4807" spans="1:7" x14ac:dyDescent="0.35">
      <c r="A4807" s="60">
        <v>38988</v>
      </c>
      <c r="B4807" s="16">
        <v>5075.5</v>
      </c>
      <c r="C4807" s="16">
        <v>5064.5</v>
      </c>
      <c r="D4807" s="16">
        <v>5080.3</v>
      </c>
      <c r="E4807" s="16">
        <v>5059.3999999999996</v>
      </c>
      <c r="F4807" s="16" t="s">
        <v>2029</v>
      </c>
      <c r="G4807" s="61">
        <f t="shared" si="76"/>
        <v>4.055390702274897E-3</v>
      </c>
    </row>
    <row r="4808" spans="1:7" x14ac:dyDescent="0.35">
      <c r="A4808" s="60">
        <v>38987</v>
      </c>
      <c r="B4808" s="16">
        <v>5055</v>
      </c>
      <c r="C4808" s="16">
        <v>4956.7</v>
      </c>
      <c r="D4808" s="16">
        <v>5055.8</v>
      </c>
      <c r="E4808" s="16">
        <v>4956.7</v>
      </c>
      <c r="F4808" s="16" t="s">
        <v>2028</v>
      </c>
      <c r="G4808" s="61">
        <f t="shared" si="76"/>
        <v>1.9872894179360445E-2</v>
      </c>
    </row>
    <row r="4809" spans="1:7" x14ac:dyDescent="0.35">
      <c r="A4809" s="60">
        <v>38986</v>
      </c>
      <c r="B4809" s="16">
        <v>4956.5</v>
      </c>
      <c r="C4809" s="16">
        <v>4947.5</v>
      </c>
      <c r="D4809" s="16">
        <v>4969.8</v>
      </c>
      <c r="E4809" s="16">
        <v>4945.1000000000004</v>
      </c>
      <c r="F4809" s="16" t="s">
        <v>2027</v>
      </c>
      <c r="G4809" s="61">
        <f t="shared" si="76"/>
        <v>7.268468977770226E-4</v>
      </c>
    </row>
    <row r="4810" spans="1:7" x14ac:dyDescent="0.35">
      <c r="A4810" s="60">
        <v>38985</v>
      </c>
      <c r="B4810" s="16">
        <v>4952.8999999999996</v>
      </c>
      <c r="C4810" s="16">
        <v>4943.3999999999996</v>
      </c>
      <c r="D4810" s="16">
        <v>4962.6000000000004</v>
      </c>
      <c r="E4810" s="16">
        <v>4931.6000000000004</v>
      </c>
      <c r="F4810" s="16" t="s">
        <v>2026</v>
      </c>
      <c r="G4810" s="61">
        <f t="shared" si="76"/>
        <v>9.0938485166924821E-4</v>
      </c>
    </row>
    <row r="4811" spans="1:7" x14ac:dyDescent="0.35">
      <c r="A4811" s="60">
        <v>38982</v>
      </c>
      <c r="B4811" s="16">
        <v>4948.3999999999996</v>
      </c>
      <c r="C4811" s="16">
        <v>4957.2</v>
      </c>
      <c r="D4811" s="16">
        <v>4957.8</v>
      </c>
      <c r="E4811" s="16">
        <v>4930.8999999999996</v>
      </c>
      <c r="F4811" s="16" t="s">
        <v>2025</v>
      </c>
      <c r="G4811" s="61">
        <f t="shared" si="76"/>
        <v>-2.2180102431745841E-3</v>
      </c>
    </row>
    <row r="4812" spans="1:7" x14ac:dyDescent="0.35">
      <c r="A4812" s="60">
        <v>38981</v>
      </c>
      <c r="B4812" s="16">
        <v>4959.3999999999996</v>
      </c>
      <c r="C4812" s="16">
        <v>4963.2</v>
      </c>
      <c r="D4812" s="16">
        <v>4995.7</v>
      </c>
      <c r="E4812" s="16">
        <v>4950.3</v>
      </c>
      <c r="F4812" s="16" t="s">
        <v>1056</v>
      </c>
      <c r="G4812" s="61">
        <f t="shared" si="76"/>
        <v>-6.2468513853908281E-4</v>
      </c>
    </row>
    <row r="4813" spans="1:7" x14ac:dyDescent="0.35">
      <c r="A4813" s="60">
        <v>38980</v>
      </c>
      <c r="B4813" s="16">
        <v>4962.5</v>
      </c>
      <c r="C4813" s="16">
        <v>5002.1000000000004</v>
      </c>
      <c r="D4813" s="16">
        <v>5002.1000000000004</v>
      </c>
      <c r="E4813" s="16">
        <v>4960.6000000000004</v>
      </c>
      <c r="F4813" s="16" t="s">
        <v>2024</v>
      </c>
      <c r="G4813" s="61">
        <f t="shared" si="76"/>
        <v>-1.0606694977769782E-2</v>
      </c>
    </row>
    <row r="4814" spans="1:7" x14ac:dyDescent="0.35">
      <c r="A4814" s="60">
        <v>38979</v>
      </c>
      <c r="B4814" s="16">
        <v>5015.7</v>
      </c>
      <c r="C4814" s="16">
        <v>5037.3999999999996</v>
      </c>
      <c r="D4814" s="16">
        <v>5054.1000000000004</v>
      </c>
      <c r="E4814" s="16">
        <v>5015.7</v>
      </c>
      <c r="F4814" s="16" t="s">
        <v>2023</v>
      </c>
      <c r="G4814" s="61">
        <f t="shared" si="76"/>
        <v>-2.5851611748562986E-3</v>
      </c>
    </row>
    <row r="4815" spans="1:7" x14ac:dyDescent="0.35">
      <c r="A4815" s="60">
        <v>38978</v>
      </c>
      <c r="B4815" s="16">
        <v>5028.7</v>
      </c>
      <c r="C4815" s="16">
        <v>4994.3999999999996</v>
      </c>
      <c r="D4815" s="16">
        <v>5028.7</v>
      </c>
      <c r="E4815" s="16">
        <v>4985</v>
      </c>
      <c r="F4815" s="16" t="s">
        <v>2022</v>
      </c>
      <c r="G4815" s="61">
        <f t="shared" si="76"/>
        <v>6.3035299767870701E-3</v>
      </c>
    </row>
    <row r="4816" spans="1:7" x14ac:dyDescent="0.35">
      <c r="A4816" s="60">
        <v>38975</v>
      </c>
      <c r="B4816" s="16">
        <v>4997.2</v>
      </c>
      <c r="C4816" s="16">
        <v>5028.2</v>
      </c>
      <c r="D4816" s="16">
        <v>5028.2</v>
      </c>
      <c r="E4816" s="16">
        <v>4983.3999999999996</v>
      </c>
      <c r="F4816" s="16" t="s">
        <v>2021</v>
      </c>
      <c r="G4816" s="61">
        <f t="shared" si="76"/>
        <v>-6.3233247166435413E-3</v>
      </c>
    </row>
    <row r="4817" spans="1:7" x14ac:dyDescent="0.35">
      <c r="A4817" s="60">
        <v>38974</v>
      </c>
      <c r="B4817" s="16">
        <v>5029</v>
      </c>
      <c r="C4817" s="16">
        <v>4987</v>
      </c>
      <c r="D4817" s="16">
        <v>5030.1000000000004</v>
      </c>
      <c r="E4817" s="16">
        <v>4987</v>
      </c>
      <c r="F4817" s="16" t="s">
        <v>2020</v>
      </c>
      <c r="G4817" s="61">
        <f t="shared" si="76"/>
        <v>1.0123327843168717E-2</v>
      </c>
    </row>
    <row r="4818" spans="1:7" x14ac:dyDescent="0.35">
      <c r="A4818" s="60">
        <v>38973</v>
      </c>
      <c r="B4818" s="16">
        <v>4978.6000000000004</v>
      </c>
      <c r="C4818" s="16">
        <v>4951.8999999999996</v>
      </c>
      <c r="D4818" s="16">
        <v>4979.5</v>
      </c>
      <c r="E4818" s="16">
        <v>4948.1000000000004</v>
      </c>
      <c r="F4818" s="16" t="s">
        <v>2019</v>
      </c>
      <c r="G4818" s="61">
        <f t="shared" si="76"/>
        <v>8.058637725763429E-3</v>
      </c>
    </row>
    <row r="4819" spans="1:7" x14ac:dyDescent="0.35">
      <c r="A4819" s="60">
        <v>38972</v>
      </c>
      <c r="B4819" s="16">
        <v>4938.8</v>
      </c>
      <c r="C4819" s="16">
        <v>4975.7</v>
      </c>
      <c r="D4819" s="16">
        <v>4976</v>
      </c>
      <c r="E4819" s="16">
        <v>4927.8</v>
      </c>
      <c r="F4819" s="16" t="s">
        <v>2018</v>
      </c>
      <c r="G4819" s="61">
        <f t="shared" si="76"/>
        <v>-1.0954240512666469E-2</v>
      </c>
    </row>
    <row r="4820" spans="1:7" x14ac:dyDescent="0.35">
      <c r="A4820" s="60">
        <v>38971</v>
      </c>
      <c r="B4820" s="16">
        <v>4993.5</v>
      </c>
      <c r="C4820" s="16">
        <v>5059.5</v>
      </c>
      <c r="D4820" s="16">
        <v>5063.2</v>
      </c>
      <c r="E4820" s="16">
        <v>4991.5</v>
      </c>
      <c r="F4820" s="16" t="s">
        <v>2017</v>
      </c>
      <c r="G4820" s="61">
        <f t="shared" si="76"/>
        <v>-1.3765997787960171E-2</v>
      </c>
    </row>
    <row r="4821" spans="1:7" x14ac:dyDescent="0.35">
      <c r="A4821" s="60">
        <v>38968</v>
      </c>
      <c r="B4821" s="16">
        <v>5063.2</v>
      </c>
      <c r="C4821" s="16">
        <v>5072.1000000000004</v>
      </c>
      <c r="D4821" s="16">
        <v>5072.1000000000004</v>
      </c>
      <c r="E4821" s="16">
        <v>5031.3</v>
      </c>
      <c r="F4821" s="16" t="s">
        <v>2016</v>
      </c>
      <c r="G4821" s="61">
        <f t="shared" si="76"/>
        <v>-2.4823673115568212E-3</v>
      </c>
    </row>
    <row r="4822" spans="1:7" x14ac:dyDescent="0.35">
      <c r="A4822" s="60">
        <v>38967</v>
      </c>
      <c r="B4822" s="16">
        <v>5075.8</v>
      </c>
      <c r="C4822" s="16">
        <v>5076.3</v>
      </c>
      <c r="D4822" s="16">
        <v>5079.8</v>
      </c>
      <c r="E4822" s="16">
        <v>5046.8</v>
      </c>
      <c r="F4822" s="16" t="s">
        <v>2015</v>
      </c>
      <c r="G4822" s="61">
        <f t="shared" si="76"/>
        <v>-5.710122669185802E-4</v>
      </c>
    </row>
    <row r="4823" spans="1:7" x14ac:dyDescent="0.35">
      <c r="A4823" s="60">
        <v>38966</v>
      </c>
      <c r="B4823" s="16">
        <v>5078.7</v>
      </c>
      <c r="C4823" s="16">
        <v>5116.3</v>
      </c>
      <c r="D4823" s="16">
        <v>5125.6000000000004</v>
      </c>
      <c r="E4823" s="16">
        <v>5074.1000000000004</v>
      </c>
      <c r="F4823" s="16" t="s">
        <v>2014</v>
      </c>
      <c r="G4823" s="61">
        <f t="shared" si="76"/>
        <v>-6.455777921239525E-3</v>
      </c>
    </row>
    <row r="4824" spans="1:7" x14ac:dyDescent="0.35">
      <c r="A4824" s="60">
        <v>38965</v>
      </c>
      <c r="B4824" s="16">
        <v>5111.7</v>
      </c>
      <c r="C4824" s="16">
        <v>5099.3</v>
      </c>
      <c r="D4824" s="16">
        <v>5115.6000000000004</v>
      </c>
      <c r="E4824" s="16">
        <v>5098.8</v>
      </c>
      <c r="F4824" s="16" t="s">
        <v>2013</v>
      </c>
      <c r="G4824" s="61">
        <f t="shared" si="76"/>
        <v>3.9673966414612849E-3</v>
      </c>
    </row>
    <row r="4825" spans="1:7" x14ac:dyDescent="0.35">
      <c r="A4825" s="60">
        <v>38964</v>
      </c>
      <c r="B4825" s="16">
        <v>5091.5</v>
      </c>
      <c r="C4825" s="16">
        <v>5063.3</v>
      </c>
      <c r="D4825" s="16">
        <v>5097</v>
      </c>
      <c r="E4825" s="16">
        <v>5063.3</v>
      </c>
      <c r="F4825" s="16" t="s">
        <v>2012</v>
      </c>
      <c r="G4825" s="61">
        <f t="shared" si="76"/>
        <v>5.4503445960623065E-3</v>
      </c>
    </row>
    <row r="4826" spans="1:7" x14ac:dyDescent="0.35">
      <c r="A4826" s="60">
        <v>38961</v>
      </c>
      <c r="B4826" s="16">
        <v>5063.8999999999996</v>
      </c>
      <c r="C4826" s="16">
        <v>5078.7</v>
      </c>
      <c r="D4826" s="16">
        <v>5086.3999999999996</v>
      </c>
      <c r="E4826" s="16">
        <v>5057.8999999999996</v>
      </c>
      <c r="F4826" s="16" t="s">
        <v>2011</v>
      </c>
      <c r="G4826" s="61">
        <f t="shared" si="76"/>
        <v>-3.1300444899406976E-3</v>
      </c>
    </row>
    <row r="4827" spans="1:7" x14ac:dyDescent="0.35">
      <c r="A4827" s="60">
        <v>38960</v>
      </c>
      <c r="B4827" s="16">
        <v>5079.8</v>
      </c>
      <c r="C4827" s="16">
        <v>5037.5</v>
      </c>
      <c r="D4827" s="16">
        <v>5079.8</v>
      </c>
      <c r="E4827" s="16">
        <v>5037.1000000000004</v>
      </c>
      <c r="F4827" s="16" t="s">
        <v>2010</v>
      </c>
      <c r="G4827" s="61">
        <f t="shared" si="76"/>
        <v>9.4590835022456687E-3</v>
      </c>
    </row>
    <row r="4828" spans="1:7" x14ac:dyDescent="0.35">
      <c r="A4828" s="60">
        <v>38959</v>
      </c>
      <c r="B4828" s="16">
        <v>5032.2</v>
      </c>
      <c r="C4828" s="16">
        <v>5035.6000000000004</v>
      </c>
      <c r="D4828" s="16">
        <v>5046.6000000000004</v>
      </c>
      <c r="E4828" s="16">
        <v>5028</v>
      </c>
      <c r="F4828" s="16" t="s">
        <v>2009</v>
      </c>
      <c r="G4828" s="61">
        <f t="shared" si="76"/>
        <v>-3.7742595498713172E-4</v>
      </c>
    </row>
    <row r="4829" spans="1:7" x14ac:dyDescent="0.35">
      <c r="A4829" s="60">
        <v>38958</v>
      </c>
      <c r="B4829" s="16">
        <v>5034.1000000000004</v>
      </c>
      <c r="C4829" s="16">
        <v>5002</v>
      </c>
      <c r="D4829" s="16">
        <v>5038.7</v>
      </c>
      <c r="E4829" s="16">
        <v>5002</v>
      </c>
      <c r="F4829" s="16" t="s">
        <v>2008</v>
      </c>
      <c r="G4829" s="61">
        <f t="shared" si="76"/>
        <v>7.5655985429217143E-3</v>
      </c>
    </row>
    <row r="4830" spans="1:7" x14ac:dyDescent="0.35">
      <c r="A4830" s="60">
        <v>38957</v>
      </c>
      <c r="B4830" s="16">
        <v>4996.3</v>
      </c>
      <c r="C4830" s="16">
        <v>4999</v>
      </c>
      <c r="D4830" s="16">
        <v>5014.3999999999996</v>
      </c>
      <c r="E4830" s="16">
        <v>4987.6000000000004</v>
      </c>
      <c r="F4830" s="16" t="s">
        <v>2007</v>
      </c>
      <c r="G4830" s="61">
        <f t="shared" si="76"/>
        <v>-1.6009285385532035E-4</v>
      </c>
    </row>
    <row r="4831" spans="1:7" x14ac:dyDescent="0.35">
      <c r="A4831" s="60">
        <v>38954</v>
      </c>
      <c r="B4831" s="16">
        <v>4997.1000000000004</v>
      </c>
      <c r="C4831" s="16">
        <v>4959.3999999999996</v>
      </c>
      <c r="D4831" s="16">
        <v>4997.1000000000004</v>
      </c>
      <c r="E4831" s="16">
        <v>4959.3</v>
      </c>
      <c r="F4831" s="16" t="s">
        <v>2006</v>
      </c>
      <c r="G4831" s="61">
        <f t="shared" si="76"/>
        <v>6.8708442474310072E-3</v>
      </c>
    </row>
    <row r="4832" spans="1:7" x14ac:dyDescent="0.35">
      <c r="A4832" s="60">
        <v>38953</v>
      </c>
      <c r="B4832" s="16">
        <v>4963</v>
      </c>
      <c r="C4832" s="16">
        <v>5038.5</v>
      </c>
      <c r="D4832" s="16">
        <v>5039.3999999999996</v>
      </c>
      <c r="E4832" s="16">
        <v>4958.3999999999996</v>
      </c>
      <c r="F4832" s="16" t="s">
        <v>298</v>
      </c>
      <c r="G4832" s="61">
        <f t="shared" si="76"/>
        <v>-1.6838351822503927E-2</v>
      </c>
    </row>
    <row r="4833" spans="1:7" x14ac:dyDescent="0.35">
      <c r="A4833" s="60">
        <v>38952</v>
      </c>
      <c r="B4833" s="16">
        <v>5048</v>
      </c>
      <c r="C4833" s="16">
        <v>5039.5</v>
      </c>
      <c r="D4833" s="16">
        <v>5070</v>
      </c>
      <c r="E4833" s="16">
        <v>5034.6000000000004</v>
      </c>
      <c r="F4833" s="16" t="s">
        <v>2005</v>
      </c>
      <c r="G4833" s="61">
        <f t="shared" si="76"/>
        <v>1.3290222760002912E-3</v>
      </c>
    </row>
    <row r="4834" spans="1:7" x14ac:dyDescent="0.35">
      <c r="A4834" s="60">
        <v>38951</v>
      </c>
      <c r="B4834" s="16">
        <v>5041.3</v>
      </c>
      <c r="C4834" s="16">
        <v>5033.2</v>
      </c>
      <c r="D4834" s="16">
        <v>5048.3</v>
      </c>
      <c r="E4834" s="16">
        <v>5032.8999999999996</v>
      </c>
      <c r="F4834" s="16" t="s">
        <v>2004</v>
      </c>
      <c r="G4834" s="61">
        <f t="shared" si="76"/>
        <v>2.724958230567287E-3</v>
      </c>
    </row>
    <row r="4835" spans="1:7" x14ac:dyDescent="0.35">
      <c r="A4835" s="60">
        <v>38950</v>
      </c>
      <c r="B4835" s="16">
        <v>5027.6000000000004</v>
      </c>
      <c r="C4835" s="16">
        <v>5018.8999999999996</v>
      </c>
      <c r="D4835" s="16">
        <v>5051.3</v>
      </c>
      <c r="E4835" s="16">
        <v>5017.6000000000004</v>
      </c>
      <c r="F4835" s="16" t="s">
        <v>2003</v>
      </c>
      <c r="G4835" s="61">
        <f t="shared" si="76"/>
        <v>2.3925352898954699E-3</v>
      </c>
    </row>
    <row r="4836" spans="1:7" x14ac:dyDescent="0.35">
      <c r="A4836" s="60">
        <v>38947</v>
      </c>
      <c r="B4836" s="16">
        <v>5015.6000000000004</v>
      </c>
      <c r="C4836" s="16">
        <v>5017.3</v>
      </c>
      <c r="D4836" s="16">
        <v>5019.3</v>
      </c>
      <c r="E4836" s="16">
        <v>4990.1000000000004</v>
      </c>
      <c r="F4836" s="16" t="s">
        <v>2002</v>
      </c>
      <c r="G4836" s="61">
        <f t="shared" si="76"/>
        <v>-3.1890297377012988E-4</v>
      </c>
    </row>
    <row r="4837" spans="1:7" x14ac:dyDescent="0.35">
      <c r="A4837" s="60">
        <v>38946</v>
      </c>
      <c r="B4837" s="16">
        <v>5017.2</v>
      </c>
      <c r="C4837" s="16">
        <v>4945.8999999999996</v>
      </c>
      <c r="D4837" s="16">
        <v>5017.2</v>
      </c>
      <c r="E4837" s="16">
        <v>4945.8</v>
      </c>
      <c r="F4837" s="16" t="s">
        <v>2001</v>
      </c>
      <c r="G4837" s="61">
        <f t="shared" si="76"/>
        <v>1.7914747712471479E-2</v>
      </c>
    </row>
    <row r="4838" spans="1:7" x14ac:dyDescent="0.35">
      <c r="A4838" s="60">
        <v>38945</v>
      </c>
      <c r="B4838" s="16">
        <v>4928.8999999999996</v>
      </c>
      <c r="C4838" s="16">
        <v>4918.6000000000004</v>
      </c>
      <c r="D4838" s="16">
        <v>4958.2</v>
      </c>
      <c r="E4838" s="16">
        <v>4917.5</v>
      </c>
      <c r="F4838" s="16" t="s">
        <v>2000</v>
      </c>
      <c r="G4838" s="61">
        <f t="shared" si="76"/>
        <v>4.934042856851617E-3</v>
      </c>
    </row>
    <row r="4839" spans="1:7" x14ac:dyDescent="0.35">
      <c r="A4839" s="60">
        <v>38944</v>
      </c>
      <c r="B4839" s="16">
        <v>4904.7</v>
      </c>
      <c r="C4839" s="16">
        <v>4939.2</v>
      </c>
      <c r="D4839" s="16">
        <v>4943.3</v>
      </c>
      <c r="E4839" s="16">
        <v>4899.1000000000004</v>
      </c>
      <c r="F4839" s="16" t="s">
        <v>1999</v>
      </c>
      <c r="G4839" s="61">
        <f t="shared" si="76"/>
        <v>-6.8642935244807024E-3</v>
      </c>
    </row>
    <row r="4840" spans="1:7" x14ac:dyDescent="0.35">
      <c r="A4840" s="60">
        <v>38943</v>
      </c>
      <c r="B4840" s="16">
        <v>4938.6000000000004</v>
      </c>
      <c r="C4840" s="16">
        <v>4915.2</v>
      </c>
      <c r="D4840" s="16">
        <v>4962.3999999999996</v>
      </c>
      <c r="E4840" s="16">
        <v>4899.3999999999996</v>
      </c>
      <c r="F4840" s="16" t="s">
        <v>1998</v>
      </c>
      <c r="G4840" s="61">
        <f t="shared" si="76"/>
        <v>4.1886945912974483E-3</v>
      </c>
    </row>
    <row r="4841" spans="1:7" x14ac:dyDescent="0.35">
      <c r="A4841" s="60">
        <v>38940</v>
      </c>
      <c r="B4841" s="16">
        <v>4918</v>
      </c>
      <c r="C4841" s="16">
        <v>4921.8999999999996</v>
      </c>
      <c r="D4841" s="16">
        <v>4925.8</v>
      </c>
      <c r="E4841" s="16">
        <v>4906.8</v>
      </c>
      <c r="F4841" s="16" t="s">
        <v>1997</v>
      </c>
      <c r="G4841" s="61">
        <f t="shared" si="76"/>
        <v>-8.5327698996384704E-4</v>
      </c>
    </row>
    <row r="4842" spans="1:7" x14ac:dyDescent="0.35">
      <c r="A4842" s="60">
        <v>38939</v>
      </c>
      <c r="B4842" s="16">
        <v>4922.2</v>
      </c>
      <c r="C4842" s="16">
        <v>4921</v>
      </c>
      <c r="D4842" s="16">
        <v>4926</v>
      </c>
      <c r="E4842" s="16">
        <v>4897.5</v>
      </c>
      <c r="F4842" s="16" t="s">
        <v>1996</v>
      </c>
      <c r="G4842" s="61">
        <f t="shared" si="76"/>
        <v>-1.5213907540012617E-3</v>
      </c>
    </row>
    <row r="4843" spans="1:7" x14ac:dyDescent="0.35">
      <c r="A4843" s="60">
        <v>38938</v>
      </c>
      <c r="B4843" s="16">
        <v>4929.7</v>
      </c>
      <c r="C4843" s="16">
        <v>4977.2</v>
      </c>
      <c r="D4843" s="16">
        <v>4977.8</v>
      </c>
      <c r="E4843" s="16">
        <v>4910.2</v>
      </c>
      <c r="F4843" s="16" t="s">
        <v>1995</v>
      </c>
      <c r="G4843" s="61">
        <f t="shared" si="76"/>
        <v>-1.1905954981860534E-2</v>
      </c>
    </row>
    <row r="4844" spans="1:7" x14ac:dyDescent="0.35">
      <c r="A4844" s="60">
        <v>38937</v>
      </c>
      <c r="B4844" s="16">
        <v>4989.1000000000004</v>
      </c>
      <c r="C4844" s="16">
        <v>4934.8</v>
      </c>
      <c r="D4844" s="16">
        <v>4989.1000000000004</v>
      </c>
      <c r="E4844" s="16">
        <v>4922.8999999999996</v>
      </c>
      <c r="F4844" s="16" t="s">
        <v>1892</v>
      </c>
      <c r="G4844" s="61">
        <f t="shared" si="76"/>
        <v>1.1269889530759247E-2</v>
      </c>
    </row>
    <row r="4845" spans="1:7" x14ac:dyDescent="0.35">
      <c r="A4845" s="60">
        <v>38936</v>
      </c>
      <c r="B4845" s="16">
        <v>4933.5</v>
      </c>
      <c r="C4845" s="16">
        <v>4926.6000000000004</v>
      </c>
      <c r="D4845" s="16">
        <v>4941.7</v>
      </c>
      <c r="E4845" s="16">
        <v>4918.5</v>
      </c>
      <c r="F4845" s="16" t="s">
        <v>1994</v>
      </c>
      <c r="G4845" s="61">
        <f t="shared" si="76"/>
        <v>1.5022025537443362E-3</v>
      </c>
    </row>
    <row r="4846" spans="1:7" x14ac:dyDescent="0.35">
      <c r="A4846" s="60">
        <v>38933</v>
      </c>
      <c r="B4846" s="16">
        <v>4926.1000000000004</v>
      </c>
      <c r="C4846" s="16">
        <v>4957.3</v>
      </c>
      <c r="D4846" s="16">
        <v>4960.1000000000004</v>
      </c>
      <c r="E4846" s="16">
        <v>4912.3</v>
      </c>
      <c r="F4846" s="16" t="s">
        <v>1993</v>
      </c>
      <c r="G4846" s="61">
        <f t="shared" si="76"/>
        <v>-8.0745841891183279E-3</v>
      </c>
    </row>
    <row r="4847" spans="1:7" x14ac:dyDescent="0.35">
      <c r="A4847" s="60">
        <v>38932</v>
      </c>
      <c r="B4847" s="16">
        <v>4966.2</v>
      </c>
      <c r="C4847" s="16">
        <v>4907.8999999999996</v>
      </c>
      <c r="D4847" s="16">
        <v>4966.2</v>
      </c>
      <c r="E4847" s="16">
        <v>4907.8999999999996</v>
      </c>
      <c r="F4847" s="16" t="s">
        <v>1992</v>
      </c>
      <c r="G4847" s="61">
        <f t="shared" si="76"/>
        <v>1.2146904169893391E-2</v>
      </c>
    </row>
    <row r="4848" spans="1:7" x14ac:dyDescent="0.35">
      <c r="A4848" s="60">
        <v>38931</v>
      </c>
      <c r="B4848" s="16">
        <v>4906.6000000000004</v>
      </c>
      <c r="C4848" s="16">
        <v>4943.8</v>
      </c>
      <c r="D4848" s="16">
        <v>4944.5</v>
      </c>
      <c r="E4848" s="16">
        <v>4897.3</v>
      </c>
      <c r="F4848" s="16" t="s">
        <v>1991</v>
      </c>
      <c r="G4848" s="61">
        <f t="shared" si="76"/>
        <v>-9.5480328629966582E-3</v>
      </c>
    </row>
    <row r="4849" spans="1:7" x14ac:dyDescent="0.35">
      <c r="A4849" s="60">
        <v>38930</v>
      </c>
      <c r="B4849" s="16">
        <v>4953.8999999999996</v>
      </c>
      <c r="C4849" s="16">
        <v>4953.6000000000004</v>
      </c>
      <c r="D4849" s="16">
        <v>4971.8</v>
      </c>
      <c r="E4849" s="16">
        <v>4944.6000000000004</v>
      </c>
      <c r="F4849" s="16" t="s">
        <v>1990</v>
      </c>
      <c r="G4849" s="61">
        <f t="shared" si="76"/>
        <v>-6.4553872223693798E-4</v>
      </c>
    </row>
    <row r="4850" spans="1:7" x14ac:dyDescent="0.35">
      <c r="A4850" s="60">
        <v>38929</v>
      </c>
      <c r="B4850" s="16">
        <v>4957.1000000000004</v>
      </c>
      <c r="C4850" s="16">
        <v>4945.8999999999996</v>
      </c>
      <c r="D4850" s="16">
        <v>4994.3999999999996</v>
      </c>
      <c r="E4850" s="16">
        <v>4935.7</v>
      </c>
      <c r="F4850" s="16" t="s">
        <v>1989</v>
      </c>
      <c r="G4850" s="61">
        <f t="shared" si="76"/>
        <v>4.9465809799906779E-3</v>
      </c>
    </row>
    <row r="4851" spans="1:7" x14ac:dyDescent="0.35">
      <c r="A4851" s="60">
        <v>38926</v>
      </c>
      <c r="B4851" s="16">
        <v>4932.7</v>
      </c>
      <c r="C4851" s="16">
        <v>4971.7</v>
      </c>
      <c r="D4851" s="16">
        <v>4972.3</v>
      </c>
      <c r="E4851" s="16">
        <v>4910.5</v>
      </c>
      <c r="F4851" s="16" t="s">
        <v>1988</v>
      </c>
      <c r="G4851" s="61">
        <f t="shared" si="76"/>
        <v>-8.8013664221843202E-3</v>
      </c>
    </row>
    <row r="4852" spans="1:7" x14ac:dyDescent="0.35">
      <c r="A4852" s="60">
        <v>38925</v>
      </c>
      <c r="B4852" s="16">
        <v>4976.5</v>
      </c>
      <c r="C4852" s="16">
        <v>4904.5</v>
      </c>
      <c r="D4852" s="16">
        <v>4976.5</v>
      </c>
      <c r="E4852" s="16">
        <v>4892</v>
      </c>
      <c r="F4852" s="16" t="s">
        <v>1987</v>
      </c>
      <c r="G4852" s="61">
        <f t="shared" si="76"/>
        <v>1.4039449017849703E-2</v>
      </c>
    </row>
    <row r="4853" spans="1:7" x14ac:dyDescent="0.35">
      <c r="A4853" s="60">
        <v>38924</v>
      </c>
      <c r="B4853" s="16">
        <v>4907.6000000000004</v>
      </c>
      <c r="C4853" s="16">
        <v>4970.2</v>
      </c>
      <c r="D4853" s="16">
        <v>4975.3</v>
      </c>
      <c r="E4853" s="16">
        <v>4895.3</v>
      </c>
      <c r="F4853" s="16" t="s">
        <v>1986</v>
      </c>
      <c r="G4853" s="61">
        <f t="shared" si="76"/>
        <v>-1.0544567430794793E-2</v>
      </c>
    </row>
    <row r="4854" spans="1:7" x14ac:dyDescent="0.35">
      <c r="A4854" s="60">
        <v>38923</v>
      </c>
      <c r="B4854" s="16">
        <v>4959.8999999999996</v>
      </c>
      <c r="C4854" s="16">
        <v>4913.8</v>
      </c>
      <c r="D4854" s="16">
        <v>4982.2</v>
      </c>
      <c r="E4854" s="16">
        <v>4913.8</v>
      </c>
      <c r="F4854" s="16" t="s">
        <v>1985</v>
      </c>
      <c r="G4854" s="61">
        <f t="shared" si="76"/>
        <v>1.0862919333142873E-2</v>
      </c>
    </row>
    <row r="4855" spans="1:7" x14ac:dyDescent="0.35">
      <c r="A4855" s="60">
        <v>38922</v>
      </c>
      <c r="B4855" s="16">
        <v>4906.6000000000004</v>
      </c>
      <c r="C4855" s="16">
        <v>4922.1000000000004</v>
      </c>
      <c r="D4855" s="16">
        <v>4922.1000000000004</v>
      </c>
      <c r="E4855" s="16">
        <v>4878.1000000000004</v>
      </c>
      <c r="F4855" s="16" t="s">
        <v>1984</v>
      </c>
      <c r="G4855" s="61">
        <f t="shared" si="76"/>
        <v>-5.6137648703969978E-3</v>
      </c>
    </row>
    <row r="4856" spans="1:7" x14ac:dyDescent="0.35">
      <c r="A4856" s="60">
        <v>38919</v>
      </c>
      <c r="B4856" s="16">
        <v>4934.3</v>
      </c>
      <c r="C4856" s="16">
        <v>4951.1000000000004</v>
      </c>
      <c r="D4856" s="16">
        <v>4951.1000000000004</v>
      </c>
      <c r="E4856" s="16">
        <v>4919.6000000000004</v>
      </c>
      <c r="F4856" s="16" t="s">
        <v>1983</v>
      </c>
      <c r="G4856" s="61">
        <f t="shared" si="76"/>
        <v>-6.6634456657405083E-3</v>
      </c>
    </row>
    <row r="4857" spans="1:7" x14ac:dyDescent="0.35">
      <c r="A4857" s="60">
        <v>38918</v>
      </c>
      <c r="B4857" s="16">
        <v>4967.3999999999996</v>
      </c>
      <c r="C4857" s="16">
        <v>4911.6000000000004</v>
      </c>
      <c r="D4857" s="16">
        <v>4967.3999999999996</v>
      </c>
      <c r="E4857" s="16">
        <v>4909.8</v>
      </c>
      <c r="F4857" s="16" t="s">
        <v>1982</v>
      </c>
      <c r="G4857" s="61">
        <f t="shared" si="76"/>
        <v>1.7638743777272259E-2</v>
      </c>
    </row>
    <row r="4858" spans="1:7" x14ac:dyDescent="0.35">
      <c r="A4858" s="60">
        <v>38917</v>
      </c>
      <c r="B4858" s="16">
        <v>4881.3</v>
      </c>
      <c r="C4858" s="16">
        <v>4903.5</v>
      </c>
      <c r="D4858" s="16">
        <v>4931.6000000000004</v>
      </c>
      <c r="E4858" s="16">
        <v>4881</v>
      </c>
      <c r="F4858" s="16" t="s">
        <v>1981</v>
      </c>
      <c r="G4858" s="61">
        <f t="shared" si="76"/>
        <v>-4.1008691394294194E-3</v>
      </c>
    </row>
    <row r="4859" spans="1:7" x14ac:dyDescent="0.35">
      <c r="A4859" s="60">
        <v>38916</v>
      </c>
      <c r="B4859" s="16">
        <v>4901.3999999999996</v>
      </c>
      <c r="C4859" s="16">
        <v>4926.3999999999996</v>
      </c>
      <c r="D4859" s="16">
        <v>4939.3999999999996</v>
      </c>
      <c r="E4859" s="16">
        <v>4901.3999999999996</v>
      </c>
      <c r="F4859" s="16" t="s">
        <v>1980</v>
      </c>
      <c r="G4859" s="61">
        <f t="shared" si="76"/>
        <v>-6.2446778313937079E-3</v>
      </c>
    </row>
    <row r="4860" spans="1:7" x14ac:dyDescent="0.35">
      <c r="A4860" s="60">
        <v>38915</v>
      </c>
      <c r="B4860" s="16">
        <v>4932.2</v>
      </c>
      <c r="C4860" s="16">
        <v>4939.1000000000004</v>
      </c>
      <c r="D4860" s="16">
        <v>4939.3</v>
      </c>
      <c r="E4860" s="16">
        <v>4886.3</v>
      </c>
      <c r="F4860" s="16" t="s">
        <v>1979</v>
      </c>
      <c r="G4860" s="61">
        <f t="shared" si="76"/>
        <v>-2.3463732351632904E-3</v>
      </c>
    </row>
    <row r="4861" spans="1:7" x14ac:dyDescent="0.35">
      <c r="A4861" s="60">
        <v>38912</v>
      </c>
      <c r="B4861" s="16">
        <v>4943.8</v>
      </c>
      <c r="C4861" s="16">
        <v>5035.2</v>
      </c>
      <c r="D4861" s="16">
        <v>5035.2</v>
      </c>
      <c r="E4861" s="16">
        <v>4943.8</v>
      </c>
      <c r="F4861" s="16" t="s">
        <v>1978</v>
      </c>
      <c r="G4861" s="61">
        <f t="shared" si="76"/>
        <v>-2.1939976655389937E-2</v>
      </c>
    </row>
    <row r="4862" spans="1:7" x14ac:dyDescent="0.35">
      <c r="A4862" s="60">
        <v>38911</v>
      </c>
      <c r="B4862" s="16">
        <v>5054.7</v>
      </c>
      <c r="C4862" s="16">
        <v>5091.8999999999996</v>
      </c>
      <c r="D4862" s="16">
        <v>5092.5</v>
      </c>
      <c r="E4862" s="16">
        <v>5054.7</v>
      </c>
      <c r="F4862" s="16" t="s">
        <v>1977</v>
      </c>
      <c r="G4862" s="61">
        <f t="shared" si="76"/>
        <v>-7.5980680881140295E-3</v>
      </c>
    </row>
    <row r="4863" spans="1:7" x14ac:dyDescent="0.35">
      <c r="A4863" s="60">
        <v>38910</v>
      </c>
      <c r="B4863" s="16">
        <v>5093.3999999999996</v>
      </c>
      <c r="C4863" s="16">
        <v>5079.8</v>
      </c>
      <c r="D4863" s="16">
        <v>5104.5</v>
      </c>
      <c r="E4863" s="16">
        <v>5079.8</v>
      </c>
      <c r="F4863" s="16" t="s">
        <v>1976</v>
      </c>
      <c r="G4863" s="61">
        <f t="shared" si="76"/>
        <v>4.3380526087470894E-3</v>
      </c>
    </row>
    <row r="4864" spans="1:7" x14ac:dyDescent="0.35">
      <c r="A4864" s="60">
        <v>38909</v>
      </c>
      <c r="B4864" s="16">
        <v>5071.3999999999996</v>
      </c>
      <c r="C4864" s="16">
        <v>5099.6000000000004</v>
      </c>
      <c r="D4864" s="16">
        <v>5099.6000000000004</v>
      </c>
      <c r="E4864" s="16">
        <v>5058.7</v>
      </c>
      <c r="F4864" s="16" t="s">
        <v>1975</v>
      </c>
      <c r="G4864" s="61">
        <f t="shared" si="76"/>
        <v>-6.1729604734562793E-3</v>
      </c>
    </row>
    <row r="4865" spans="1:7" x14ac:dyDescent="0.35">
      <c r="A4865" s="60">
        <v>38908</v>
      </c>
      <c r="B4865" s="16">
        <v>5102.8999999999996</v>
      </c>
      <c r="C4865" s="16">
        <v>5087.8999999999996</v>
      </c>
      <c r="D4865" s="16">
        <v>5102.8999999999996</v>
      </c>
      <c r="E4865" s="16">
        <v>5080.3999999999996</v>
      </c>
      <c r="F4865" s="16" t="s">
        <v>1974</v>
      </c>
      <c r="G4865" s="61">
        <f t="shared" si="76"/>
        <v>1.2557637594425852E-3</v>
      </c>
    </row>
    <row r="4866" spans="1:7" x14ac:dyDescent="0.35">
      <c r="A4866" s="60">
        <v>38905</v>
      </c>
      <c r="B4866" s="16">
        <v>5096.5</v>
      </c>
      <c r="C4866" s="16">
        <v>5084.2</v>
      </c>
      <c r="D4866" s="16">
        <v>5104.8999999999996</v>
      </c>
      <c r="E4866" s="16">
        <v>5077.1000000000004</v>
      </c>
      <c r="F4866" s="16" t="s">
        <v>1973</v>
      </c>
      <c r="G4866" s="61">
        <f t="shared" si="76"/>
        <v>3.623402453673652E-3</v>
      </c>
    </row>
    <row r="4867" spans="1:7" x14ac:dyDescent="0.35">
      <c r="A4867" s="60">
        <v>38904</v>
      </c>
      <c r="B4867" s="16">
        <v>5078.1000000000004</v>
      </c>
      <c r="C4867" s="16">
        <v>5045.2</v>
      </c>
      <c r="D4867" s="16">
        <v>5078.1000000000004</v>
      </c>
      <c r="E4867" s="16">
        <v>5016.2</v>
      </c>
      <c r="F4867" s="16" t="s">
        <v>1972</v>
      </c>
      <c r="G4867" s="61">
        <f t="shared" ref="G4867:G4930" si="77">B4867/B4868-1</f>
        <v>4.7088617612727202E-3</v>
      </c>
    </row>
    <row r="4868" spans="1:7" x14ac:dyDescent="0.35">
      <c r="A4868" s="60">
        <v>38903</v>
      </c>
      <c r="B4868" s="16">
        <v>5054.3</v>
      </c>
      <c r="C4868" s="16">
        <v>5062</v>
      </c>
      <c r="D4868" s="16">
        <v>5080.3</v>
      </c>
      <c r="E4868" s="16">
        <v>5051.3999999999996</v>
      </c>
      <c r="F4868" s="16" t="s">
        <v>1971</v>
      </c>
      <c r="G4868" s="61">
        <f t="shared" si="77"/>
        <v>-1.264647183195966E-3</v>
      </c>
    </row>
    <row r="4869" spans="1:7" x14ac:dyDescent="0.35">
      <c r="A4869" s="60">
        <v>38902</v>
      </c>
      <c r="B4869" s="16">
        <v>5060.7</v>
      </c>
      <c r="C4869" s="16">
        <v>5059.3999999999996</v>
      </c>
      <c r="D4869" s="16">
        <v>5086.3</v>
      </c>
      <c r="E4869" s="16">
        <v>5059.3999999999996</v>
      </c>
      <c r="F4869" s="16" t="s">
        <v>1970</v>
      </c>
      <c r="G4869" s="61">
        <f t="shared" si="77"/>
        <v>2.1386562110141671E-3</v>
      </c>
    </row>
    <row r="4870" spans="1:7" x14ac:dyDescent="0.35">
      <c r="A4870" s="60">
        <v>38901</v>
      </c>
      <c r="B4870" s="16">
        <v>5049.8999999999996</v>
      </c>
      <c r="C4870" s="16">
        <v>5035.3999999999996</v>
      </c>
      <c r="D4870" s="16">
        <v>5050.8999999999996</v>
      </c>
      <c r="E4870" s="16">
        <v>5023.2</v>
      </c>
      <c r="F4870" s="16" t="s">
        <v>1969</v>
      </c>
      <c r="G4870" s="61">
        <f t="shared" si="77"/>
        <v>3.1585220500596201E-3</v>
      </c>
    </row>
    <row r="4871" spans="1:7" x14ac:dyDescent="0.35">
      <c r="A4871" s="60">
        <v>38898</v>
      </c>
      <c r="B4871" s="16">
        <v>5034</v>
      </c>
      <c r="C4871" s="16">
        <v>4988</v>
      </c>
      <c r="D4871" s="16">
        <v>5068.8</v>
      </c>
      <c r="E4871" s="16">
        <v>4988</v>
      </c>
      <c r="F4871" s="16" t="s">
        <v>295</v>
      </c>
      <c r="G4871" s="61">
        <f t="shared" si="77"/>
        <v>1.5349240605901704E-2</v>
      </c>
    </row>
    <row r="4872" spans="1:7" x14ac:dyDescent="0.35">
      <c r="A4872" s="60">
        <v>38897</v>
      </c>
      <c r="B4872" s="16">
        <v>4957.8999999999996</v>
      </c>
      <c r="C4872" s="16">
        <v>4915.1000000000004</v>
      </c>
      <c r="D4872" s="16">
        <v>4957.8999999999996</v>
      </c>
      <c r="E4872" s="16">
        <v>4914.3</v>
      </c>
      <c r="F4872" s="16" t="s">
        <v>1968</v>
      </c>
      <c r="G4872" s="61">
        <f t="shared" si="77"/>
        <v>9.920149922594268E-3</v>
      </c>
    </row>
    <row r="4873" spans="1:7" x14ac:dyDescent="0.35">
      <c r="A4873" s="60">
        <v>38896</v>
      </c>
      <c r="B4873" s="16">
        <v>4909.2</v>
      </c>
      <c r="C4873" s="16">
        <v>4937.1000000000004</v>
      </c>
      <c r="D4873" s="16">
        <v>4937.3</v>
      </c>
      <c r="E4873" s="16">
        <v>4886.6000000000004</v>
      </c>
      <c r="F4873" s="16" t="s">
        <v>1967</v>
      </c>
      <c r="G4873" s="61">
        <f t="shared" si="77"/>
        <v>-9.7627884460224079E-3</v>
      </c>
    </row>
    <row r="4874" spans="1:7" x14ac:dyDescent="0.35">
      <c r="A4874" s="60">
        <v>38895</v>
      </c>
      <c r="B4874" s="16">
        <v>4957.6000000000004</v>
      </c>
      <c r="C4874" s="16">
        <v>4936.3999999999996</v>
      </c>
      <c r="D4874" s="16">
        <v>4979</v>
      </c>
      <c r="E4874" s="16">
        <v>4936.3999999999996</v>
      </c>
      <c r="F4874" s="16" t="s">
        <v>1966</v>
      </c>
      <c r="G4874" s="61">
        <f t="shared" si="77"/>
        <v>6.3740814420851777E-3</v>
      </c>
    </row>
    <row r="4875" spans="1:7" x14ac:dyDescent="0.35">
      <c r="A4875" s="60">
        <v>38894</v>
      </c>
      <c r="B4875" s="16">
        <v>4926.2</v>
      </c>
      <c r="C4875" s="16">
        <v>4928.6000000000004</v>
      </c>
      <c r="D4875" s="16">
        <v>4929.7</v>
      </c>
      <c r="E4875" s="16">
        <v>4909</v>
      </c>
      <c r="F4875" s="16" t="s">
        <v>1965</v>
      </c>
      <c r="G4875" s="61">
        <f t="shared" si="77"/>
        <v>8.1205083438229408E-5</v>
      </c>
    </row>
    <row r="4876" spans="1:7" x14ac:dyDescent="0.35">
      <c r="A4876" s="60">
        <v>38891</v>
      </c>
      <c r="B4876" s="16">
        <v>4925.8</v>
      </c>
      <c r="C4876" s="16">
        <v>4961.8</v>
      </c>
      <c r="D4876" s="16">
        <v>4961.8</v>
      </c>
      <c r="E4876" s="16">
        <v>4916.5</v>
      </c>
      <c r="F4876" s="16" t="s">
        <v>1964</v>
      </c>
      <c r="G4876" s="61">
        <f t="shared" si="77"/>
        <v>-8.5143213703428033E-3</v>
      </c>
    </row>
    <row r="4877" spans="1:7" x14ac:dyDescent="0.35">
      <c r="A4877" s="60">
        <v>38890</v>
      </c>
      <c r="B4877" s="16">
        <v>4968.1000000000004</v>
      </c>
      <c r="C4877" s="16">
        <v>4899.8</v>
      </c>
      <c r="D4877" s="16">
        <v>4969.3</v>
      </c>
      <c r="E4877" s="16">
        <v>4899.8</v>
      </c>
      <c r="F4877" s="16" t="s">
        <v>1963</v>
      </c>
      <c r="G4877" s="61">
        <f t="shared" si="77"/>
        <v>1.7136188682335796E-2</v>
      </c>
    </row>
    <row r="4878" spans="1:7" x14ac:dyDescent="0.35">
      <c r="A4878" s="60">
        <v>38889</v>
      </c>
      <c r="B4878" s="16">
        <v>4884.3999999999996</v>
      </c>
      <c r="C4878" s="16">
        <v>4844.5</v>
      </c>
      <c r="D4878" s="16">
        <v>4889.8999999999996</v>
      </c>
      <c r="E4878" s="16">
        <v>4844.5</v>
      </c>
      <c r="F4878" s="16" t="s">
        <v>1962</v>
      </c>
      <c r="G4878" s="61">
        <f t="shared" si="77"/>
        <v>1.109547072948569E-2</v>
      </c>
    </row>
    <row r="4879" spans="1:7" x14ac:dyDescent="0.35">
      <c r="A4879" s="60">
        <v>38888</v>
      </c>
      <c r="B4879" s="16">
        <v>4830.8</v>
      </c>
      <c r="C4879" s="16">
        <v>4859</v>
      </c>
      <c r="D4879" s="16">
        <v>4862.7</v>
      </c>
      <c r="E4879" s="16">
        <v>4814.2</v>
      </c>
      <c r="F4879" s="16" t="s">
        <v>1961</v>
      </c>
      <c r="G4879" s="61">
        <f t="shared" si="77"/>
        <v>-8.02891229799374E-3</v>
      </c>
    </row>
    <row r="4880" spans="1:7" x14ac:dyDescent="0.35">
      <c r="A4880" s="60">
        <v>38887</v>
      </c>
      <c r="B4880" s="16">
        <v>4869.8999999999996</v>
      </c>
      <c r="C4880" s="16">
        <v>4924.3999999999996</v>
      </c>
      <c r="D4880" s="16">
        <v>4924.6000000000004</v>
      </c>
      <c r="E4880" s="16">
        <v>4869.8999999999996</v>
      </c>
      <c r="F4880" s="16" t="s">
        <v>1960</v>
      </c>
      <c r="G4880" s="61">
        <f t="shared" si="77"/>
        <v>-1.2631280158955427E-2</v>
      </c>
    </row>
    <row r="4881" spans="1:7" x14ac:dyDescent="0.35">
      <c r="A4881" s="60">
        <v>38884</v>
      </c>
      <c r="B4881" s="16">
        <v>4932.2</v>
      </c>
      <c r="C4881" s="16">
        <v>4866.6000000000004</v>
      </c>
      <c r="D4881" s="16">
        <v>4938.6000000000004</v>
      </c>
      <c r="E4881" s="16">
        <v>4866.6000000000004</v>
      </c>
      <c r="F4881" s="16" t="s">
        <v>1959</v>
      </c>
      <c r="G4881" s="61">
        <f t="shared" si="77"/>
        <v>1.9997931961534432E-2</v>
      </c>
    </row>
    <row r="4882" spans="1:7" x14ac:dyDescent="0.35">
      <c r="A4882" s="60">
        <v>38883</v>
      </c>
      <c r="B4882" s="16">
        <v>4835.5</v>
      </c>
      <c r="C4882" s="16">
        <v>4815.3</v>
      </c>
      <c r="D4882" s="16">
        <v>4868.8999999999996</v>
      </c>
      <c r="E4882" s="16">
        <v>4815.3</v>
      </c>
      <c r="F4882" s="16" t="s">
        <v>249</v>
      </c>
      <c r="G4882" s="61">
        <f t="shared" si="77"/>
        <v>4.2575285565940035E-3</v>
      </c>
    </row>
    <row r="4883" spans="1:7" x14ac:dyDescent="0.35">
      <c r="A4883" s="60">
        <v>38882</v>
      </c>
      <c r="B4883" s="16">
        <v>4815</v>
      </c>
      <c r="C4883" s="16">
        <v>4784.6000000000004</v>
      </c>
      <c r="D4883" s="16">
        <v>4837.7</v>
      </c>
      <c r="E4883" s="16">
        <v>4726</v>
      </c>
      <c r="F4883" s="16" t="s">
        <v>1958</v>
      </c>
      <c r="G4883" s="61">
        <f t="shared" si="77"/>
        <v>1.6225661507738298E-3</v>
      </c>
    </row>
    <row r="4884" spans="1:7" x14ac:dyDescent="0.35">
      <c r="A4884" s="60">
        <v>38881</v>
      </c>
      <c r="B4884" s="16">
        <v>4807.2</v>
      </c>
      <c r="C4884" s="16">
        <v>4905.8999999999996</v>
      </c>
      <c r="D4884" s="16">
        <v>4905.8999999999996</v>
      </c>
      <c r="E4884" s="16">
        <v>4807.2</v>
      </c>
      <c r="F4884" s="16" t="s">
        <v>1957</v>
      </c>
      <c r="G4884" s="61">
        <f t="shared" si="77"/>
        <v>-2.4275391735000484E-2</v>
      </c>
    </row>
    <row r="4885" spans="1:7" x14ac:dyDescent="0.35">
      <c r="A4885" s="60">
        <v>38877</v>
      </c>
      <c r="B4885" s="16">
        <v>4926.8</v>
      </c>
      <c r="C4885" s="16">
        <v>4877.7</v>
      </c>
      <c r="D4885" s="16">
        <v>4926.8</v>
      </c>
      <c r="E4885" s="16">
        <v>4875.5</v>
      </c>
      <c r="F4885" s="16" t="s">
        <v>1956</v>
      </c>
      <c r="G4885" s="61">
        <f t="shared" si="77"/>
        <v>9.9005841959618479E-3</v>
      </c>
    </row>
    <row r="4886" spans="1:7" x14ac:dyDescent="0.35">
      <c r="A4886" s="60">
        <v>38876</v>
      </c>
      <c r="B4886" s="16">
        <v>4878.5</v>
      </c>
      <c r="C4886" s="16">
        <v>4983</v>
      </c>
      <c r="D4886" s="16">
        <v>4983</v>
      </c>
      <c r="E4886" s="16">
        <v>4878.5</v>
      </c>
      <c r="F4886" s="16" t="s">
        <v>1955</v>
      </c>
      <c r="G4886" s="61">
        <f t="shared" si="77"/>
        <v>-2.2716801217973037E-2</v>
      </c>
    </row>
    <row r="4887" spans="1:7" x14ac:dyDescent="0.35">
      <c r="A4887" s="60">
        <v>38875</v>
      </c>
      <c r="B4887" s="16">
        <v>4991.8999999999996</v>
      </c>
      <c r="C4887" s="16">
        <v>4998</v>
      </c>
      <c r="D4887" s="16">
        <v>5000</v>
      </c>
      <c r="E4887" s="16">
        <v>4973.6000000000004</v>
      </c>
      <c r="F4887" s="16" t="s">
        <v>1954</v>
      </c>
      <c r="G4887" s="61">
        <f t="shared" si="77"/>
        <v>-2.5177340393646164E-3</v>
      </c>
    </row>
    <row r="4888" spans="1:7" x14ac:dyDescent="0.35">
      <c r="A4888" s="60">
        <v>38874</v>
      </c>
      <c r="B4888" s="16">
        <v>5004.5</v>
      </c>
      <c r="C4888" s="16">
        <v>5059.7</v>
      </c>
      <c r="D4888" s="16">
        <v>5059.7</v>
      </c>
      <c r="E4888" s="16">
        <v>4997.7</v>
      </c>
      <c r="F4888" s="16" t="s">
        <v>1953</v>
      </c>
      <c r="G4888" s="61">
        <f t="shared" si="77"/>
        <v>-1.5269278447885837E-2</v>
      </c>
    </row>
    <row r="4889" spans="1:7" x14ac:dyDescent="0.35">
      <c r="A4889" s="60">
        <v>38873</v>
      </c>
      <c r="B4889" s="16">
        <v>5082.1000000000004</v>
      </c>
      <c r="C4889" s="16">
        <v>5044.8999999999996</v>
      </c>
      <c r="D4889" s="16">
        <v>5082.2</v>
      </c>
      <c r="E4889" s="16">
        <v>5044.5</v>
      </c>
      <c r="F4889" s="16" t="s">
        <v>1952</v>
      </c>
      <c r="G4889" s="61">
        <f t="shared" si="77"/>
        <v>8.273152924371141E-3</v>
      </c>
    </row>
    <row r="4890" spans="1:7" x14ac:dyDescent="0.35">
      <c r="A4890" s="60">
        <v>38870</v>
      </c>
      <c r="B4890" s="16">
        <v>5040.3999999999996</v>
      </c>
      <c r="C4890" s="16">
        <v>5029.2</v>
      </c>
      <c r="D4890" s="16">
        <v>5052.8999999999996</v>
      </c>
      <c r="E4890" s="16">
        <v>5007.1000000000004</v>
      </c>
      <c r="F4890" s="16" t="s">
        <v>1951</v>
      </c>
      <c r="G4890" s="61">
        <f t="shared" si="77"/>
        <v>2.845148325739455E-3</v>
      </c>
    </row>
    <row r="4891" spans="1:7" x14ac:dyDescent="0.35">
      <c r="A4891" s="60">
        <v>38869</v>
      </c>
      <c r="B4891" s="16">
        <v>5026.1000000000004</v>
      </c>
      <c r="C4891" s="16">
        <v>4986.6000000000004</v>
      </c>
      <c r="D4891" s="16">
        <v>5026.3</v>
      </c>
      <c r="E4891" s="16">
        <v>4986.3999999999996</v>
      </c>
      <c r="F4891" s="16" t="s">
        <v>1950</v>
      </c>
      <c r="G4891" s="61">
        <f t="shared" si="77"/>
        <v>1.0819942481346656E-2</v>
      </c>
    </row>
    <row r="4892" spans="1:7" x14ac:dyDescent="0.35">
      <c r="A4892" s="60">
        <v>38868</v>
      </c>
      <c r="B4892" s="16">
        <v>4972.3</v>
      </c>
      <c r="C4892" s="16">
        <v>5044</v>
      </c>
      <c r="D4892" s="16">
        <v>5044</v>
      </c>
      <c r="E4892" s="16">
        <v>4972.3</v>
      </c>
      <c r="F4892" s="16" t="s">
        <v>1949</v>
      </c>
      <c r="G4892" s="61">
        <f t="shared" si="77"/>
        <v>-1.865082497829007E-2</v>
      </c>
    </row>
    <row r="4893" spans="1:7" x14ac:dyDescent="0.35">
      <c r="A4893" s="60">
        <v>38867</v>
      </c>
      <c r="B4893" s="16">
        <v>5066.8</v>
      </c>
      <c r="C4893" s="16">
        <v>5069.3</v>
      </c>
      <c r="D4893" s="16">
        <v>5071</v>
      </c>
      <c r="E4893" s="16">
        <v>5051.6000000000004</v>
      </c>
      <c r="F4893" s="16" t="s">
        <v>1948</v>
      </c>
      <c r="G4893" s="61">
        <f t="shared" si="77"/>
        <v>-6.1145190240430303E-4</v>
      </c>
    </row>
    <row r="4894" spans="1:7" x14ac:dyDescent="0.35">
      <c r="A4894" s="60">
        <v>38866</v>
      </c>
      <c r="B4894" s="16">
        <v>5069.8999999999996</v>
      </c>
      <c r="C4894" s="16">
        <v>5030.1000000000004</v>
      </c>
      <c r="D4894" s="16">
        <v>5069.8999999999996</v>
      </c>
      <c r="E4894" s="16">
        <v>5030.1000000000004</v>
      </c>
      <c r="F4894" s="16" t="s">
        <v>1947</v>
      </c>
      <c r="G4894" s="61">
        <f t="shared" si="77"/>
        <v>1.1007637545615845E-2</v>
      </c>
    </row>
    <row r="4895" spans="1:7" x14ac:dyDescent="0.35">
      <c r="A4895" s="60">
        <v>38863</v>
      </c>
      <c r="B4895" s="16">
        <v>5014.7</v>
      </c>
      <c r="C4895" s="16">
        <v>4962.8</v>
      </c>
      <c r="D4895" s="16">
        <v>5014.7</v>
      </c>
      <c r="E4895" s="16">
        <v>4962.1000000000004</v>
      </c>
      <c r="F4895" s="16" t="s">
        <v>1946</v>
      </c>
      <c r="G4895" s="61">
        <f t="shared" si="77"/>
        <v>1.5244766570838619E-2</v>
      </c>
    </row>
    <row r="4896" spans="1:7" x14ac:dyDescent="0.35">
      <c r="A4896" s="60">
        <v>38862</v>
      </c>
      <c r="B4896" s="16">
        <v>4939.3999999999996</v>
      </c>
      <c r="C4896" s="16">
        <v>4982.5</v>
      </c>
      <c r="D4896" s="16">
        <v>4983.3999999999996</v>
      </c>
      <c r="E4896" s="16">
        <v>4939.3999999999996</v>
      </c>
      <c r="F4896" s="16" t="s">
        <v>1945</v>
      </c>
      <c r="G4896" s="61">
        <f t="shared" si="77"/>
        <v>-1.1131131131131178E-2</v>
      </c>
    </row>
    <row r="4897" spans="1:7" x14ac:dyDescent="0.35">
      <c r="A4897" s="60">
        <v>38861</v>
      </c>
      <c r="B4897" s="16">
        <v>4995</v>
      </c>
      <c r="C4897" s="16">
        <v>4971.1000000000004</v>
      </c>
      <c r="D4897" s="16">
        <v>5018.5</v>
      </c>
      <c r="E4897" s="16">
        <v>4971.1000000000004</v>
      </c>
      <c r="F4897" s="16" t="s">
        <v>1944</v>
      </c>
      <c r="G4897" s="61">
        <f t="shared" si="77"/>
        <v>5.7789501238345586E-3</v>
      </c>
    </row>
    <row r="4898" spans="1:7" x14ac:dyDescent="0.35">
      <c r="A4898" s="60">
        <v>38860</v>
      </c>
      <c r="B4898" s="16">
        <v>4966.3</v>
      </c>
      <c r="C4898" s="16">
        <v>4976</v>
      </c>
      <c r="D4898" s="16">
        <v>4989.3</v>
      </c>
      <c r="E4898" s="16">
        <v>4959</v>
      </c>
      <c r="F4898" s="16" t="s">
        <v>1943</v>
      </c>
      <c r="G4898" s="61">
        <f t="shared" si="77"/>
        <v>-4.2106951657209235E-3</v>
      </c>
    </row>
    <row r="4899" spans="1:7" x14ac:dyDescent="0.35">
      <c r="A4899" s="60">
        <v>38859</v>
      </c>
      <c r="B4899" s="16">
        <v>4987.3</v>
      </c>
      <c r="C4899" s="16">
        <v>5062.3</v>
      </c>
      <c r="D4899" s="16">
        <v>5064.8</v>
      </c>
      <c r="E4899" s="16">
        <v>4984.8</v>
      </c>
      <c r="F4899" s="16" t="s">
        <v>1942</v>
      </c>
      <c r="G4899" s="61">
        <f t="shared" si="77"/>
        <v>-1.4601280328775723E-2</v>
      </c>
    </row>
    <row r="4900" spans="1:7" x14ac:dyDescent="0.35">
      <c r="A4900" s="60">
        <v>38856</v>
      </c>
      <c r="B4900" s="16">
        <v>5061.2</v>
      </c>
      <c r="C4900" s="16">
        <v>5072.1000000000004</v>
      </c>
      <c r="D4900" s="16">
        <v>5093.1000000000004</v>
      </c>
      <c r="E4900" s="16">
        <v>5061.2</v>
      </c>
      <c r="F4900" s="16" t="s">
        <v>1941</v>
      </c>
      <c r="G4900" s="61">
        <f t="shared" si="77"/>
        <v>-2.9549663133839887E-3</v>
      </c>
    </row>
    <row r="4901" spans="1:7" x14ac:dyDescent="0.35">
      <c r="A4901" s="60">
        <v>38855</v>
      </c>
      <c r="B4901" s="16">
        <v>5076.2</v>
      </c>
      <c r="C4901" s="16">
        <v>5139.3</v>
      </c>
      <c r="D4901" s="16">
        <v>5139.3</v>
      </c>
      <c r="E4901" s="16">
        <v>5054.5</v>
      </c>
      <c r="F4901" s="16" t="s">
        <v>1940</v>
      </c>
      <c r="G4901" s="61">
        <f t="shared" si="77"/>
        <v>-1.8541791535353291E-2</v>
      </c>
    </row>
    <row r="4902" spans="1:7" x14ac:dyDescent="0.35">
      <c r="A4902" s="60">
        <v>38854</v>
      </c>
      <c r="B4902" s="16">
        <v>5172.1000000000004</v>
      </c>
      <c r="C4902" s="16">
        <v>5169.1000000000004</v>
      </c>
      <c r="D4902" s="16">
        <v>5203.8</v>
      </c>
      <c r="E4902" s="16">
        <v>5159.7</v>
      </c>
      <c r="F4902" s="16" t="s">
        <v>1939</v>
      </c>
      <c r="G4902" s="61">
        <f t="shared" si="77"/>
        <v>3.4814227414270427E-4</v>
      </c>
    </row>
    <row r="4903" spans="1:7" x14ac:dyDescent="0.35">
      <c r="A4903" s="60">
        <v>38853</v>
      </c>
      <c r="B4903" s="16">
        <v>5170.3</v>
      </c>
      <c r="C4903" s="16">
        <v>5189.6000000000004</v>
      </c>
      <c r="D4903" s="16">
        <v>5189.6000000000004</v>
      </c>
      <c r="E4903" s="16">
        <v>5146.8999999999996</v>
      </c>
      <c r="F4903" s="16" t="s">
        <v>1938</v>
      </c>
      <c r="G4903" s="61">
        <f t="shared" si="77"/>
        <v>-4.2562206301516303E-3</v>
      </c>
    </row>
    <row r="4904" spans="1:7" x14ac:dyDescent="0.35">
      <c r="A4904" s="60">
        <v>38852</v>
      </c>
      <c r="B4904" s="16">
        <v>5192.3999999999996</v>
      </c>
      <c r="C4904" s="16">
        <v>5255.7</v>
      </c>
      <c r="D4904" s="16">
        <v>5255.7</v>
      </c>
      <c r="E4904" s="16">
        <v>5188.3999999999996</v>
      </c>
      <c r="F4904" s="16" t="s">
        <v>1937</v>
      </c>
      <c r="G4904" s="61">
        <f t="shared" si="77"/>
        <v>-1.7614227603821808E-2</v>
      </c>
    </row>
    <row r="4905" spans="1:7" x14ac:dyDescent="0.35">
      <c r="A4905" s="60">
        <v>38849</v>
      </c>
      <c r="B4905" s="16">
        <v>5285.5</v>
      </c>
      <c r="C4905" s="16">
        <v>5307.4</v>
      </c>
      <c r="D4905" s="16">
        <v>5307.7</v>
      </c>
      <c r="E4905" s="16">
        <v>5272</v>
      </c>
      <c r="F4905" s="16" t="s">
        <v>1936</v>
      </c>
      <c r="G4905" s="61">
        <f t="shared" si="77"/>
        <v>-6.1486969275318382E-3</v>
      </c>
    </row>
    <row r="4906" spans="1:7" x14ac:dyDescent="0.35">
      <c r="A4906" s="60">
        <v>38848</v>
      </c>
      <c r="B4906" s="16">
        <v>5318.2</v>
      </c>
      <c r="C4906" s="16">
        <v>5316.7</v>
      </c>
      <c r="D4906" s="16">
        <v>5333.2</v>
      </c>
      <c r="E4906" s="16">
        <v>5301.2</v>
      </c>
      <c r="F4906" s="16" t="s">
        <v>1935</v>
      </c>
      <c r="G4906" s="61">
        <f t="shared" si="77"/>
        <v>2.4315307334175085E-3</v>
      </c>
    </row>
    <row r="4907" spans="1:7" x14ac:dyDescent="0.35">
      <c r="A4907" s="60">
        <v>38847</v>
      </c>
      <c r="B4907" s="16">
        <v>5305.3</v>
      </c>
      <c r="C4907" s="16">
        <v>5302.3</v>
      </c>
      <c r="D4907" s="16">
        <v>5352.1</v>
      </c>
      <c r="E4907" s="16">
        <v>5300.9</v>
      </c>
      <c r="F4907" s="16" t="s">
        <v>1934</v>
      </c>
      <c r="G4907" s="61">
        <f t="shared" si="77"/>
        <v>5.5725089558180674E-3</v>
      </c>
    </row>
    <row r="4908" spans="1:7" x14ac:dyDescent="0.35">
      <c r="A4908" s="60">
        <v>38846</v>
      </c>
      <c r="B4908" s="16">
        <v>5275.9</v>
      </c>
      <c r="C4908" s="16">
        <v>5271.3</v>
      </c>
      <c r="D4908" s="16">
        <v>5281</v>
      </c>
      <c r="E4908" s="16">
        <v>5265.4</v>
      </c>
      <c r="F4908" s="16" t="s">
        <v>1933</v>
      </c>
      <c r="G4908" s="61">
        <f t="shared" si="77"/>
        <v>4.5510571726548044E-4</v>
      </c>
    </row>
    <row r="4909" spans="1:7" x14ac:dyDescent="0.35">
      <c r="A4909" s="60">
        <v>38845</v>
      </c>
      <c r="B4909" s="16">
        <v>5273.5</v>
      </c>
      <c r="C4909" s="16">
        <v>5227</v>
      </c>
      <c r="D4909" s="16">
        <v>5277.1</v>
      </c>
      <c r="E4909" s="16">
        <v>5227</v>
      </c>
      <c r="F4909" s="16" t="s">
        <v>1932</v>
      </c>
      <c r="G4909" s="61">
        <f t="shared" si="77"/>
        <v>1.2285248104424662E-2</v>
      </c>
    </row>
    <row r="4910" spans="1:7" x14ac:dyDescent="0.35">
      <c r="A4910" s="60">
        <v>38842</v>
      </c>
      <c r="B4910" s="16">
        <v>5209.5</v>
      </c>
      <c r="C4910" s="16">
        <v>5163.6000000000004</v>
      </c>
      <c r="D4910" s="16">
        <v>5209.5</v>
      </c>
      <c r="E4910" s="16">
        <v>5163.6000000000004</v>
      </c>
      <c r="F4910" s="16" t="s">
        <v>1931</v>
      </c>
      <c r="G4910" s="61">
        <f t="shared" si="77"/>
        <v>1.2201993510404741E-2</v>
      </c>
    </row>
    <row r="4911" spans="1:7" x14ac:dyDescent="0.35">
      <c r="A4911" s="60">
        <v>38841</v>
      </c>
      <c r="B4911" s="16">
        <v>5146.7</v>
      </c>
      <c r="C4911" s="16">
        <v>5224.8</v>
      </c>
      <c r="D4911" s="16">
        <v>5224.8</v>
      </c>
      <c r="E4911" s="16">
        <v>5146.7</v>
      </c>
      <c r="F4911" s="16" t="s">
        <v>1930</v>
      </c>
      <c r="G4911" s="61">
        <f t="shared" si="77"/>
        <v>-1.4966793622844476E-2</v>
      </c>
    </row>
    <row r="4912" spans="1:7" x14ac:dyDescent="0.35">
      <c r="A4912" s="60">
        <v>38840</v>
      </c>
      <c r="B4912" s="16">
        <v>5224.8999999999996</v>
      </c>
      <c r="C4912" s="16">
        <v>5230.3999999999996</v>
      </c>
      <c r="D4912" s="16">
        <v>5234.3</v>
      </c>
      <c r="E4912" s="16">
        <v>5207.8</v>
      </c>
      <c r="F4912" s="16" t="s">
        <v>1929</v>
      </c>
      <c r="G4912" s="61">
        <f t="shared" si="77"/>
        <v>4.7870710784314596E-4</v>
      </c>
    </row>
    <row r="4913" spans="1:7" x14ac:dyDescent="0.35">
      <c r="A4913" s="60">
        <v>38839</v>
      </c>
      <c r="B4913" s="16">
        <v>5222.3999999999996</v>
      </c>
      <c r="C4913" s="16">
        <v>5256.4</v>
      </c>
      <c r="D4913" s="16">
        <v>5259.9</v>
      </c>
      <c r="E4913" s="16">
        <v>5214.8999999999996</v>
      </c>
      <c r="F4913" s="16" t="s">
        <v>1928</v>
      </c>
      <c r="G4913" s="61">
        <f t="shared" si="77"/>
        <v>-6.2414370528238727E-3</v>
      </c>
    </row>
    <row r="4914" spans="1:7" x14ac:dyDescent="0.35">
      <c r="A4914" s="60">
        <v>38838</v>
      </c>
      <c r="B4914" s="16">
        <v>5255.2</v>
      </c>
      <c r="C4914" s="16">
        <v>5219.7</v>
      </c>
      <c r="D4914" s="16">
        <v>5259.2</v>
      </c>
      <c r="E4914" s="16">
        <v>5218.7</v>
      </c>
      <c r="F4914" s="16" t="s">
        <v>1927</v>
      </c>
      <c r="G4914" s="61">
        <f t="shared" si="77"/>
        <v>9.2567697330516729E-3</v>
      </c>
    </row>
    <row r="4915" spans="1:7" x14ac:dyDescent="0.35">
      <c r="A4915" s="60">
        <v>38835</v>
      </c>
      <c r="B4915" s="16">
        <v>5207</v>
      </c>
      <c r="C4915" s="16">
        <v>5247</v>
      </c>
      <c r="D4915" s="16">
        <v>5247</v>
      </c>
      <c r="E4915" s="16">
        <v>5194.2</v>
      </c>
      <c r="F4915" s="16" t="s">
        <v>1926</v>
      </c>
      <c r="G4915" s="61">
        <f t="shared" si="77"/>
        <v>-7.6044902704452966E-3</v>
      </c>
    </row>
    <row r="4916" spans="1:7" x14ac:dyDescent="0.35">
      <c r="A4916" s="60">
        <v>38834</v>
      </c>
      <c r="B4916" s="16">
        <v>5246.9</v>
      </c>
      <c r="C4916" s="16">
        <v>5267</v>
      </c>
      <c r="D4916" s="16">
        <v>5280</v>
      </c>
      <c r="E4916" s="16">
        <v>5246.9</v>
      </c>
      <c r="F4916" s="16" t="s">
        <v>1925</v>
      </c>
      <c r="G4916" s="61">
        <f t="shared" si="77"/>
        <v>-4.7798789856036139E-3</v>
      </c>
    </row>
    <row r="4917" spans="1:7" x14ac:dyDescent="0.35">
      <c r="A4917" s="60">
        <v>38833</v>
      </c>
      <c r="B4917" s="16">
        <v>5272.1</v>
      </c>
      <c r="C4917" s="16">
        <v>5214.7</v>
      </c>
      <c r="D4917" s="16">
        <v>5277.9</v>
      </c>
      <c r="E4917" s="16">
        <v>5212.8</v>
      </c>
      <c r="F4917" s="16" t="s">
        <v>1738</v>
      </c>
      <c r="G4917" s="61">
        <f t="shared" si="77"/>
        <v>1.0426049792054082E-2</v>
      </c>
    </row>
    <row r="4918" spans="1:7" x14ac:dyDescent="0.35">
      <c r="A4918" s="60">
        <v>38831</v>
      </c>
      <c r="B4918" s="16">
        <v>5217.7</v>
      </c>
      <c r="C4918" s="16">
        <v>5200.3999999999996</v>
      </c>
      <c r="D4918" s="16">
        <v>5239</v>
      </c>
      <c r="E4918" s="16">
        <v>5200.3999999999996</v>
      </c>
      <c r="F4918" s="16" t="s">
        <v>1924</v>
      </c>
      <c r="G4918" s="61">
        <f t="shared" si="77"/>
        <v>3.5775422669306334E-3</v>
      </c>
    </row>
    <row r="4919" spans="1:7" x14ac:dyDescent="0.35">
      <c r="A4919" s="60">
        <v>38828</v>
      </c>
      <c r="B4919" s="16">
        <v>5199.1000000000004</v>
      </c>
      <c r="C4919" s="16">
        <v>5209.6000000000004</v>
      </c>
      <c r="D4919" s="16">
        <v>5211.3</v>
      </c>
      <c r="E4919" s="16">
        <v>5190.3999999999996</v>
      </c>
      <c r="F4919" s="16" t="s">
        <v>1923</v>
      </c>
      <c r="G4919" s="61">
        <f t="shared" si="77"/>
        <v>-5.1092655669945364E-3</v>
      </c>
    </row>
    <row r="4920" spans="1:7" x14ac:dyDescent="0.35">
      <c r="A4920" s="60">
        <v>38827</v>
      </c>
      <c r="B4920" s="16">
        <v>5225.8</v>
      </c>
      <c r="C4920" s="16">
        <v>5232.2</v>
      </c>
      <c r="D4920" s="16">
        <v>5234.5</v>
      </c>
      <c r="E4920" s="16">
        <v>5196.2</v>
      </c>
      <c r="F4920" s="16" t="s">
        <v>1922</v>
      </c>
      <c r="G4920" s="61">
        <f t="shared" si="77"/>
        <v>-1.4140487655736056E-3</v>
      </c>
    </row>
    <row r="4921" spans="1:7" x14ac:dyDescent="0.35">
      <c r="A4921" s="60">
        <v>38826</v>
      </c>
      <c r="B4921" s="16">
        <v>5233.2</v>
      </c>
      <c r="C4921" s="16">
        <v>5219.1000000000004</v>
      </c>
      <c r="D4921" s="16">
        <v>5250.1</v>
      </c>
      <c r="E4921" s="16">
        <v>5219.1000000000004</v>
      </c>
      <c r="F4921" s="16" t="s">
        <v>1921</v>
      </c>
      <c r="G4921" s="61">
        <f t="shared" si="77"/>
        <v>6.3265580831874946E-3</v>
      </c>
    </row>
    <row r="4922" spans="1:7" x14ac:dyDescent="0.35">
      <c r="A4922" s="60">
        <v>38825</v>
      </c>
      <c r="B4922" s="16">
        <v>5200.3</v>
      </c>
      <c r="C4922" s="16">
        <v>5143.8999999999996</v>
      </c>
      <c r="D4922" s="16">
        <v>5201.5</v>
      </c>
      <c r="E4922" s="16">
        <v>5143.6000000000004</v>
      </c>
      <c r="F4922" s="16" t="s">
        <v>1920</v>
      </c>
      <c r="G4922" s="61">
        <f t="shared" si="77"/>
        <v>1.3249420337860141E-2</v>
      </c>
    </row>
    <row r="4923" spans="1:7" x14ac:dyDescent="0.35">
      <c r="A4923" s="60">
        <v>38820</v>
      </c>
      <c r="B4923" s="16">
        <v>5132.3</v>
      </c>
      <c r="C4923" s="16">
        <v>5140.3</v>
      </c>
      <c r="D4923" s="16">
        <v>5161.6000000000004</v>
      </c>
      <c r="E4923" s="16">
        <v>5116.8999999999996</v>
      </c>
      <c r="F4923" s="16" t="s">
        <v>1919</v>
      </c>
      <c r="G4923" s="61">
        <f t="shared" si="77"/>
        <v>-1.4980544747081881E-3</v>
      </c>
    </row>
    <row r="4924" spans="1:7" x14ac:dyDescent="0.35">
      <c r="A4924" s="60">
        <v>38819</v>
      </c>
      <c r="B4924" s="16">
        <v>5140</v>
      </c>
      <c r="C4924" s="16">
        <v>5175.2</v>
      </c>
      <c r="D4924" s="16">
        <v>5175.6000000000004</v>
      </c>
      <c r="E4924" s="16">
        <v>5130.2</v>
      </c>
      <c r="F4924" s="16" t="s">
        <v>1918</v>
      </c>
      <c r="G4924" s="61">
        <f t="shared" si="77"/>
        <v>-9.0229042955194405E-3</v>
      </c>
    </row>
    <row r="4925" spans="1:7" x14ac:dyDescent="0.35">
      <c r="A4925" s="60">
        <v>38818</v>
      </c>
      <c r="B4925" s="16">
        <v>5186.8</v>
      </c>
      <c r="C4925" s="16">
        <v>5147.3</v>
      </c>
      <c r="D4925" s="16">
        <v>5192.5</v>
      </c>
      <c r="E4925" s="16">
        <v>5147.3</v>
      </c>
      <c r="F4925" s="16" t="s">
        <v>449</v>
      </c>
      <c r="G4925" s="61">
        <f t="shared" si="77"/>
        <v>7.7522392119528938E-3</v>
      </c>
    </row>
    <row r="4926" spans="1:7" x14ac:dyDescent="0.35">
      <c r="A4926" s="60">
        <v>38817</v>
      </c>
      <c r="B4926" s="16">
        <v>5146.8999999999996</v>
      </c>
      <c r="C4926" s="16">
        <v>5181.3999999999996</v>
      </c>
      <c r="D4926" s="16">
        <v>5181.3999999999996</v>
      </c>
      <c r="E4926" s="16">
        <v>5136.5</v>
      </c>
      <c r="F4926" s="16" t="s">
        <v>1917</v>
      </c>
      <c r="G4926" s="61">
        <f t="shared" si="77"/>
        <v>-7.6543400300776998E-3</v>
      </c>
    </row>
    <row r="4927" spans="1:7" x14ac:dyDescent="0.35">
      <c r="A4927" s="60">
        <v>38814</v>
      </c>
      <c r="B4927" s="16">
        <v>5186.6000000000004</v>
      </c>
      <c r="C4927" s="16">
        <v>5191.6000000000004</v>
      </c>
      <c r="D4927" s="16">
        <v>5194.8</v>
      </c>
      <c r="E4927" s="16">
        <v>5178.3999999999996</v>
      </c>
      <c r="F4927" s="16" t="s">
        <v>1916</v>
      </c>
      <c r="G4927" s="61">
        <f t="shared" si="77"/>
        <v>-7.128682349767379E-4</v>
      </c>
    </row>
    <row r="4928" spans="1:7" x14ac:dyDescent="0.35">
      <c r="A4928" s="60">
        <v>38813</v>
      </c>
      <c r="B4928" s="16">
        <v>5190.3</v>
      </c>
      <c r="C4928" s="16">
        <v>5166.1000000000004</v>
      </c>
      <c r="D4928" s="16">
        <v>5197.2</v>
      </c>
      <c r="E4928" s="16">
        <v>5166.1000000000004</v>
      </c>
      <c r="F4928" s="16" t="s">
        <v>1915</v>
      </c>
      <c r="G4928" s="61">
        <f t="shared" si="77"/>
        <v>6.067067261097181E-3</v>
      </c>
    </row>
    <row r="4929" spans="1:7" x14ac:dyDescent="0.35">
      <c r="A4929" s="60">
        <v>38812</v>
      </c>
      <c r="B4929" s="16">
        <v>5159</v>
      </c>
      <c r="C4929" s="16">
        <v>5119.5</v>
      </c>
      <c r="D4929" s="16">
        <v>5159</v>
      </c>
      <c r="E4929" s="16">
        <v>5113.3999999999996</v>
      </c>
      <c r="F4929" s="16" t="s">
        <v>1914</v>
      </c>
      <c r="G4929" s="61">
        <f t="shared" si="77"/>
        <v>8.3458749486933215E-3</v>
      </c>
    </row>
    <row r="4930" spans="1:7" x14ac:dyDescent="0.35">
      <c r="A4930" s="60">
        <v>38811</v>
      </c>
      <c r="B4930" s="16">
        <v>5116.3</v>
      </c>
      <c r="C4930" s="16">
        <v>5144.8999999999996</v>
      </c>
      <c r="D4930" s="16">
        <v>5166</v>
      </c>
      <c r="E4930" s="16">
        <v>5116.3</v>
      </c>
      <c r="F4930" s="16" t="s">
        <v>1913</v>
      </c>
      <c r="G4930" s="61">
        <f t="shared" si="77"/>
        <v>-3.2728760398200718E-3</v>
      </c>
    </row>
    <row r="4931" spans="1:7" x14ac:dyDescent="0.35">
      <c r="A4931" s="60">
        <v>38810</v>
      </c>
      <c r="B4931" s="16">
        <v>5133.1000000000004</v>
      </c>
      <c r="C4931" s="16">
        <v>5085.2</v>
      </c>
      <c r="D4931" s="16">
        <v>5133.1000000000004</v>
      </c>
      <c r="E4931" s="16">
        <v>5080.2</v>
      </c>
      <c r="F4931" s="16" t="s">
        <v>1912</v>
      </c>
      <c r="G4931" s="61">
        <f t="shared" ref="G4931:G4994" si="78">B4931/B4932-1</f>
        <v>9.02264506997974E-3</v>
      </c>
    </row>
    <row r="4932" spans="1:7" x14ac:dyDescent="0.35">
      <c r="A4932" s="60">
        <v>38807</v>
      </c>
      <c r="B4932" s="16">
        <v>5087.2</v>
      </c>
      <c r="C4932" s="16">
        <v>5082.5</v>
      </c>
      <c r="D4932" s="16">
        <v>5095.5</v>
      </c>
      <c r="E4932" s="16">
        <v>5066.8999999999996</v>
      </c>
      <c r="F4932" s="16" t="s">
        <v>168</v>
      </c>
      <c r="G4932" s="61">
        <f t="shared" si="78"/>
        <v>3.0759523621735063E-3</v>
      </c>
    </row>
    <row r="4933" spans="1:7" x14ac:dyDescent="0.35">
      <c r="A4933" s="60">
        <v>38806</v>
      </c>
      <c r="B4933" s="16">
        <v>5071.6000000000004</v>
      </c>
      <c r="C4933" s="16">
        <v>5050.5</v>
      </c>
      <c r="D4933" s="16">
        <v>5077.2</v>
      </c>
      <c r="E4933" s="16">
        <v>5050.5</v>
      </c>
      <c r="F4933" s="16" t="s">
        <v>1911</v>
      </c>
      <c r="G4933" s="61">
        <f t="shared" si="78"/>
        <v>4.3965619677586165E-3</v>
      </c>
    </row>
    <row r="4934" spans="1:7" x14ac:dyDescent="0.35">
      <c r="A4934" s="60">
        <v>38805</v>
      </c>
      <c r="B4934" s="16">
        <v>5049.3999999999996</v>
      </c>
      <c r="C4934" s="16">
        <v>5038.8999999999996</v>
      </c>
      <c r="D4934" s="16">
        <v>5056.1000000000004</v>
      </c>
      <c r="E4934" s="16">
        <v>5025.2</v>
      </c>
      <c r="F4934" s="16" t="s">
        <v>1910</v>
      </c>
      <c r="G4934" s="61">
        <f t="shared" si="78"/>
        <v>9.1183000317140994E-4</v>
      </c>
    </row>
    <row r="4935" spans="1:7" x14ac:dyDescent="0.35">
      <c r="A4935" s="60">
        <v>38804</v>
      </c>
      <c r="B4935" s="16">
        <v>5044.8</v>
      </c>
      <c r="C4935" s="16">
        <v>5043.3999999999996</v>
      </c>
      <c r="D4935" s="16">
        <v>5061.3999999999996</v>
      </c>
      <c r="E4935" s="16">
        <v>5030.1000000000004</v>
      </c>
      <c r="F4935" s="16" t="s">
        <v>1909</v>
      </c>
      <c r="G4935" s="61">
        <f t="shared" si="78"/>
        <v>-5.9463637985368578E-5</v>
      </c>
    </row>
    <row r="4936" spans="1:7" x14ac:dyDescent="0.35">
      <c r="A4936" s="60">
        <v>38803</v>
      </c>
      <c r="B4936" s="16">
        <v>5045.1000000000004</v>
      </c>
      <c r="C4936" s="16">
        <v>5009.8999999999996</v>
      </c>
      <c r="D4936" s="16">
        <v>5045.1000000000004</v>
      </c>
      <c r="E4936" s="16">
        <v>5009.8999999999996</v>
      </c>
      <c r="F4936" s="16" t="s">
        <v>1908</v>
      </c>
      <c r="G4936" s="61">
        <f t="shared" si="78"/>
        <v>8.6972168905949943E-3</v>
      </c>
    </row>
    <row r="4937" spans="1:7" x14ac:dyDescent="0.35">
      <c r="A4937" s="60">
        <v>38800</v>
      </c>
      <c r="B4937" s="16">
        <v>5001.6000000000004</v>
      </c>
      <c r="C4937" s="16">
        <v>4995.7</v>
      </c>
      <c r="D4937" s="16">
        <v>5011.3999999999996</v>
      </c>
      <c r="E4937" s="16">
        <v>4992.8</v>
      </c>
      <c r="F4937" s="16" t="s">
        <v>1907</v>
      </c>
      <c r="G4937" s="61">
        <f t="shared" si="78"/>
        <v>1.2010569300984208E-3</v>
      </c>
    </row>
    <row r="4938" spans="1:7" x14ac:dyDescent="0.35">
      <c r="A4938" s="60">
        <v>38799</v>
      </c>
      <c r="B4938" s="16">
        <v>4995.6000000000004</v>
      </c>
      <c r="C4938" s="16">
        <v>4979.6000000000004</v>
      </c>
      <c r="D4938" s="16">
        <v>5002</v>
      </c>
      <c r="E4938" s="16">
        <v>4979.6000000000004</v>
      </c>
      <c r="F4938" s="16" t="s">
        <v>1906</v>
      </c>
      <c r="G4938" s="61">
        <f t="shared" si="78"/>
        <v>4.181072605933922E-3</v>
      </c>
    </row>
    <row r="4939" spans="1:7" x14ac:dyDescent="0.35">
      <c r="A4939" s="60">
        <v>38798</v>
      </c>
      <c r="B4939" s="16">
        <v>4974.8</v>
      </c>
      <c r="C4939" s="16">
        <v>4947.5</v>
      </c>
      <c r="D4939" s="16">
        <v>4990.1000000000004</v>
      </c>
      <c r="E4939" s="16">
        <v>4939</v>
      </c>
      <c r="F4939" s="16" t="s">
        <v>1905</v>
      </c>
      <c r="G4939" s="61">
        <f t="shared" si="78"/>
        <v>4.4622125305389115E-3</v>
      </c>
    </row>
    <row r="4940" spans="1:7" x14ac:dyDescent="0.35">
      <c r="A4940" s="60">
        <v>38797</v>
      </c>
      <c r="B4940" s="16">
        <v>4952.7</v>
      </c>
      <c r="C4940" s="16">
        <v>4958</v>
      </c>
      <c r="D4940" s="16">
        <v>4963.5</v>
      </c>
      <c r="E4940" s="16">
        <v>4947.5</v>
      </c>
      <c r="F4940" s="16" t="s">
        <v>1904</v>
      </c>
      <c r="G4940" s="61">
        <f t="shared" si="78"/>
        <v>-1.7937762012255609E-3</v>
      </c>
    </row>
    <row r="4941" spans="1:7" x14ac:dyDescent="0.35">
      <c r="A4941" s="60">
        <v>38796</v>
      </c>
      <c r="B4941" s="16">
        <v>4961.6000000000004</v>
      </c>
      <c r="C4941" s="16">
        <v>4941.1000000000004</v>
      </c>
      <c r="D4941" s="16">
        <v>4965.3999999999996</v>
      </c>
      <c r="E4941" s="16">
        <v>4941.1000000000004</v>
      </c>
      <c r="F4941" s="16" t="s">
        <v>1903</v>
      </c>
      <c r="G4941" s="61">
        <f t="shared" si="78"/>
        <v>5.8588602590874395E-3</v>
      </c>
    </row>
    <row r="4942" spans="1:7" x14ac:dyDescent="0.35">
      <c r="A4942" s="60">
        <v>38793</v>
      </c>
      <c r="B4942" s="16">
        <v>4932.7</v>
      </c>
      <c r="C4942" s="16">
        <v>4944.6000000000004</v>
      </c>
      <c r="D4942" s="16">
        <v>4955.7</v>
      </c>
      <c r="E4942" s="16">
        <v>4930.6000000000004</v>
      </c>
      <c r="F4942" s="16" t="s">
        <v>1902</v>
      </c>
      <c r="G4942" s="61">
        <f t="shared" si="78"/>
        <v>-8.1025786456534465E-4</v>
      </c>
    </row>
    <row r="4943" spans="1:7" x14ac:dyDescent="0.35">
      <c r="A4943" s="60">
        <v>38792</v>
      </c>
      <c r="B4943" s="16">
        <v>4936.7</v>
      </c>
      <c r="C4943" s="16">
        <v>4927.2</v>
      </c>
      <c r="D4943" s="16">
        <v>4945.6000000000004</v>
      </c>
      <c r="E4943" s="16">
        <v>4924.5</v>
      </c>
      <c r="F4943" s="16" t="s">
        <v>1901</v>
      </c>
      <c r="G4943" s="61">
        <f t="shared" si="78"/>
        <v>6.0115748288229742E-3</v>
      </c>
    </row>
    <row r="4944" spans="1:7" x14ac:dyDescent="0.35">
      <c r="A4944" s="60">
        <v>38791</v>
      </c>
      <c r="B4944" s="16">
        <v>4907.2</v>
      </c>
      <c r="C4944" s="16">
        <v>4904.5</v>
      </c>
      <c r="D4944" s="16">
        <v>4923.2</v>
      </c>
      <c r="E4944" s="16">
        <v>4898.8</v>
      </c>
      <c r="F4944" s="16" t="s">
        <v>1900</v>
      </c>
      <c r="G4944" s="61">
        <f t="shared" si="78"/>
        <v>2.7586488750843685E-3</v>
      </c>
    </row>
    <row r="4945" spans="1:7" x14ac:dyDescent="0.35">
      <c r="A4945" s="60">
        <v>38790</v>
      </c>
      <c r="B4945" s="16">
        <v>4893.7</v>
      </c>
      <c r="C4945" s="16">
        <v>4909.7</v>
      </c>
      <c r="D4945" s="16">
        <v>4920.8</v>
      </c>
      <c r="E4945" s="16">
        <v>4893.7</v>
      </c>
      <c r="F4945" s="16" t="s">
        <v>1899</v>
      </c>
      <c r="G4945" s="61">
        <f t="shared" si="78"/>
        <v>-3.4415346393517066E-3</v>
      </c>
    </row>
    <row r="4946" spans="1:7" x14ac:dyDescent="0.35">
      <c r="A4946" s="60">
        <v>38789</v>
      </c>
      <c r="B4946" s="16">
        <v>4910.6000000000004</v>
      </c>
      <c r="C4946" s="16">
        <v>4850.2</v>
      </c>
      <c r="D4946" s="16">
        <v>4910.6000000000004</v>
      </c>
      <c r="E4946" s="16">
        <v>4850.2</v>
      </c>
      <c r="F4946" s="16" t="s">
        <v>1898</v>
      </c>
      <c r="G4946" s="61">
        <f t="shared" si="78"/>
        <v>1.2620117952736543E-2</v>
      </c>
    </row>
    <row r="4947" spans="1:7" x14ac:dyDescent="0.35">
      <c r="A4947" s="60">
        <v>38786</v>
      </c>
      <c r="B4947" s="16">
        <v>4849.3999999999996</v>
      </c>
      <c r="C4947" s="16">
        <v>4853.5</v>
      </c>
      <c r="D4947" s="16">
        <v>4861.5</v>
      </c>
      <c r="E4947" s="16">
        <v>4847.2</v>
      </c>
      <c r="F4947" s="16" t="s">
        <v>1897</v>
      </c>
      <c r="G4947" s="61">
        <f t="shared" si="78"/>
        <v>-1.2357375293488015E-3</v>
      </c>
    </row>
    <row r="4948" spans="1:7" x14ac:dyDescent="0.35">
      <c r="A4948" s="60">
        <v>38785</v>
      </c>
      <c r="B4948" s="16">
        <v>4855.3999999999996</v>
      </c>
      <c r="C4948" s="16">
        <v>4831.8</v>
      </c>
      <c r="D4948" s="16">
        <v>4857.8</v>
      </c>
      <c r="E4948" s="16">
        <v>4815.8</v>
      </c>
      <c r="F4948" s="16" t="s">
        <v>1896</v>
      </c>
      <c r="G4948" s="61">
        <f t="shared" si="78"/>
        <v>4.073867278780785E-3</v>
      </c>
    </row>
    <row r="4949" spans="1:7" x14ac:dyDescent="0.35">
      <c r="A4949" s="60">
        <v>38784</v>
      </c>
      <c r="B4949" s="16">
        <v>4835.7</v>
      </c>
      <c r="C4949" s="16">
        <v>4833.6000000000004</v>
      </c>
      <c r="D4949" s="16">
        <v>4838.8</v>
      </c>
      <c r="E4949" s="16">
        <v>4810.8</v>
      </c>
      <c r="F4949" s="16" t="s">
        <v>1895</v>
      </c>
      <c r="G4949" s="61">
        <f t="shared" si="78"/>
        <v>-1.6310182508878501E-3</v>
      </c>
    </row>
    <row r="4950" spans="1:7" x14ac:dyDescent="0.35">
      <c r="A4950" s="60">
        <v>38783</v>
      </c>
      <c r="B4950" s="16">
        <v>4843.6000000000004</v>
      </c>
      <c r="C4950" s="16">
        <v>4858</v>
      </c>
      <c r="D4950" s="16">
        <v>4858</v>
      </c>
      <c r="E4950" s="16">
        <v>4822.5</v>
      </c>
      <c r="F4950" s="16" t="s">
        <v>1894</v>
      </c>
      <c r="G4950" s="61">
        <f t="shared" si="78"/>
        <v>-4.8896741586882397E-3</v>
      </c>
    </row>
    <row r="4951" spans="1:7" x14ac:dyDescent="0.35">
      <c r="A4951" s="60">
        <v>38782</v>
      </c>
      <c r="B4951" s="16">
        <v>4867.3999999999996</v>
      </c>
      <c r="C4951" s="16">
        <v>4861.3999999999996</v>
      </c>
      <c r="D4951" s="16">
        <v>4868.1000000000004</v>
      </c>
      <c r="E4951" s="16">
        <v>4836.1000000000004</v>
      </c>
      <c r="F4951" s="16" t="s">
        <v>1893</v>
      </c>
      <c r="G4951" s="61">
        <f t="shared" si="78"/>
        <v>1.0900639641304721E-3</v>
      </c>
    </row>
    <row r="4952" spans="1:7" x14ac:dyDescent="0.35">
      <c r="A4952" s="60">
        <v>38779</v>
      </c>
      <c r="B4952" s="16">
        <v>4862.1000000000004</v>
      </c>
      <c r="C4952" s="16">
        <v>4867.1000000000004</v>
      </c>
      <c r="D4952" s="16">
        <v>4897.7</v>
      </c>
      <c r="E4952" s="16">
        <v>4858.8999999999996</v>
      </c>
      <c r="F4952" s="16" t="s">
        <v>1892</v>
      </c>
      <c r="G4952" s="61">
        <f t="shared" si="78"/>
        <v>-4.7282295863815271E-4</v>
      </c>
    </row>
    <row r="4953" spans="1:7" x14ac:dyDescent="0.35">
      <c r="A4953" s="60">
        <v>38778</v>
      </c>
      <c r="B4953" s="16">
        <v>4864.3999999999996</v>
      </c>
      <c r="C4953" s="16">
        <v>4819.3</v>
      </c>
      <c r="D4953" s="16">
        <v>4867.1000000000004</v>
      </c>
      <c r="E4953" s="16">
        <v>4814.3999999999996</v>
      </c>
      <c r="F4953" s="16" t="s">
        <v>1891</v>
      </c>
      <c r="G4953" s="61">
        <f t="shared" si="78"/>
        <v>1.0511446258672841E-2</v>
      </c>
    </row>
    <row r="4954" spans="1:7" x14ac:dyDescent="0.35">
      <c r="A4954" s="60">
        <v>38777</v>
      </c>
      <c r="B4954" s="16">
        <v>4813.8</v>
      </c>
      <c r="C4954" s="16">
        <v>4871.6000000000004</v>
      </c>
      <c r="D4954" s="16">
        <v>4872.6000000000004</v>
      </c>
      <c r="E4954" s="16">
        <v>4813.8</v>
      </c>
      <c r="F4954" s="16" t="s">
        <v>1890</v>
      </c>
      <c r="G4954" s="61">
        <f t="shared" si="78"/>
        <v>-1.3242046572646604E-2</v>
      </c>
    </row>
    <row r="4955" spans="1:7" x14ac:dyDescent="0.35">
      <c r="A4955" s="60">
        <v>38776</v>
      </c>
      <c r="B4955" s="16">
        <v>4878.3999999999996</v>
      </c>
      <c r="C4955" s="16">
        <v>4875.3999999999996</v>
      </c>
      <c r="D4955" s="16">
        <v>4882.3</v>
      </c>
      <c r="E4955" s="16">
        <v>4857.8999999999996</v>
      </c>
      <c r="F4955" s="16" t="s">
        <v>1889</v>
      </c>
      <c r="G4955" s="61">
        <f t="shared" si="78"/>
        <v>-3.4835351734607833E-4</v>
      </c>
    </row>
    <row r="4956" spans="1:7" x14ac:dyDescent="0.35">
      <c r="A4956" s="60">
        <v>38775</v>
      </c>
      <c r="B4956" s="16">
        <v>4880.1000000000004</v>
      </c>
      <c r="C4956" s="16">
        <v>4850.8</v>
      </c>
      <c r="D4956" s="16">
        <v>4880.1000000000004</v>
      </c>
      <c r="E4956" s="16">
        <v>4849</v>
      </c>
      <c r="F4956" s="16" t="s">
        <v>1888</v>
      </c>
      <c r="G4956" s="61">
        <f t="shared" si="78"/>
        <v>6.3306800841342881E-3</v>
      </c>
    </row>
    <row r="4957" spans="1:7" x14ac:dyDescent="0.35">
      <c r="A4957" s="60">
        <v>38772</v>
      </c>
      <c r="B4957" s="16">
        <v>4849.3999999999996</v>
      </c>
      <c r="C4957" s="16">
        <v>4856</v>
      </c>
      <c r="D4957" s="16">
        <v>4857.3999999999996</v>
      </c>
      <c r="E4957" s="16">
        <v>4836.5</v>
      </c>
      <c r="F4957" s="16" t="s">
        <v>1887</v>
      </c>
      <c r="G4957" s="61">
        <f t="shared" si="78"/>
        <v>-3.6776035995317313E-3</v>
      </c>
    </row>
    <row r="4958" spans="1:7" x14ac:dyDescent="0.35">
      <c r="A4958" s="60">
        <v>38771</v>
      </c>
      <c r="B4958" s="16">
        <v>4867.3</v>
      </c>
      <c r="C4958" s="16">
        <v>4852.6000000000004</v>
      </c>
      <c r="D4958" s="16">
        <v>4881.6000000000004</v>
      </c>
      <c r="E4958" s="16">
        <v>4852.6000000000004</v>
      </c>
      <c r="F4958" s="16" t="s">
        <v>1886</v>
      </c>
      <c r="G4958" s="61">
        <f t="shared" si="78"/>
        <v>5.1213216313887866E-3</v>
      </c>
    </row>
    <row r="4959" spans="1:7" x14ac:dyDescent="0.35">
      <c r="A4959" s="60">
        <v>38770</v>
      </c>
      <c r="B4959" s="16">
        <v>4842.5</v>
      </c>
      <c r="C4959" s="16">
        <v>4833.8</v>
      </c>
      <c r="D4959" s="16">
        <v>4849.2</v>
      </c>
      <c r="E4959" s="16">
        <v>4827.3</v>
      </c>
      <c r="F4959" s="16" t="s">
        <v>1885</v>
      </c>
      <c r="G4959" s="61">
        <f t="shared" si="78"/>
        <v>2.5464784066913104E-3</v>
      </c>
    </row>
    <row r="4960" spans="1:7" x14ac:dyDescent="0.35">
      <c r="A4960" s="60">
        <v>38769</v>
      </c>
      <c r="B4960" s="16">
        <v>4830.2</v>
      </c>
      <c r="C4960" s="16">
        <v>4797.5</v>
      </c>
      <c r="D4960" s="16">
        <v>4830.2</v>
      </c>
      <c r="E4960" s="16">
        <v>4793.5</v>
      </c>
      <c r="F4960" s="16" t="s">
        <v>1884</v>
      </c>
      <c r="G4960" s="61">
        <f t="shared" si="78"/>
        <v>8.7926317328375081E-3</v>
      </c>
    </row>
    <row r="4961" spans="1:7" x14ac:dyDescent="0.35">
      <c r="A4961" s="60">
        <v>38768</v>
      </c>
      <c r="B4961" s="16">
        <v>4788.1000000000004</v>
      </c>
      <c r="C4961" s="16">
        <v>4761.7</v>
      </c>
      <c r="D4961" s="16">
        <v>4788.1000000000004</v>
      </c>
      <c r="E4961" s="16">
        <v>4756.3</v>
      </c>
      <c r="F4961" s="16" t="s">
        <v>1883</v>
      </c>
      <c r="G4961" s="61">
        <f t="shared" si="78"/>
        <v>8.3394756238812651E-3</v>
      </c>
    </row>
    <row r="4962" spans="1:7" x14ac:dyDescent="0.35">
      <c r="A4962" s="60">
        <v>38765</v>
      </c>
      <c r="B4962" s="16">
        <v>4748.5</v>
      </c>
      <c r="C4962" s="16">
        <v>4769.5</v>
      </c>
      <c r="D4962" s="16">
        <v>4790.6000000000004</v>
      </c>
      <c r="E4962" s="16">
        <v>4745.6000000000004</v>
      </c>
      <c r="F4962" s="16" t="s">
        <v>1882</v>
      </c>
      <c r="G4962" s="61">
        <f t="shared" si="78"/>
        <v>-3.8599509114937147E-3</v>
      </c>
    </row>
    <row r="4963" spans="1:7" x14ac:dyDescent="0.35">
      <c r="A4963" s="60">
        <v>38764</v>
      </c>
      <c r="B4963" s="16">
        <v>4766.8999999999996</v>
      </c>
      <c r="C4963" s="16">
        <v>4775.3999999999996</v>
      </c>
      <c r="D4963" s="16">
        <v>4776</v>
      </c>
      <c r="E4963" s="16">
        <v>4739.8999999999996</v>
      </c>
      <c r="F4963" s="16" t="s">
        <v>1881</v>
      </c>
      <c r="G4963" s="61">
        <f t="shared" si="78"/>
        <v>-3.0534351145038441E-3</v>
      </c>
    </row>
    <row r="4964" spans="1:7" x14ac:dyDescent="0.35">
      <c r="A4964" s="60">
        <v>38763</v>
      </c>
      <c r="B4964" s="16">
        <v>4781.5</v>
      </c>
      <c r="C4964" s="16">
        <v>4825.8999999999996</v>
      </c>
      <c r="D4964" s="16">
        <v>4837.2</v>
      </c>
      <c r="E4964" s="16">
        <v>4781.3</v>
      </c>
      <c r="F4964" s="16" t="s">
        <v>1880</v>
      </c>
      <c r="G4964" s="61">
        <f t="shared" si="78"/>
        <v>-5.5530136017636345E-3</v>
      </c>
    </row>
    <row r="4965" spans="1:7" x14ac:dyDescent="0.35">
      <c r="A4965" s="60">
        <v>38762</v>
      </c>
      <c r="B4965" s="16">
        <v>4808.2</v>
      </c>
      <c r="C4965" s="16">
        <v>4766.6000000000004</v>
      </c>
      <c r="D4965" s="16">
        <v>4808.2</v>
      </c>
      <c r="E4965" s="16">
        <v>4763.2</v>
      </c>
      <c r="F4965" s="16" t="s">
        <v>1879</v>
      </c>
      <c r="G4965" s="61">
        <f t="shared" si="78"/>
        <v>9.0449308513986804E-3</v>
      </c>
    </row>
    <row r="4966" spans="1:7" x14ac:dyDescent="0.35">
      <c r="A4966" s="60">
        <v>38761</v>
      </c>
      <c r="B4966" s="16">
        <v>4765.1000000000004</v>
      </c>
      <c r="C4966" s="16">
        <v>4804</v>
      </c>
      <c r="D4966" s="16">
        <v>4805.7</v>
      </c>
      <c r="E4966" s="16">
        <v>4760.3</v>
      </c>
      <c r="F4966" s="16" t="s">
        <v>1878</v>
      </c>
      <c r="G4966" s="61">
        <f t="shared" si="78"/>
        <v>-1.0918072939369305E-2</v>
      </c>
    </row>
    <row r="4967" spans="1:7" x14ac:dyDescent="0.35">
      <c r="A4967" s="60">
        <v>38758</v>
      </c>
      <c r="B4967" s="16">
        <v>4817.7</v>
      </c>
      <c r="C4967" s="16">
        <v>4827.6000000000004</v>
      </c>
      <c r="D4967" s="16">
        <v>4854.8999999999996</v>
      </c>
      <c r="E4967" s="16">
        <v>4815.6000000000004</v>
      </c>
      <c r="F4967" s="16" t="s">
        <v>1877</v>
      </c>
      <c r="G4967" s="61">
        <f t="shared" si="78"/>
        <v>-5.1865067839507173E-4</v>
      </c>
    </row>
    <row r="4968" spans="1:7" x14ac:dyDescent="0.35">
      <c r="A4968" s="60">
        <v>38757</v>
      </c>
      <c r="B4968" s="16">
        <v>4820.2</v>
      </c>
      <c r="C4968" s="16">
        <v>4784.6000000000004</v>
      </c>
      <c r="D4968" s="16">
        <v>4820.2</v>
      </c>
      <c r="E4968" s="16">
        <v>4784.3</v>
      </c>
      <c r="F4968" s="16" t="s">
        <v>1876</v>
      </c>
      <c r="G4968" s="61">
        <f t="shared" si="78"/>
        <v>9.0433326355452426E-3</v>
      </c>
    </row>
    <row r="4969" spans="1:7" x14ac:dyDescent="0.35">
      <c r="A4969" s="60">
        <v>38756</v>
      </c>
      <c r="B4969" s="16">
        <v>4777</v>
      </c>
      <c r="C4969" s="16">
        <v>4845.3999999999996</v>
      </c>
      <c r="D4969" s="16">
        <v>4845.3999999999996</v>
      </c>
      <c r="E4969" s="16">
        <v>4771.3999999999996</v>
      </c>
      <c r="F4969" s="16" t="s">
        <v>1875</v>
      </c>
      <c r="G4969" s="61">
        <f t="shared" si="78"/>
        <v>-1.5112467270065766E-2</v>
      </c>
    </row>
    <row r="4970" spans="1:7" x14ac:dyDescent="0.35">
      <c r="A4970" s="60">
        <v>38755</v>
      </c>
      <c r="B4970" s="16">
        <v>4850.3</v>
      </c>
      <c r="C4970" s="16">
        <v>4862.8</v>
      </c>
      <c r="D4970" s="16">
        <v>4867.7</v>
      </c>
      <c r="E4970" s="16">
        <v>4837.6000000000004</v>
      </c>
      <c r="F4970" s="16" t="s">
        <v>1874</v>
      </c>
      <c r="G4970" s="61">
        <f t="shared" si="78"/>
        <v>-1.9548129552656723E-3</v>
      </c>
    </row>
    <row r="4971" spans="1:7" x14ac:dyDescent="0.35">
      <c r="A4971" s="60">
        <v>38754</v>
      </c>
      <c r="B4971" s="16">
        <v>4859.8</v>
      </c>
      <c r="C4971" s="16">
        <v>4827.1000000000004</v>
      </c>
      <c r="D4971" s="16">
        <v>4859.8</v>
      </c>
      <c r="E4971" s="16">
        <v>4814.3999999999996</v>
      </c>
      <c r="F4971" s="16" t="s">
        <v>1873</v>
      </c>
      <c r="G4971" s="61">
        <f t="shared" si="78"/>
        <v>5.7324972579209099E-3</v>
      </c>
    </row>
    <row r="4972" spans="1:7" x14ac:dyDescent="0.35">
      <c r="A4972" s="60">
        <v>38751</v>
      </c>
      <c r="B4972" s="16">
        <v>4832.1000000000004</v>
      </c>
      <c r="C4972" s="16">
        <v>4851.8999999999996</v>
      </c>
      <c r="D4972" s="16">
        <v>4855.1000000000004</v>
      </c>
      <c r="E4972" s="16">
        <v>4797.7</v>
      </c>
      <c r="F4972" s="16" t="s">
        <v>1872</v>
      </c>
      <c r="G4972" s="61">
        <f t="shared" si="78"/>
        <v>-4.798780738970887E-3</v>
      </c>
    </row>
    <row r="4973" spans="1:7" x14ac:dyDescent="0.35">
      <c r="A4973" s="60">
        <v>38750</v>
      </c>
      <c r="B4973" s="16">
        <v>4855.3999999999996</v>
      </c>
      <c r="C4973" s="16">
        <v>4909.8</v>
      </c>
      <c r="D4973" s="16">
        <v>4926.8</v>
      </c>
      <c r="E4973" s="16">
        <v>4855.3999999999996</v>
      </c>
      <c r="F4973" s="16" t="s">
        <v>1871</v>
      </c>
      <c r="G4973" s="61">
        <f t="shared" si="78"/>
        <v>-9.8900874813923068E-3</v>
      </c>
    </row>
    <row r="4974" spans="1:7" x14ac:dyDescent="0.35">
      <c r="A4974" s="60">
        <v>38749</v>
      </c>
      <c r="B4974" s="16">
        <v>4903.8999999999996</v>
      </c>
      <c r="C4974" s="16">
        <v>4887</v>
      </c>
      <c r="D4974" s="16">
        <v>4904.2</v>
      </c>
      <c r="E4974" s="16">
        <v>4886</v>
      </c>
      <c r="F4974" s="16" t="s">
        <v>1870</v>
      </c>
      <c r="G4974" s="61">
        <f t="shared" si="78"/>
        <v>4.8563583459693138E-3</v>
      </c>
    </row>
    <row r="4975" spans="1:7" x14ac:dyDescent="0.35">
      <c r="A4975" s="60">
        <v>38748</v>
      </c>
      <c r="B4975" s="16">
        <v>4880.2</v>
      </c>
      <c r="C4975" s="16">
        <v>4893.7</v>
      </c>
      <c r="D4975" s="16">
        <v>4912.8</v>
      </c>
      <c r="E4975" s="16">
        <v>4877.2</v>
      </c>
      <c r="F4975" s="16" t="s">
        <v>1869</v>
      </c>
      <c r="G4975" s="61">
        <f t="shared" si="78"/>
        <v>-2.4528841829851711E-3</v>
      </c>
    </row>
    <row r="4976" spans="1:7" x14ac:dyDescent="0.35">
      <c r="A4976" s="60">
        <v>38747</v>
      </c>
      <c r="B4976" s="16">
        <v>4892.2</v>
      </c>
      <c r="C4976" s="16">
        <v>4868.8</v>
      </c>
      <c r="D4976" s="16">
        <v>4896.3</v>
      </c>
      <c r="E4976" s="16">
        <v>4868.8</v>
      </c>
      <c r="F4976" s="16" t="s">
        <v>1868</v>
      </c>
      <c r="G4976" s="61">
        <f t="shared" si="78"/>
        <v>5.1157726049348984E-3</v>
      </c>
    </row>
    <row r="4977" spans="1:7" x14ac:dyDescent="0.35">
      <c r="A4977" s="60">
        <v>38744</v>
      </c>
      <c r="B4977" s="16">
        <v>4867.3</v>
      </c>
      <c r="C4977" s="16">
        <v>4828.8999999999996</v>
      </c>
      <c r="D4977" s="16">
        <v>4870.3</v>
      </c>
      <c r="E4977" s="16">
        <v>4828.2</v>
      </c>
      <c r="F4977" s="16" t="s">
        <v>1867</v>
      </c>
      <c r="G4977" s="61">
        <f t="shared" si="78"/>
        <v>1.14921030756443E-2</v>
      </c>
    </row>
    <row r="4978" spans="1:7" x14ac:dyDescent="0.35">
      <c r="A4978" s="60">
        <v>38742</v>
      </c>
      <c r="B4978" s="16">
        <v>4812</v>
      </c>
      <c r="C4978" s="16">
        <v>4783.8</v>
      </c>
      <c r="D4978" s="16">
        <v>4819.8</v>
      </c>
      <c r="E4978" s="16">
        <v>4780.3</v>
      </c>
      <c r="F4978" s="16" t="s">
        <v>1866</v>
      </c>
      <c r="G4978" s="61">
        <f t="shared" si="78"/>
        <v>6.736683543244526E-3</v>
      </c>
    </row>
    <row r="4979" spans="1:7" x14ac:dyDescent="0.35">
      <c r="A4979" s="60">
        <v>38741</v>
      </c>
      <c r="B4979" s="16">
        <v>4779.8</v>
      </c>
      <c r="C4979" s="16">
        <v>4768.6000000000004</v>
      </c>
      <c r="D4979" s="16">
        <v>4782.3</v>
      </c>
      <c r="E4979" s="16">
        <v>4760.6000000000004</v>
      </c>
      <c r="F4979" s="16" t="s">
        <v>1865</v>
      </c>
      <c r="G4979" s="61">
        <f t="shared" si="78"/>
        <v>2.7692695002727863E-3</v>
      </c>
    </row>
    <row r="4980" spans="1:7" x14ac:dyDescent="0.35">
      <c r="A4980" s="60">
        <v>38740</v>
      </c>
      <c r="B4980" s="16">
        <v>4766.6000000000004</v>
      </c>
      <c r="C4980" s="16">
        <v>4800.7</v>
      </c>
      <c r="D4980" s="16">
        <v>4800.7</v>
      </c>
      <c r="E4980" s="16">
        <v>4728.6000000000004</v>
      </c>
      <c r="F4980" s="16" t="s">
        <v>1864</v>
      </c>
      <c r="G4980" s="61">
        <f t="shared" si="78"/>
        <v>-8.2187220407399231E-3</v>
      </c>
    </row>
    <row r="4981" spans="1:7" x14ac:dyDescent="0.35">
      <c r="A4981" s="60">
        <v>38737</v>
      </c>
      <c r="B4981" s="16">
        <v>4806.1000000000004</v>
      </c>
      <c r="C4981" s="16">
        <v>4800.7</v>
      </c>
      <c r="D4981" s="16">
        <v>4814.3</v>
      </c>
      <c r="E4981" s="16">
        <v>4797.3</v>
      </c>
      <c r="F4981" s="16" t="s">
        <v>1863</v>
      </c>
      <c r="G4981" s="61">
        <f t="shared" si="78"/>
        <v>3.1726815420902721E-3</v>
      </c>
    </row>
    <row r="4982" spans="1:7" x14ac:dyDescent="0.35">
      <c r="A4982" s="60">
        <v>38736</v>
      </c>
      <c r="B4982" s="16">
        <v>4790.8999999999996</v>
      </c>
      <c r="C4982" s="16">
        <v>4743</v>
      </c>
      <c r="D4982" s="16">
        <v>4790.8999999999996</v>
      </c>
      <c r="E4982" s="16">
        <v>4731</v>
      </c>
      <c r="F4982" s="16" t="s">
        <v>1862</v>
      </c>
      <c r="G4982" s="61">
        <f t="shared" si="78"/>
        <v>1.0781045613738938E-2</v>
      </c>
    </row>
    <row r="4983" spans="1:7" x14ac:dyDescent="0.35">
      <c r="A4983" s="60">
        <v>38735</v>
      </c>
      <c r="B4983" s="16">
        <v>4739.8</v>
      </c>
      <c r="C4983" s="16">
        <v>4820</v>
      </c>
      <c r="D4983" s="16">
        <v>4820</v>
      </c>
      <c r="E4983" s="16">
        <v>4739.7</v>
      </c>
      <c r="F4983" s="16" t="s">
        <v>1861</v>
      </c>
      <c r="G4983" s="61">
        <f t="shared" si="78"/>
        <v>-1.6087850040479079E-2</v>
      </c>
    </row>
    <row r="4984" spans="1:7" x14ac:dyDescent="0.35">
      <c r="A4984" s="60">
        <v>38734</v>
      </c>
      <c r="B4984" s="16">
        <v>4817.3</v>
      </c>
      <c r="C4984" s="16">
        <v>4788.3999999999996</v>
      </c>
      <c r="D4984" s="16">
        <v>4818.1000000000004</v>
      </c>
      <c r="E4984" s="16">
        <v>4787.7</v>
      </c>
      <c r="F4984" s="16" t="s">
        <v>1860</v>
      </c>
      <c r="G4984" s="61">
        <f t="shared" si="78"/>
        <v>6.5609394262313714E-3</v>
      </c>
    </row>
    <row r="4985" spans="1:7" x14ac:dyDescent="0.35">
      <c r="A4985" s="60">
        <v>38733</v>
      </c>
      <c r="B4985" s="16">
        <v>4785.8999999999996</v>
      </c>
      <c r="C4985" s="16">
        <v>4787.7</v>
      </c>
      <c r="D4985" s="16">
        <v>4805.6000000000004</v>
      </c>
      <c r="E4985" s="16">
        <v>4779.3</v>
      </c>
      <c r="F4985" s="16" t="s">
        <v>1859</v>
      </c>
      <c r="G4985" s="61">
        <f t="shared" si="78"/>
        <v>3.3442718893028633E-4</v>
      </c>
    </row>
    <row r="4986" spans="1:7" x14ac:dyDescent="0.35">
      <c r="A4986" s="60">
        <v>38730</v>
      </c>
      <c r="B4986" s="16">
        <v>4784.3</v>
      </c>
      <c r="C4986" s="16">
        <v>4778.7</v>
      </c>
      <c r="D4986" s="16">
        <v>4785.8</v>
      </c>
      <c r="E4986" s="16">
        <v>4766.5</v>
      </c>
      <c r="F4986" s="16" t="s">
        <v>1858</v>
      </c>
      <c r="G4986" s="61">
        <f t="shared" si="78"/>
        <v>5.4373967417453706E-4</v>
      </c>
    </row>
    <row r="4987" spans="1:7" x14ac:dyDescent="0.35">
      <c r="A4987" s="60">
        <v>38729</v>
      </c>
      <c r="B4987" s="16">
        <v>4781.7</v>
      </c>
      <c r="C4987" s="16">
        <v>4785.2</v>
      </c>
      <c r="D4987" s="16">
        <v>4800.7</v>
      </c>
      <c r="E4987" s="16">
        <v>4772.8</v>
      </c>
      <c r="F4987" s="16" t="s">
        <v>1857</v>
      </c>
      <c r="G4987" s="61">
        <f t="shared" si="78"/>
        <v>1.2549413314921765E-4</v>
      </c>
    </row>
    <row r="4988" spans="1:7" x14ac:dyDescent="0.35">
      <c r="A4988" s="60">
        <v>38728</v>
      </c>
      <c r="B4988" s="16">
        <v>4781.1000000000004</v>
      </c>
      <c r="C4988" s="16">
        <v>4760.3</v>
      </c>
      <c r="D4988" s="16">
        <v>4791.2</v>
      </c>
      <c r="E4988" s="16">
        <v>4759.7</v>
      </c>
      <c r="F4988" s="16" t="s">
        <v>1856</v>
      </c>
      <c r="G4988" s="61">
        <f t="shared" si="78"/>
        <v>4.0741751895332357E-3</v>
      </c>
    </row>
    <row r="4989" spans="1:7" x14ac:dyDescent="0.35">
      <c r="A4989" s="60">
        <v>38727</v>
      </c>
      <c r="B4989" s="16">
        <v>4761.7</v>
      </c>
      <c r="C4989" s="16">
        <v>4774.8999999999996</v>
      </c>
      <c r="D4989" s="16">
        <v>4781.8999999999996</v>
      </c>
      <c r="E4989" s="16">
        <v>4751.3</v>
      </c>
      <c r="F4989" s="16" t="s">
        <v>1855</v>
      </c>
      <c r="G4989" s="61">
        <f t="shared" si="78"/>
        <v>-2.9523849407430136E-3</v>
      </c>
    </row>
    <row r="4990" spans="1:7" x14ac:dyDescent="0.35">
      <c r="A4990" s="60">
        <v>38726</v>
      </c>
      <c r="B4990" s="16">
        <v>4775.8</v>
      </c>
      <c r="C4990" s="16">
        <v>4747.7</v>
      </c>
      <c r="D4990" s="16">
        <v>4778.7</v>
      </c>
      <c r="E4990" s="16">
        <v>4747.5</v>
      </c>
      <c r="F4990" s="16" t="s">
        <v>1854</v>
      </c>
      <c r="G4990" s="61">
        <f t="shared" si="78"/>
        <v>8.3185541761676696E-3</v>
      </c>
    </row>
    <row r="4991" spans="1:7" x14ac:dyDescent="0.35">
      <c r="A4991" s="60">
        <v>38723</v>
      </c>
      <c r="B4991" s="16">
        <v>4736.3999999999996</v>
      </c>
      <c r="C4991" s="16">
        <v>4758.2</v>
      </c>
      <c r="D4991" s="16">
        <v>4758.2</v>
      </c>
      <c r="E4991" s="16">
        <v>4730.8</v>
      </c>
      <c r="F4991" s="16" t="s">
        <v>1853</v>
      </c>
      <c r="G4991" s="61">
        <f t="shared" si="78"/>
        <v>-4.5188003110615549E-3</v>
      </c>
    </row>
    <row r="4992" spans="1:7" x14ac:dyDescent="0.35">
      <c r="A4992" s="60">
        <v>38722</v>
      </c>
      <c r="B4992" s="16">
        <v>4757.8999999999996</v>
      </c>
      <c r="C4992" s="16">
        <v>4765.3</v>
      </c>
      <c r="D4992" s="16">
        <v>4773.3</v>
      </c>
      <c r="E4992" s="16">
        <v>4751.8</v>
      </c>
      <c r="F4992" s="16" t="s">
        <v>1852</v>
      </c>
      <c r="G4992" s="61">
        <f t="shared" si="78"/>
        <v>-1.5109861283080228E-3</v>
      </c>
    </row>
    <row r="4993" spans="1:7" x14ac:dyDescent="0.35">
      <c r="A4993" s="60">
        <v>38721</v>
      </c>
      <c r="B4993" s="16">
        <v>4765.1000000000004</v>
      </c>
      <c r="C4993" s="16">
        <v>4730.8</v>
      </c>
      <c r="D4993" s="16">
        <v>4767.7</v>
      </c>
      <c r="E4993" s="16">
        <v>4730.8</v>
      </c>
      <c r="F4993" s="16" t="s">
        <v>1851</v>
      </c>
      <c r="G4993" s="61">
        <f t="shared" si="78"/>
        <v>9.3198618965919522E-3</v>
      </c>
    </row>
    <row r="4994" spans="1:7" x14ac:dyDescent="0.35">
      <c r="A4994" s="60">
        <v>38720</v>
      </c>
      <c r="B4994" s="16">
        <v>4721.1000000000004</v>
      </c>
      <c r="C4994" s="16">
        <v>4707.8</v>
      </c>
      <c r="D4994" s="16">
        <v>4726.7</v>
      </c>
      <c r="E4994" s="16">
        <v>4698.2</v>
      </c>
      <c r="F4994" s="16" t="s">
        <v>1850</v>
      </c>
      <c r="G4994" s="61">
        <f t="shared" si="78"/>
        <v>2.6121304791029143E-3</v>
      </c>
    </row>
    <row r="4995" spans="1:7" x14ac:dyDescent="0.35">
      <c r="A4995" s="60">
        <v>38716</v>
      </c>
      <c r="B4995" s="16">
        <v>4708.8</v>
      </c>
      <c r="C4995" s="16">
        <v>4717.1000000000004</v>
      </c>
      <c r="D4995" s="16">
        <v>4718.3</v>
      </c>
      <c r="E4995" s="16">
        <v>4694.6000000000004</v>
      </c>
      <c r="F4995" s="16" t="s">
        <v>1849</v>
      </c>
      <c r="G4995" s="61">
        <f t="shared" ref="G4995:G5058" si="79">B4995/B4996-1</f>
        <v>-1.3573125212079651E-3</v>
      </c>
    </row>
    <row r="4996" spans="1:7" x14ac:dyDescent="0.35">
      <c r="A4996" s="60">
        <v>38715</v>
      </c>
      <c r="B4996" s="16">
        <v>4715.2</v>
      </c>
      <c r="C4996" s="16">
        <v>4702.5</v>
      </c>
      <c r="D4996" s="16">
        <v>4715.5</v>
      </c>
      <c r="E4996" s="16">
        <v>4700.2</v>
      </c>
      <c r="F4996" s="16" t="s">
        <v>1848</v>
      </c>
      <c r="G4996" s="61">
        <f t="shared" si="79"/>
        <v>3.8106997636939699E-3</v>
      </c>
    </row>
    <row r="4997" spans="1:7" x14ac:dyDescent="0.35">
      <c r="A4997" s="60">
        <v>38714</v>
      </c>
      <c r="B4997" s="16">
        <v>4697.3</v>
      </c>
      <c r="C4997" s="16">
        <v>4669</v>
      </c>
      <c r="D4997" s="16">
        <v>4700.6000000000004</v>
      </c>
      <c r="E4997" s="16">
        <v>4666.6000000000004</v>
      </c>
      <c r="F4997" s="16" t="s">
        <v>1847</v>
      </c>
      <c r="G4997" s="61">
        <f t="shared" si="79"/>
        <v>5.6735462875738829E-3</v>
      </c>
    </row>
    <row r="4998" spans="1:7" x14ac:dyDescent="0.35">
      <c r="A4998" s="60">
        <v>38709</v>
      </c>
      <c r="B4998" s="16">
        <v>4670.8</v>
      </c>
      <c r="C4998" s="16">
        <v>4653.5</v>
      </c>
      <c r="D4998" s="16">
        <v>4675</v>
      </c>
      <c r="E4998" s="16">
        <v>4653.5</v>
      </c>
      <c r="F4998" s="16" t="s">
        <v>1846</v>
      </c>
      <c r="G4998" s="61">
        <f t="shared" si="79"/>
        <v>4.0412725709373376E-3</v>
      </c>
    </row>
    <row r="4999" spans="1:7" x14ac:dyDescent="0.35">
      <c r="A4999" s="60">
        <v>38708</v>
      </c>
      <c r="B4999" s="16">
        <v>4652</v>
      </c>
      <c r="C4999" s="16">
        <v>4661.8</v>
      </c>
      <c r="D4999" s="16">
        <v>4669.8</v>
      </c>
      <c r="E4999" s="16">
        <v>4646.8</v>
      </c>
      <c r="F4999" s="16" t="s">
        <v>1845</v>
      </c>
      <c r="G4999" s="61">
        <f t="shared" si="79"/>
        <v>-1.69531535011469E-3</v>
      </c>
    </row>
    <row r="5000" spans="1:7" x14ac:dyDescent="0.35">
      <c r="A5000" s="60">
        <v>38707</v>
      </c>
      <c r="B5000" s="16">
        <v>4659.8999999999996</v>
      </c>
      <c r="C5000" s="16">
        <v>4616.8</v>
      </c>
      <c r="D5000" s="16">
        <v>4660.6000000000004</v>
      </c>
      <c r="E5000" s="16">
        <v>4616.8</v>
      </c>
      <c r="F5000" s="16" t="s">
        <v>1844</v>
      </c>
      <c r="G5000" s="61">
        <f t="shared" si="79"/>
        <v>9.3573331600493859E-3</v>
      </c>
    </row>
    <row r="5001" spans="1:7" x14ac:dyDescent="0.35">
      <c r="A5001" s="60">
        <v>38706</v>
      </c>
      <c r="B5001" s="16">
        <v>4616.7</v>
      </c>
      <c r="C5001" s="16">
        <v>4603</v>
      </c>
      <c r="D5001" s="16">
        <v>4620.1000000000004</v>
      </c>
      <c r="E5001" s="16">
        <v>4583.8999999999996</v>
      </c>
      <c r="F5001" s="16" t="s">
        <v>1843</v>
      </c>
      <c r="G5001" s="61">
        <f t="shared" si="79"/>
        <v>3.4559207094417843E-3</v>
      </c>
    </row>
    <row r="5002" spans="1:7" x14ac:dyDescent="0.35">
      <c r="A5002" s="60">
        <v>38705</v>
      </c>
      <c r="B5002" s="16">
        <v>4600.8</v>
      </c>
      <c r="C5002" s="16">
        <v>4593</v>
      </c>
      <c r="D5002" s="16">
        <v>4621.7</v>
      </c>
      <c r="E5002" s="16">
        <v>4593</v>
      </c>
      <c r="F5002" s="16" t="s">
        <v>1842</v>
      </c>
      <c r="G5002" s="61">
        <f t="shared" si="79"/>
        <v>2.1564399137425916E-3</v>
      </c>
    </row>
    <row r="5003" spans="1:7" x14ac:dyDescent="0.35">
      <c r="A5003" s="60">
        <v>38702</v>
      </c>
      <c r="B5003" s="16">
        <v>4590.8999999999996</v>
      </c>
      <c r="C5003" s="16">
        <v>4575.8</v>
      </c>
      <c r="D5003" s="16">
        <v>4590.8999999999996</v>
      </c>
      <c r="E5003" s="16">
        <v>4554.8999999999996</v>
      </c>
      <c r="F5003" s="16" t="s">
        <v>1841</v>
      </c>
      <c r="G5003" s="61">
        <f t="shared" si="79"/>
        <v>3.3876819513047884E-3</v>
      </c>
    </row>
    <row r="5004" spans="1:7" x14ac:dyDescent="0.35">
      <c r="A5004" s="60">
        <v>38701</v>
      </c>
      <c r="B5004" s="16">
        <v>4575.3999999999996</v>
      </c>
      <c r="C5004" s="16">
        <v>4569.7</v>
      </c>
      <c r="D5004" s="16">
        <v>4592.1000000000004</v>
      </c>
      <c r="E5004" s="16">
        <v>4561.2</v>
      </c>
      <c r="F5004" s="16" t="s">
        <v>1181</v>
      </c>
      <c r="G5004" s="61">
        <f t="shared" si="79"/>
        <v>1.7734766711183791E-3</v>
      </c>
    </row>
    <row r="5005" spans="1:7" x14ac:dyDescent="0.35">
      <c r="A5005" s="60">
        <v>38700</v>
      </c>
      <c r="B5005" s="16">
        <v>4567.3</v>
      </c>
      <c r="C5005" s="16">
        <v>4541.8</v>
      </c>
      <c r="D5005" s="16">
        <v>4571.8999999999996</v>
      </c>
      <c r="E5005" s="16">
        <v>4541.8</v>
      </c>
      <c r="F5005" s="16" t="s">
        <v>1840</v>
      </c>
      <c r="G5005" s="61">
        <f t="shared" si="79"/>
        <v>6.3013638266464778E-3</v>
      </c>
    </row>
    <row r="5006" spans="1:7" x14ac:dyDescent="0.35">
      <c r="A5006" s="60">
        <v>38699</v>
      </c>
      <c r="B5006" s="16">
        <v>4538.7</v>
      </c>
      <c r="C5006" s="16">
        <v>4561</v>
      </c>
      <c r="D5006" s="16">
        <v>4561</v>
      </c>
      <c r="E5006" s="16">
        <v>4538.7</v>
      </c>
      <c r="F5006" s="16" t="s">
        <v>1839</v>
      </c>
      <c r="G5006" s="61">
        <f t="shared" si="79"/>
        <v>-5.1510236289509237E-3</v>
      </c>
    </row>
    <row r="5007" spans="1:7" x14ac:dyDescent="0.35">
      <c r="A5007" s="60">
        <v>38698</v>
      </c>
      <c r="B5007" s="16">
        <v>4562.2</v>
      </c>
      <c r="C5007" s="16">
        <v>4537.1000000000004</v>
      </c>
      <c r="D5007" s="16">
        <v>4579.6000000000004</v>
      </c>
      <c r="E5007" s="16">
        <v>4537.1000000000004</v>
      </c>
      <c r="F5007" s="16" t="s">
        <v>1838</v>
      </c>
      <c r="G5007" s="61">
        <f t="shared" si="79"/>
        <v>6.042162829672737E-3</v>
      </c>
    </row>
    <row r="5008" spans="1:7" x14ac:dyDescent="0.35">
      <c r="A5008" s="60">
        <v>38695</v>
      </c>
      <c r="B5008" s="16">
        <v>4534.8</v>
      </c>
      <c r="C5008" s="16">
        <v>4529</v>
      </c>
      <c r="D5008" s="16">
        <v>4541.5</v>
      </c>
      <c r="E5008" s="16">
        <v>4506.3</v>
      </c>
      <c r="F5008" s="16" t="s">
        <v>1837</v>
      </c>
      <c r="G5008" s="61">
        <f t="shared" si="79"/>
        <v>7.0615235236992646E-4</v>
      </c>
    </row>
    <row r="5009" spans="1:7" x14ac:dyDescent="0.35">
      <c r="A5009" s="60">
        <v>38694</v>
      </c>
      <c r="B5009" s="16">
        <v>4531.6000000000004</v>
      </c>
      <c r="C5009" s="16">
        <v>4572.3</v>
      </c>
      <c r="D5009" s="16">
        <v>4573.7</v>
      </c>
      <c r="E5009" s="16">
        <v>4531.6000000000004</v>
      </c>
      <c r="F5009" s="16" t="s">
        <v>1836</v>
      </c>
      <c r="G5009" s="61">
        <f t="shared" si="79"/>
        <v>-9.7677162773419646E-3</v>
      </c>
    </row>
    <row r="5010" spans="1:7" x14ac:dyDescent="0.35">
      <c r="A5010" s="60">
        <v>38693</v>
      </c>
      <c r="B5010" s="16">
        <v>4576.3</v>
      </c>
      <c r="C5010" s="16">
        <v>4571.8</v>
      </c>
      <c r="D5010" s="16">
        <v>4583.5</v>
      </c>
      <c r="E5010" s="16">
        <v>4570.7</v>
      </c>
      <c r="F5010" s="16" t="s">
        <v>1835</v>
      </c>
      <c r="G5010" s="61">
        <f t="shared" si="79"/>
        <v>1.6634928973231489E-3</v>
      </c>
    </row>
    <row r="5011" spans="1:7" x14ac:dyDescent="0.35">
      <c r="A5011" s="60">
        <v>38692</v>
      </c>
      <c r="B5011" s="16">
        <v>4568.7</v>
      </c>
      <c r="C5011" s="16">
        <v>4574.3</v>
      </c>
      <c r="D5011" s="16">
        <v>4587.1000000000004</v>
      </c>
      <c r="E5011" s="16">
        <v>4556.1000000000004</v>
      </c>
      <c r="F5011" s="16" t="s">
        <v>1834</v>
      </c>
      <c r="G5011" s="61">
        <f t="shared" si="79"/>
        <v>-1.7697954902989865E-3</v>
      </c>
    </row>
    <row r="5012" spans="1:7" x14ac:dyDescent="0.35">
      <c r="A5012" s="60">
        <v>38691</v>
      </c>
      <c r="B5012" s="16">
        <v>4576.8</v>
      </c>
      <c r="C5012" s="16">
        <v>4578</v>
      </c>
      <c r="D5012" s="16">
        <v>4582.3</v>
      </c>
      <c r="E5012" s="16">
        <v>4563.1000000000004</v>
      </c>
      <c r="F5012" s="16" t="s">
        <v>1833</v>
      </c>
      <c r="G5012" s="61">
        <f t="shared" si="79"/>
        <v>6.5590974681883907E-4</v>
      </c>
    </row>
    <row r="5013" spans="1:7" x14ac:dyDescent="0.35">
      <c r="A5013" s="60">
        <v>38688</v>
      </c>
      <c r="B5013" s="16">
        <v>4573.8</v>
      </c>
      <c r="C5013" s="16">
        <v>4549.6000000000004</v>
      </c>
      <c r="D5013" s="16">
        <v>4589.3</v>
      </c>
      <c r="E5013" s="16">
        <v>4549.6000000000004</v>
      </c>
      <c r="F5013" s="16" t="s">
        <v>1832</v>
      </c>
      <c r="G5013" s="61">
        <f t="shared" si="79"/>
        <v>9.1564989078392056E-3</v>
      </c>
    </row>
    <row r="5014" spans="1:7" x14ac:dyDescent="0.35">
      <c r="A5014" s="60">
        <v>38687</v>
      </c>
      <c r="B5014" s="16">
        <v>4532.3</v>
      </c>
      <c r="C5014" s="16">
        <v>4575.5</v>
      </c>
      <c r="D5014" s="16">
        <v>4575.5</v>
      </c>
      <c r="E5014" s="16">
        <v>4529.8999999999996</v>
      </c>
      <c r="F5014" s="16" t="s">
        <v>122</v>
      </c>
      <c r="G5014" s="61">
        <f t="shared" si="79"/>
        <v>-1.1192076097390702E-2</v>
      </c>
    </row>
    <row r="5015" spans="1:7" x14ac:dyDescent="0.35">
      <c r="A5015" s="60">
        <v>38686</v>
      </c>
      <c r="B5015" s="16">
        <v>4583.6000000000004</v>
      </c>
      <c r="C5015" s="16">
        <v>4587.8999999999996</v>
      </c>
      <c r="D5015" s="16">
        <v>4621.6000000000004</v>
      </c>
      <c r="E5015" s="16">
        <v>4583.5</v>
      </c>
      <c r="F5015" s="16" t="s">
        <v>1831</v>
      </c>
      <c r="G5015" s="61">
        <f t="shared" si="79"/>
        <v>-3.7075000545216952E-4</v>
      </c>
    </row>
    <row r="5016" spans="1:7" x14ac:dyDescent="0.35">
      <c r="A5016" s="60">
        <v>38685</v>
      </c>
      <c r="B5016" s="16">
        <v>4585.3</v>
      </c>
      <c r="C5016" s="16">
        <v>4601.3999999999996</v>
      </c>
      <c r="D5016" s="16">
        <v>4601.7</v>
      </c>
      <c r="E5016" s="16">
        <v>4570.1000000000004</v>
      </c>
      <c r="F5016" s="16" t="s">
        <v>1830</v>
      </c>
      <c r="G5016" s="61">
        <f t="shared" si="79"/>
        <v>-5.4010671988199421E-3</v>
      </c>
    </row>
    <row r="5017" spans="1:7" x14ac:dyDescent="0.35">
      <c r="A5017" s="60">
        <v>38684</v>
      </c>
      <c r="B5017" s="16">
        <v>4610.2</v>
      </c>
      <c r="C5017" s="16">
        <v>4596.1000000000004</v>
      </c>
      <c r="D5017" s="16">
        <v>4610.2</v>
      </c>
      <c r="E5017" s="16">
        <v>4590.5</v>
      </c>
      <c r="F5017" s="16" t="s">
        <v>1829</v>
      </c>
      <c r="G5017" s="61">
        <f t="shared" si="79"/>
        <v>3.8541099618942809E-3</v>
      </c>
    </row>
    <row r="5018" spans="1:7" x14ac:dyDescent="0.35">
      <c r="A5018" s="60">
        <v>38681</v>
      </c>
      <c r="B5018" s="16">
        <v>4592.5</v>
      </c>
      <c r="C5018" s="16">
        <v>4595.3999999999996</v>
      </c>
      <c r="D5018" s="16">
        <v>4606.8</v>
      </c>
      <c r="E5018" s="16">
        <v>4589.3</v>
      </c>
      <c r="F5018" s="16" t="s">
        <v>1828</v>
      </c>
      <c r="G5018" s="61">
        <f t="shared" si="79"/>
        <v>-5.2231822237691627E-4</v>
      </c>
    </row>
    <row r="5019" spans="1:7" x14ac:dyDescent="0.35">
      <c r="A5019" s="60">
        <v>38680</v>
      </c>
      <c r="B5019" s="16">
        <v>4594.8999999999996</v>
      </c>
      <c r="C5019" s="16">
        <v>4565.7</v>
      </c>
      <c r="D5019" s="16">
        <v>4598.5</v>
      </c>
      <c r="E5019" s="16">
        <v>4565.7</v>
      </c>
      <c r="F5019" s="16" t="s">
        <v>1827</v>
      </c>
      <c r="G5019" s="61">
        <f t="shared" si="79"/>
        <v>7.1234438015079782E-3</v>
      </c>
    </row>
    <row r="5020" spans="1:7" x14ac:dyDescent="0.35">
      <c r="A5020" s="60">
        <v>38679</v>
      </c>
      <c r="B5020" s="16">
        <v>4562.3999999999996</v>
      </c>
      <c r="C5020" s="16">
        <v>4571.8</v>
      </c>
      <c r="D5020" s="16">
        <v>4589.8</v>
      </c>
      <c r="E5020" s="16">
        <v>4560.8</v>
      </c>
      <c r="F5020" s="16" t="s">
        <v>1826</v>
      </c>
      <c r="G5020" s="61">
        <f t="shared" si="79"/>
        <v>-1.5537805011489603E-3</v>
      </c>
    </row>
    <row r="5021" spans="1:7" x14ac:dyDescent="0.35">
      <c r="A5021" s="60">
        <v>38678</v>
      </c>
      <c r="B5021" s="16">
        <v>4569.5</v>
      </c>
      <c r="C5021" s="16">
        <v>4603.6000000000004</v>
      </c>
      <c r="D5021" s="16">
        <v>4621.8999999999996</v>
      </c>
      <c r="E5021" s="16">
        <v>4568.2</v>
      </c>
      <c r="F5021" s="16" t="s">
        <v>1825</v>
      </c>
      <c r="G5021" s="61">
        <f t="shared" si="79"/>
        <v>-6.2415727893523343E-3</v>
      </c>
    </row>
    <row r="5022" spans="1:7" x14ac:dyDescent="0.35">
      <c r="A5022" s="60">
        <v>38677</v>
      </c>
      <c r="B5022" s="16">
        <v>4598.2</v>
      </c>
      <c r="C5022" s="16">
        <v>4608.3</v>
      </c>
      <c r="D5022" s="16">
        <v>4613.8999999999996</v>
      </c>
      <c r="E5022" s="16">
        <v>4598.2</v>
      </c>
      <c r="F5022" s="16" t="s">
        <v>1824</v>
      </c>
      <c r="G5022" s="61">
        <f t="shared" si="79"/>
        <v>-2.689454734741803E-3</v>
      </c>
    </row>
    <row r="5023" spans="1:7" x14ac:dyDescent="0.35">
      <c r="A5023" s="60">
        <v>38674</v>
      </c>
      <c r="B5023" s="16">
        <v>4610.6000000000004</v>
      </c>
      <c r="C5023" s="16">
        <v>4577.7</v>
      </c>
      <c r="D5023" s="16">
        <v>4610.6000000000004</v>
      </c>
      <c r="E5023" s="16">
        <v>4577.7</v>
      </c>
      <c r="F5023" s="16" t="s">
        <v>1823</v>
      </c>
      <c r="G5023" s="61">
        <f t="shared" si="79"/>
        <v>8.8619505043652236E-3</v>
      </c>
    </row>
    <row r="5024" spans="1:7" x14ac:dyDescent="0.35">
      <c r="A5024" s="60">
        <v>38673</v>
      </c>
      <c r="B5024" s="16">
        <v>4570.1000000000004</v>
      </c>
      <c r="C5024" s="16">
        <v>4559.8</v>
      </c>
      <c r="D5024" s="16">
        <v>4584.8999999999996</v>
      </c>
      <c r="E5024" s="16">
        <v>4559.1000000000004</v>
      </c>
      <c r="F5024" s="16" t="s">
        <v>1822</v>
      </c>
      <c r="G5024" s="61">
        <f t="shared" si="79"/>
        <v>2.1709574141486332E-3</v>
      </c>
    </row>
    <row r="5025" spans="1:7" x14ac:dyDescent="0.35">
      <c r="A5025" s="60">
        <v>38672</v>
      </c>
      <c r="B5025" s="16">
        <v>4560.2</v>
      </c>
      <c r="C5025" s="16">
        <v>4543</v>
      </c>
      <c r="D5025" s="16">
        <v>4564.2</v>
      </c>
      <c r="E5025" s="16">
        <v>4537.7</v>
      </c>
      <c r="F5025" s="16" t="s">
        <v>1821</v>
      </c>
      <c r="G5025" s="61">
        <f t="shared" si="79"/>
        <v>3.3664107021056378E-3</v>
      </c>
    </row>
    <row r="5026" spans="1:7" x14ac:dyDescent="0.35">
      <c r="A5026" s="60">
        <v>38671</v>
      </c>
      <c r="B5026" s="16">
        <v>4544.8999999999996</v>
      </c>
      <c r="C5026" s="16">
        <v>4546</v>
      </c>
      <c r="D5026" s="16">
        <v>4553.6000000000004</v>
      </c>
      <c r="E5026" s="16">
        <v>4539.2</v>
      </c>
      <c r="F5026" s="16" t="s">
        <v>1820</v>
      </c>
      <c r="G5026" s="61">
        <f t="shared" si="79"/>
        <v>-6.5964511093030698E-4</v>
      </c>
    </row>
    <row r="5027" spans="1:7" x14ac:dyDescent="0.35">
      <c r="A5027" s="60">
        <v>38670</v>
      </c>
      <c r="B5027" s="16">
        <v>4547.8999999999996</v>
      </c>
      <c r="C5027" s="16">
        <v>4524.6000000000004</v>
      </c>
      <c r="D5027" s="16">
        <v>4553.6000000000004</v>
      </c>
      <c r="E5027" s="16">
        <v>4524.5</v>
      </c>
      <c r="F5027" s="16" t="s">
        <v>1819</v>
      </c>
      <c r="G5027" s="61">
        <f t="shared" si="79"/>
        <v>6.8854055968825545E-3</v>
      </c>
    </row>
    <row r="5028" spans="1:7" x14ac:dyDescent="0.35">
      <c r="A5028" s="60">
        <v>38667</v>
      </c>
      <c r="B5028" s="16">
        <v>4516.8</v>
      </c>
      <c r="C5028" s="16">
        <v>4495.6000000000004</v>
      </c>
      <c r="D5028" s="16">
        <v>4526.8</v>
      </c>
      <c r="E5028" s="16">
        <v>4495.6000000000004</v>
      </c>
      <c r="F5028" s="16" t="s">
        <v>1818</v>
      </c>
      <c r="G5028" s="61">
        <f t="shared" si="79"/>
        <v>5.4537764619460027E-3</v>
      </c>
    </row>
    <row r="5029" spans="1:7" x14ac:dyDescent="0.35">
      <c r="A5029" s="60">
        <v>38666</v>
      </c>
      <c r="B5029" s="16">
        <v>4492.3</v>
      </c>
      <c r="C5029" s="16">
        <v>4477.2</v>
      </c>
      <c r="D5029" s="16">
        <v>4493.3999999999996</v>
      </c>
      <c r="E5029" s="16">
        <v>4470.2</v>
      </c>
      <c r="F5029" s="16" t="s">
        <v>1817</v>
      </c>
      <c r="G5029" s="61">
        <f t="shared" si="79"/>
        <v>3.5743806268571099E-3</v>
      </c>
    </row>
    <row r="5030" spans="1:7" x14ac:dyDescent="0.35">
      <c r="A5030" s="60">
        <v>38665</v>
      </c>
      <c r="B5030" s="16">
        <v>4476.3</v>
      </c>
      <c r="C5030" s="16">
        <v>4495.7</v>
      </c>
      <c r="D5030" s="16">
        <v>4496.3999999999996</v>
      </c>
      <c r="E5030" s="16">
        <v>4465.3</v>
      </c>
      <c r="F5030" s="16" t="s">
        <v>1816</v>
      </c>
      <c r="G5030" s="61">
        <f t="shared" si="79"/>
        <v>-5.5318581711543136E-3</v>
      </c>
    </row>
    <row r="5031" spans="1:7" x14ac:dyDescent="0.35">
      <c r="A5031" s="60">
        <v>38664</v>
      </c>
      <c r="B5031" s="16">
        <v>4501.2</v>
      </c>
      <c r="C5031" s="16">
        <v>4459.7</v>
      </c>
      <c r="D5031" s="16">
        <v>4501.2</v>
      </c>
      <c r="E5031" s="16">
        <v>4459.3</v>
      </c>
      <c r="F5031" s="16" t="s">
        <v>1815</v>
      </c>
      <c r="G5031" s="61">
        <f t="shared" si="79"/>
        <v>9.0566714490674105E-3</v>
      </c>
    </row>
    <row r="5032" spans="1:7" x14ac:dyDescent="0.35">
      <c r="A5032" s="60">
        <v>38663</v>
      </c>
      <c r="B5032" s="16">
        <v>4460.8</v>
      </c>
      <c r="C5032" s="16">
        <v>4463.2</v>
      </c>
      <c r="D5032" s="16">
        <v>4466.6000000000004</v>
      </c>
      <c r="E5032" s="16">
        <v>4447.3999999999996</v>
      </c>
      <c r="F5032" s="16" t="s">
        <v>1814</v>
      </c>
      <c r="G5032" s="61">
        <f t="shared" si="79"/>
        <v>-1.6784907011615502E-3</v>
      </c>
    </row>
    <row r="5033" spans="1:7" x14ac:dyDescent="0.35">
      <c r="A5033" s="60">
        <v>38660</v>
      </c>
      <c r="B5033" s="16">
        <v>4468.3</v>
      </c>
      <c r="C5033" s="16">
        <v>4461.6000000000004</v>
      </c>
      <c r="D5033" s="16">
        <v>4480.2</v>
      </c>
      <c r="E5033" s="16">
        <v>4453.5</v>
      </c>
      <c r="F5033" s="16" t="s">
        <v>1813</v>
      </c>
      <c r="G5033" s="61">
        <f t="shared" si="79"/>
        <v>1.6588580779663964E-3</v>
      </c>
    </row>
    <row r="5034" spans="1:7" x14ac:dyDescent="0.35">
      <c r="A5034" s="60">
        <v>38659</v>
      </c>
      <c r="B5034" s="16">
        <v>4460.8999999999996</v>
      </c>
      <c r="C5034" s="16">
        <v>4418.8999999999996</v>
      </c>
      <c r="D5034" s="16">
        <v>4467.3999999999996</v>
      </c>
      <c r="E5034" s="16">
        <v>4418.8999999999996</v>
      </c>
      <c r="F5034" s="16" t="s">
        <v>1812</v>
      </c>
      <c r="G5034" s="61">
        <f t="shared" si="79"/>
        <v>1.181727454182524E-2</v>
      </c>
    </row>
    <row r="5035" spans="1:7" x14ac:dyDescent="0.35">
      <c r="A5035" s="60">
        <v>38658</v>
      </c>
      <c r="B5035" s="16">
        <v>4408.8</v>
      </c>
      <c r="C5035" s="16">
        <v>4425.8999999999996</v>
      </c>
      <c r="D5035" s="16">
        <v>4430.8</v>
      </c>
      <c r="E5035" s="16">
        <v>4395.1000000000004</v>
      </c>
      <c r="F5035" s="16" t="s">
        <v>1811</v>
      </c>
      <c r="G5035" s="61">
        <f t="shared" si="79"/>
        <v>-3.6610169491525513E-3</v>
      </c>
    </row>
    <row r="5036" spans="1:7" x14ac:dyDescent="0.35">
      <c r="A5036" s="60">
        <v>38657</v>
      </c>
      <c r="B5036" s="16">
        <v>4425</v>
      </c>
      <c r="C5036" s="16">
        <v>4416.6000000000004</v>
      </c>
      <c r="D5036" s="16">
        <v>4429.3</v>
      </c>
      <c r="E5036" s="16">
        <v>4413.3</v>
      </c>
      <c r="F5036" s="16" t="s">
        <v>1810</v>
      </c>
      <c r="G5036" s="61">
        <f t="shared" si="79"/>
        <v>2.7874090692774356E-3</v>
      </c>
    </row>
    <row r="5037" spans="1:7" x14ac:dyDescent="0.35">
      <c r="A5037" s="60">
        <v>38656</v>
      </c>
      <c r="B5037" s="16">
        <v>4412.7</v>
      </c>
      <c r="C5037" s="16">
        <v>4354.8999999999996</v>
      </c>
      <c r="D5037" s="16">
        <v>4412.7</v>
      </c>
      <c r="E5037" s="16">
        <v>4354.8999999999996</v>
      </c>
      <c r="F5037" s="16" t="s">
        <v>1809</v>
      </c>
      <c r="G5037" s="61">
        <f t="shared" si="79"/>
        <v>1.6634028337749074E-2</v>
      </c>
    </row>
    <row r="5038" spans="1:7" x14ac:dyDescent="0.35">
      <c r="A5038" s="60">
        <v>38653</v>
      </c>
      <c r="B5038" s="16">
        <v>4340.5</v>
      </c>
      <c r="C5038" s="16">
        <v>4386.7</v>
      </c>
      <c r="D5038" s="16">
        <v>4386.7</v>
      </c>
      <c r="E5038" s="16">
        <v>4340.5</v>
      </c>
      <c r="F5038" s="16" t="s">
        <v>1808</v>
      </c>
      <c r="G5038" s="61">
        <f t="shared" si="79"/>
        <v>-1.1095416021142723E-2</v>
      </c>
    </row>
    <row r="5039" spans="1:7" x14ac:dyDescent="0.35">
      <c r="A5039" s="60">
        <v>38652</v>
      </c>
      <c r="B5039" s="16">
        <v>4389.2</v>
      </c>
      <c r="C5039" s="16">
        <v>4399.5</v>
      </c>
      <c r="D5039" s="16">
        <v>4407.7</v>
      </c>
      <c r="E5039" s="16">
        <v>4382.3</v>
      </c>
      <c r="F5039" s="16" t="s">
        <v>1807</v>
      </c>
      <c r="G5039" s="61">
        <f t="shared" si="79"/>
        <v>-2.5905558332955936E-3</v>
      </c>
    </row>
    <row r="5040" spans="1:7" x14ac:dyDescent="0.35">
      <c r="A5040" s="60">
        <v>38651</v>
      </c>
      <c r="B5040" s="16">
        <v>4400.6000000000004</v>
      </c>
      <c r="C5040" s="16">
        <v>4353</v>
      </c>
      <c r="D5040" s="16">
        <v>4400.6000000000004</v>
      </c>
      <c r="E5040" s="16">
        <v>4352.6000000000004</v>
      </c>
      <c r="F5040" s="16" t="s">
        <v>1806</v>
      </c>
      <c r="G5040" s="61">
        <f t="shared" si="79"/>
        <v>1.1446170819159773E-2</v>
      </c>
    </row>
    <row r="5041" spans="1:7" x14ac:dyDescent="0.35">
      <c r="A5041" s="60">
        <v>38650</v>
      </c>
      <c r="B5041" s="16">
        <v>4350.8</v>
      </c>
      <c r="C5041" s="16">
        <v>4331.8</v>
      </c>
      <c r="D5041" s="16">
        <v>4372.6000000000004</v>
      </c>
      <c r="E5041" s="16">
        <v>4331.6000000000004</v>
      </c>
      <c r="F5041" s="16" t="s">
        <v>1805</v>
      </c>
      <c r="G5041" s="61">
        <f t="shared" si="79"/>
        <v>7.7594793041948495E-3</v>
      </c>
    </row>
    <row r="5042" spans="1:7" x14ac:dyDescent="0.35">
      <c r="A5042" s="60">
        <v>38649</v>
      </c>
      <c r="B5042" s="16">
        <v>4317.3</v>
      </c>
      <c r="C5042" s="16">
        <v>4322.6000000000004</v>
      </c>
      <c r="D5042" s="16">
        <v>4325.5</v>
      </c>
      <c r="E5042" s="16">
        <v>4300.7</v>
      </c>
      <c r="F5042" s="16" t="s">
        <v>1804</v>
      </c>
      <c r="G5042" s="61">
        <f t="shared" si="79"/>
        <v>-1.826505132710543E-3</v>
      </c>
    </row>
    <row r="5043" spans="1:7" x14ac:dyDescent="0.35">
      <c r="A5043" s="60">
        <v>38646</v>
      </c>
      <c r="B5043" s="16">
        <v>4325.2</v>
      </c>
      <c r="C5043" s="16">
        <v>4330.6000000000004</v>
      </c>
      <c r="D5043" s="16">
        <v>4334.6000000000004</v>
      </c>
      <c r="E5043" s="16">
        <v>4277</v>
      </c>
      <c r="F5043" s="16" t="s">
        <v>1803</v>
      </c>
      <c r="G5043" s="61">
        <f t="shared" si="79"/>
        <v>-4.5798715794804767E-3</v>
      </c>
    </row>
    <row r="5044" spans="1:7" x14ac:dyDescent="0.35">
      <c r="A5044" s="60">
        <v>38645</v>
      </c>
      <c r="B5044" s="16">
        <v>4345.1000000000004</v>
      </c>
      <c r="C5044" s="16">
        <v>4354.8</v>
      </c>
      <c r="D5044" s="16">
        <v>4384.6000000000004</v>
      </c>
      <c r="E5044" s="16">
        <v>4334.2</v>
      </c>
      <c r="F5044" s="16" t="s">
        <v>1802</v>
      </c>
      <c r="G5044" s="61">
        <f t="shared" si="79"/>
        <v>-1.8408154812565858E-4</v>
      </c>
    </row>
    <row r="5045" spans="1:7" x14ac:dyDescent="0.35">
      <c r="A5045" s="60">
        <v>38644</v>
      </c>
      <c r="B5045" s="16">
        <v>4345.8999999999996</v>
      </c>
      <c r="C5045" s="16">
        <v>4409.5</v>
      </c>
      <c r="D5045" s="16">
        <v>4410.7</v>
      </c>
      <c r="E5045" s="16">
        <v>4345.8999999999996</v>
      </c>
      <c r="F5045" s="16" t="s">
        <v>1801</v>
      </c>
      <c r="G5045" s="61">
        <f t="shared" si="79"/>
        <v>-1.7320520067835021E-2</v>
      </c>
    </row>
    <row r="5046" spans="1:7" x14ac:dyDescent="0.35">
      <c r="A5046" s="60">
        <v>38643</v>
      </c>
      <c r="B5046" s="16">
        <v>4422.5</v>
      </c>
      <c r="C5046" s="16">
        <v>4398.8</v>
      </c>
      <c r="D5046" s="16">
        <v>4425.2</v>
      </c>
      <c r="E5046" s="16">
        <v>4398.8</v>
      </c>
      <c r="F5046" s="16" t="s">
        <v>1800</v>
      </c>
      <c r="G5046" s="61">
        <f t="shared" si="79"/>
        <v>7.4261372696418082E-3</v>
      </c>
    </row>
    <row r="5047" spans="1:7" x14ac:dyDescent="0.35">
      <c r="A5047" s="60">
        <v>38642</v>
      </c>
      <c r="B5047" s="16">
        <v>4389.8999999999996</v>
      </c>
      <c r="C5047" s="16">
        <v>4382.1000000000004</v>
      </c>
      <c r="D5047" s="16">
        <v>4412.6000000000004</v>
      </c>
      <c r="E5047" s="16">
        <v>4382.1000000000004</v>
      </c>
      <c r="F5047" s="16" t="s">
        <v>1799</v>
      </c>
      <c r="G5047" s="61">
        <f t="shared" si="79"/>
        <v>4.2550271086403413E-3</v>
      </c>
    </row>
    <row r="5048" spans="1:7" x14ac:dyDescent="0.35">
      <c r="A5048" s="60">
        <v>38639</v>
      </c>
      <c r="B5048" s="16">
        <v>4371.3</v>
      </c>
      <c r="C5048" s="16">
        <v>4390.3</v>
      </c>
      <c r="D5048" s="16">
        <v>4395.1000000000004</v>
      </c>
      <c r="E5048" s="16">
        <v>4359.7</v>
      </c>
      <c r="F5048" s="16" t="s">
        <v>1798</v>
      </c>
      <c r="G5048" s="61">
        <f t="shared" si="79"/>
        <v>-5.3698605201482064E-3</v>
      </c>
    </row>
    <row r="5049" spans="1:7" x14ac:dyDescent="0.35">
      <c r="A5049" s="60">
        <v>38638</v>
      </c>
      <c r="B5049" s="16">
        <v>4394.8999999999996</v>
      </c>
      <c r="C5049" s="16">
        <v>4417.6000000000004</v>
      </c>
      <c r="D5049" s="16">
        <v>4418.3999999999996</v>
      </c>
      <c r="E5049" s="16">
        <v>4367.5</v>
      </c>
      <c r="F5049" s="16" t="s">
        <v>1797</v>
      </c>
      <c r="G5049" s="61">
        <f t="shared" si="79"/>
        <v>-7.7888653090711912E-3</v>
      </c>
    </row>
    <row r="5050" spans="1:7" x14ac:dyDescent="0.35">
      <c r="A5050" s="60">
        <v>38637</v>
      </c>
      <c r="B5050" s="16">
        <v>4429.3999999999996</v>
      </c>
      <c r="C5050" s="16">
        <v>4399.6000000000004</v>
      </c>
      <c r="D5050" s="16">
        <v>4433.5</v>
      </c>
      <c r="E5050" s="16">
        <v>4399</v>
      </c>
      <c r="F5050" s="16" t="s">
        <v>1796</v>
      </c>
      <c r="G5050" s="61">
        <f t="shared" si="79"/>
        <v>8.4465997313478702E-3</v>
      </c>
    </row>
    <row r="5051" spans="1:7" x14ac:dyDescent="0.35">
      <c r="A5051" s="60">
        <v>38636</v>
      </c>
      <c r="B5051" s="16">
        <v>4392.3</v>
      </c>
      <c r="C5051" s="16">
        <v>4426.8999999999996</v>
      </c>
      <c r="D5051" s="16">
        <v>4427.5</v>
      </c>
      <c r="E5051" s="16">
        <v>4379</v>
      </c>
      <c r="F5051" s="16" t="s">
        <v>1795</v>
      </c>
      <c r="G5051" s="61">
        <f t="shared" si="79"/>
        <v>-8.0399286343412202E-3</v>
      </c>
    </row>
    <row r="5052" spans="1:7" x14ac:dyDescent="0.35">
      <c r="A5052" s="60">
        <v>38635</v>
      </c>
      <c r="B5052" s="16">
        <v>4427.8999999999996</v>
      </c>
      <c r="C5052" s="16">
        <v>4406.3</v>
      </c>
      <c r="D5052" s="16">
        <v>4437.8</v>
      </c>
      <c r="E5052" s="16">
        <v>4406.3</v>
      </c>
      <c r="F5052" s="16" t="s">
        <v>1794</v>
      </c>
      <c r="G5052" s="61">
        <f t="shared" si="79"/>
        <v>6.3180382264038659E-3</v>
      </c>
    </row>
    <row r="5053" spans="1:7" x14ac:dyDescent="0.35">
      <c r="A5053" s="60">
        <v>38632</v>
      </c>
      <c r="B5053" s="16">
        <v>4400.1000000000004</v>
      </c>
      <c r="C5053" s="16">
        <v>4403.8999999999996</v>
      </c>
      <c r="D5053" s="16">
        <v>4431.2</v>
      </c>
      <c r="E5053" s="16">
        <v>4382.7</v>
      </c>
      <c r="F5053" s="16" t="s">
        <v>1793</v>
      </c>
      <c r="G5053" s="61">
        <f t="shared" si="79"/>
        <v>-3.8620564314595374E-4</v>
      </c>
    </row>
    <row r="5054" spans="1:7" x14ac:dyDescent="0.35">
      <c r="A5054" s="60">
        <v>38631</v>
      </c>
      <c r="B5054" s="16">
        <v>4401.8</v>
      </c>
      <c r="C5054" s="16">
        <v>4478.2</v>
      </c>
      <c r="D5054" s="16">
        <v>4478.2</v>
      </c>
      <c r="E5054" s="16">
        <v>4401.1000000000004</v>
      </c>
      <c r="F5054" s="16" t="s">
        <v>1792</v>
      </c>
      <c r="G5054" s="61">
        <f t="shared" si="79"/>
        <v>-2.1126134139832775E-2</v>
      </c>
    </row>
    <row r="5055" spans="1:7" x14ac:dyDescent="0.35">
      <c r="A5055" s="60">
        <v>38630</v>
      </c>
      <c r="B5055" s="16">
        <v>4496.8</v>
      </c>
      <c r="C5055" s="16">
        <v>4590.7</v>
      </c>
      <c r="D5055" s="16">
        <v>4590.7</v>
      </c>
      <c r="E5055" s="16">
        <v>4496.8</v>
      </c>
      <c r="F5055" s="16" t="s">
        <v>1791</v>
      </c>
      <c r="G5055" s="61">
        <f t="shared" si="79"/>
        <v>-2.0625068060546647E-2</v>
      </c>
    </row>
    <row r="5056" spans="1:7" x14ac:dyDescent="0.35">
      <c r="A5056" s="60">
        <v>38629</v>
      </c>
      <c r="B5056" s="16">
        <v>4591.5</v>
      </c>
      <c r="C5056" s="16">
        <v>4590</v>
      </c>
      <c r="D5056" s="16">
        <v>4601.5</v>
      </c>
      <c r="E5056" s="16">
        <v>4581</v>
      </c>
      <c r="F5056" s="16" t="s">
        <v>1790</v>
      </c>
      <c r="G5056" s="61">
        <f t="shared" si="79"/>
        <v>-3.701123399808548E-4</v>
      </c>
    </row>
    <row r="5057" spans="1:7" x14ac:dyDescent="0.35">
      <c r="A5057" s="60">
        <v>38628</v>
      </c>
      <c r="B5057" s="16">
        <v>4593.2</v>
      </c>
      <c r="C5057" s="16">
        <v>4593.6000000000004</v>
      </c>
      <c r="D5057" s="16">
        <v>4599.5</v>
      </c>
      <c r="E5057" s="16">
        <v>4577.3999999999996</v>
      </c>
      <c r="F5057" s="16" t="s">
        <v>1789</v>
      </c>
      <c r="G5057" s="61">
        <f t="shared" si="79"/>
        <v>1.3064495057246717E-4</v>
      </c>
    </row>
    <row r="5058" spans="1:7" x14ac:dyDescent="0.35">
      <c r="A5058" s="60">
        <v>38625</v>
      </c>
      <c r="B5058" s="16">
        <v>4592.6000000000004</v>
      </c>
      <c r="C5058" s="16">
        <v>4618.8</v>
      </c>
      <c r="D5058" s="16">
        <v>4625.3</v>
      </c>
      <c r="E5058" s="16">
        <v>4592.6000000000004</v>
      </c>
      <c r="F5058" s="16" t="s">
        <v>1788</v>
      </c>
      <c r="G5058" s="61">
        <f t="shared" si="79"/>
        <v>-5.3709880019057188E-3</v>
      </c>
    </row>
    <row r="5059" spans="1:7" x14ac:dyDescent="0.35">
      <c r="A5059" s="60">
        <v>38624</v>
      </c>
      <c r="B5059" s="16">
        <v>4617.3999999999996</v>
      </c>
      <c r="C5059" s="16">
        <v>4585</v>
      </c>
      <c r="D5059" s="16">
        <v>4622</v>
      </c>
      <c r="E5059" s="16">
        <v>4585</v>
      </c>
      <c r="F5059" s="16" t="s">
        <v>1787</v>
      </c>
      <c r="G5059" s="61">
        <f t="shared" ref="G5059:G5122" si="80">B5059/B5060-1</f>
        <v>9.2236404965901908E-3</v>
      </c>
    </row>
    <row r="5060" spans="1:7" x14ac:dyDescent="0.35">
      <c r="A5060" s="60">
        <v>38623</v>
      </c>
      <c r="B5060" s="16">
        <v>4575.2</v>
      </c>
      <c r="C5060" s="16">
        <v>4576.2</v>
      </c>
      <c r="D5060" s="16">
        <v>4585</v>
      </c>
      <c r="E5060" s="16">
        <v>4561.8</v>
      </c>
      <c r="F5060" s="16" t="s">
        <v>1786</v>
      </c>
      <c r="G5060" s="61">
        <f t="shared" si="80"/>
        <v>-3.2774706666371944E-4</v>
      </c>
    </row>
    <row r="5061" spans="1:7" x14ac:dyDescent="0.35">
      <c r="A5061" s="60">
        <v>38622</v>
      </c>
      <c r="B5061" s="16">
        <v>4576.7</v>
      </c>
      <c r="C5061" s="16">
        <v>4569.3</v>
      </c>
      <c r="D5061" s="16">
        <v>4596.7</v>
      </c>
      <c r="E5061" s="16">
        <v>4566.3999999999996</v>
      </c>
      <c r="F5061" s="16" t="s">
        <v>1785</v>
      </c>
      <c r="G5061" s="61">
        <f t="shared" si="80"/>
        <v>2.4970976715659177E-3</v>
      </c>
    </row>
    <row r="5062" spans="1:7" x14ac:dyDescent="0.35">
      <c r="A5062" s="60">
        <v>38621</v>
      </c>
      <c r="B5062" s="16">
        <v>4565.3</v>
      </c>
      <c r="C5062" s="16">
        <v>4517.2</v>
      </c>
      <c r="D5062" s="16">
        <v>4565.3</v>
      </c>
      <c r="E5062" s="16">
        <v>4517</v>
      </c>
      <c r="F5062" s="16" t="s">
        <v>1784</v>
      </c>
      <c r="G5062" s="61">
        <f t="shared" si="80"/>
        <v>1.1364643331856383E-2</v>
      </c>
    </row>
    <row r="5063" spans="1:7" x14ac:dyDescent="0.35">
      <c r="A5063" s="60">
        <v>38618</v>
      </c>
      <c r="B5063" s="16">
        <v>4514</v>
      </c>
      <c r="C5063" s="16">
        <v>4509.6000000000004</v>
      </c>
      <c r="D5063" s="16">
        <v>4527.6000000000004</v>
      </c>
      <c r="E5063" s="16">
        <v>4500.5</v>
      </c>
      <c r="F5063" s="16" t="s">
        <v>1783</v>
      </c>
      <c r="G5063" s="61">
        <f t="shared" si="80"/>
        <v>5.5413942147852779E-4</v>
      </c>
    </row>
    <row r="5064" spans="1:7" x14ac:dyDescent="0.35">
      <c r="A5064" s="60">
        <v>38617</v>
      </c>
      <c r="B5064" s="16">
        <v>4511.5</v>
      </c>
      <c r="C5064" s="16">
        <v>4503.5</v>
      </c>
      <c r="D5064" s="16">
        <v>4511.6000000000004</v>
      </c>
      <c r="E5064" s="16">
        <v>4488.8999999999996</v>
      </c>
      <c r="F5064" s="16" t="s">
        <v>502</v>
      </c>
      <c r="G5064" s="61">
        <f t="shared" si="80"/>
        <v>2.1546936780842962E-3</v>
      </c>
    </row>
    <row r="5065" spans="1:7" x14ac:dyDescent="0.35">
      <c r="A5065" s="60">
        <v>38616</v>
      </c>
      <c r="B5065" s="16">
        <v>4501.8</v>
      </c>
      <c r="C5065" s="16">
        <v>4521.5</v>
      </c>
      <c r="D5065" s="16">
        <v>4522.8999999999996</v>
      </c>
      <c r="E5065" s="16">
        <v>4500.8999999999996</v>
      </c>
      <c r="F5065" s="16" t="s">
        <v>1782</v>
      </c>
      <c r="G5065" s="61">
        <f t="shared" si="80"/>
        <v>-5.6105318960946171E-3</v>
      </c>
    </row>
    <row r="5066" spans="1:7" x14ac:dyDescent="0.35">
      <c r="A5066" s="60">
        <v>38615</v>
      </c>
      <c r="B5066" s="16">
        <v>4527.2</v>
      </c>
      <c r="C5066" s="16">
        <v>4501</v>
      </c>
      <c r="D5066" s="16">
        <v>4530.3999999999996</v>
      </c>
      <c r="E5066" s="16">
        <v>4500.3999999999996</v>
      </c>
      <c r="F5066" s="16" t="s">
        <v>1781</v>
      </c>
      <c r="G5066" s="61">
        <f t="shared" si="80"/>
        <v>6.1338785669835527E-3</v>
      </c>
    </row>
    <row r="5067" spans="1:7" x14ac:dyDescent="0.35">
      <c r="A5067" s="60">
        <v>38614</v>
      </c>
      <c r="B5067" s="16">
        <v>4499.6000000000004</v>
      </c>
      <c r="C5067" s="16">
        <v>4501</v>
      </c>
      <c r="D5067" s="16">
        <v>4522.1000000000004</v>
      </c>
      <c r="E5067" s="16">
        <v>4499.6000000000004</v>
      </c>
      <c r="F5067" s="16" t="s">
        <v>1780</v>
      </c>
      <c r="G5067" s="61">
        <f t="shared" si="80"/>
        <v>4.4450371160742463E-5</v>
      </c>
    </row>
    <row r="5068" spans="1:7" x14ac:dyDescent="0.35">
      <c r="A5068" s="60">
        <v>38611</v>
      </c>
      <c r="B5068" s="16">
        <v>4499.3999999999996</v>
      </c>
      <c r="C5068" s="16">
        <v>4472.8</v>
      </c>
      <c r="D5068" s="16">
        <v>4508.3999999999996</v>
      </c>
      <c r="E5068" s="16">
        <v>4472.6000000000004</v>
      </c>
      <c r="F5068" s="16" t="s">
        <v>1779</v>
      </c>
      <c r="G5068" s="61">
        <f t="shared" si="80"/>
        <v>7.3885008060181612E-3</v>
      </c>
    </row>
    <row r="5069" spans="1:7" x14ac:dyDescent="0.35">
      <c r="A5069" s="60">
        <v>38610</v>
      </c>
      <c r="B5069" s="16">
        <v>4466.3999999999996</v>
      </c>
      <c r="C5069" s="16">
        <v>4469.7</v>
      </c>
      <c r="D5069" s="16">
        <v>4480.3</v>
      </c>
      <c r="E5069" s="16">
        <v>4460.2</v>
      </c>
      <c r="F5069" s="16" t="s">
        <v>1778</v>
      </c>
      <c r="G5069" s="61">
        <f t="shared" si="80"/>
        <v>-1.6094420600859527E-3</v>
      </c>
    </row>
    <row r="5070" spans="1:7" x14ac:dyDescent="0.35">
      <c r="A5070" s="60">
        <v>38609</v>
      </c>
      <c r="B5070" s="16">
        <v>4473.6000000000004</v>
      </c>
      <c r="C5070" s="16">
        <v>4454.6000000000004</v>
      </c>
      <c r="D5070" s="16">
        <v>4479.3</v>
      </c>
      <c r="E5070" s="16">
        <v>4447.5</v>
      </c>
      <c r="F5070" s="16" t="s">
        <v>1777</v>
      </c>
      <c r="G5070" s="61">
        <f t="shared" si="80"/>
        <v>3.8821443798666699E-3</v>
      </c>
    </row>
    <row r="5071" spans="1:7" x14ac:dyDescent="0.35">
      <c r="A5071" s="60">
        <v>38608</v>
      </c>
      <c r="B5071" s="16">
        <v>4456.3</v>
      </c>
      <c r="C5071" s="16">
        <v>4439</v>
      </c>
      <c r="D5071" s="16">
        <v>4460.5</v>
      </c>
      <c r="E5071" s="16">
        <v>4431.8</v>
      </c>
      <c r="F5071" s="16" t="s">
        <v>1776</v>
      </c>
      <c r="G5071" s="61">
        <f t="shared" si="80"/>
        <v>4.2366197183099086E-3</v>
      </c>
    </row>
    <row r="5072" spans="1:7" x14ac:dyDescent="0.35">
      <c r="A5072" s="60">
        <v>38607</v>
      </c>
      <c r="B5072" s="16">
        <v>4437.5</v>
      </c>
      <c r="C5072" s="16">
        <v>4438.1000000000004</v>
      </c>
      <c r="D5072" s="16">
        <v>4446</v>
      </c>
      <c r="E5072" s="16">
        <v>4431.3999999999996</v>
      </c>
      <c r="F5072" s="16" t="s">
        <v>1775</v>
      </c>
      <c r="G5072" s="61">
        <f t="shared" si="80"/>
        <v>1.0828614614117882E-3</v>
      </c>
    </row>
    <row r="5073" spans="1:7" x14ac:dyDescent="0.35">
      <c r="A5073" s="60">
        <v>38604</v>
      </c>
      <c r="B5073" s="16">
        <v>4432.7</v>
      </c>
      <c r="C5073" s="16">
        <v>4436.6000000000004</v>
      </c>
      <c r="D5073" s="16">
        <v>4436.6000000000004</v>
      </c>
      <c r="E5073" s="16">
        <v>4409.5</v>
      </c>
      <c r="F5073" s="16" t="s">
        <v>1774</v>
      </c>
      <c r="G5073" s="61">
        <f t="shared" si="80"/>
        <v>-1.599171133834898E-3</v>
      </c>
    </row>
    <row r="5074" spans="1:7" x14ac:dyDescent="0.35">
      <c r="A5074" s="60">
        <v>38603</v>
      </c>
      <c r="B5074" s="16">
        <v>4439.8</v>
      </c>
      <c r="C5074" s="16">
        <v>4457.1000000000004</v>
      </c>
      <c r="D5074" s="16">
        <v>4466.2</v>
      </c>
      <c r="E5074" s="16">
        <v>4438.8999999999996</v>
      </c>
      <c r="F5074" s="16" t="s">
        <v>1773</v>
      </c>
      <c r="G5074" s="61">
        <f t="shared" si="80"/>
        <v>-3.7026232524740577E-3</v>
      </c>
    </row>
    <row r="5075" spans="1:7" x14ac:dyDescent="0.35">
      <c r="A5075" s="60">
        <v>38602</v>
      </c>
      <c r="B5075" s="16">
        <v>4456.3</v>
      </c>
      <c r="C5075" s="16">
        <v>4428.6000000000004</v>
      </c>
      <c r="D5075" s="16">
        <v>4456.6000000000004</v>
      </c>
      <c r="E5075" s="16">
        <v>4428.6000000000004</v>
      </c>
      <c r="F5075" s="16" t="s">
        <v>1772</v>
      </c>
      <c r="G5075" s="61">
        <f t="shared" si="80"/>
        <v>7.6883069895754552E-3</v>
      </c>
    </row>
    <row r="5076" spans="1:7" x14ac:dyDescent="0.35">
      <c r="A5076" s="60">
        <v>38601</v>
      </c>
      <c r="B5076" s="16">
        <v>4422.3</v>
      </c>
      <c r="C5076" s="16">
        <v>4415.7</v>
      </c>
      <c r="D5076" s="16">
        <v>4436.3</v>
      </c>
      <c r="E5076" s="16">
        <v>4415.7</v>
      </c>
      <c r="F5076" s="16" t="s">
        <v>1771</v>
      </c>
      <c r="G5076" s="61">
        <f t="shared" si="80"/>
        <v>1.1545775604455688E-3</v>
      </c>
    </row>
    <row r="5077" spans="1:7" x14ac:dyDescent="0.35">
      <c r="A5077" s="60">
        <v>38600</v>
      </c>
      <c r="B5077" s="16">
        <v>4417.2</v>
      </c>
      <c r="C5077" s="16">
        <v>4435.3999999999996</v>
      </c>
      <c r="D5077" s="16">
        <v>4435.7</v>
      </c>
      <c r="E5077" s="16">
        <v>4405.8999999999996</v>
      </c>
      <c r="F5077" s="16" t="s">
        <v>1770</v>
      </c>
      <c r="G5077" s="61">
        <f t="shared" si="80"/>
        <v>-4.2156044996505271E-3</v>
      </c>
    </row>
    <row r="5078" spans="1:7" x14ac:dyDescent="0.35">
      <c r="A5078" s="60">
        <v>38597</v>
      </c>
      <c r="B5078" s="16">
        <v>4435.8999999999996</v>
      </c>
      <c r="C5078" s="16">
        <v>4464.1000000000004</v>
      </c>
      <c r="D5078" s="16">
        <v>4476.3</v>
      </c>
      <c r="E5078" s="16">
        <v>4435.8999999999996</v>
      </c>
      <c r="F5078" s="16" t="s">
        <v>1769</v>
      </c>
      <c r="G5078" s="61">
        <f t="shared" si="80"/>
        <v>-5.4258873119438222E-3</v>
      </c>
    </row>
    <row r="5079" spans="1:7" x14ac:dyDescent="0.35">
      <c r="A5079" s="60">
        <v>38596</v>
      </c>
      <c r="B5079" s="16">
        <v>4460.1000000000004</v>
      </c>
      <c r="C5079" s="16">
        <v>4419.7</v>
      </c>
      <c r="D5079" s="16">
        <v>4460.1000000000004</v>
      </c>
      <c r="E5079" s="16">
        <v>4419.7</v>
      </c>
      <c r="F5079" s="16" t="s">
        <v>1768</v>
      </c>
      <c r="G5079" s="61">
        <f t="shared" si="80"/>
        <v>1.0558513651297341E-2</v>
      </c>
    </row>
    <row r="5080" spans="1:7" x14ac:dyDescent="0.35">
      <c r="A5080" s="60">
        <v>38595</v>
      </c>
      <c r="B5080" s="16">
        <v>4413.5</v>
      </c>
      <c r="C5080" s="16">
        <v>4407.6000000000004</v>
      </c>
      <c r="D5080" s="16">
        <v>4413.5</v>
      </c>
      <c r="E5080" s="16">
        <v>4386.5</v>
      </c>
      <c r="F5080" s="16" t="s">
        <v>1767</v>
      </c>
      <c r="G5080" s="61">
        <f t="shared" si="80"/>
        <v>1.3840359395562718E-3</v>
      </c>
    </row>
    <row r="5081" spans="1:7" x14ac:dyDescent="0.35">
      <c r="A5081" s="60">
        <v>38594</v>
      </c>
      <c r="B5081" s="16">
        <v>4407.3999999999996</v>
      </c>
      <c r="C5081" s="16">
        <v>4369</v>
      </c>
      <c r="D5081" s="16">
        <v>4409</v>
      </c>
      <c r="E5081" s="16">
        <v>4369</v>
      </c>
      <c r="F5081" s="16" t="s">
        <v>1766</v>
      </c>
      <c r="G5081" s="61">
        <f t="shared" si="80"/>
        <v>8.9046583495477893E-3</v>
      </c>
    </row>
    <row r="5082" spans="1:7" x14ac:dyDescent="0.35">
      <c r="A5082" s="60">
        <v>38593</v>
      </c>
      <c r="B5082" s="16">
        <v>4368.5</v>
      </c>
      <c r="C5082" s="16">
        <v>4409</v>
      </c>
      <c r="D5082" s="16">
        <v>4409.8999999999996</v>
      </c>
      <c r="E5082" s="16">
        <v>4363.8</v>
      </c>
      <c r="F5082" s="16" t="s">
        <v>1765</v>
      </c>
      <c r="G5082" s="61">
        <f t="shared" si="80"/>
        <v>-1.1450295308999658E-2</v>
      </c>
    </row>
    <row r="5083" spans="1:7" x14ac:dyDescent="0.35">
      <c r="A5083" s="60">
        <v>38590</v>
      </c>
      <c r="B5083" s="16">
        <v>4419.1000000000004</v>
      </c>
      <c r="C5083" s="16">
        <v>4401.1000000000004</v>
      </c>
      <c r="D5083" s="16">
        <v>4422.8999999999996</v>
      </c>
      <c r="E5083" s="16">
        <v>4400.8999999999996</v>
      </c>
      <c r="F5083" s="16" t="s">
        <v>1764</v>
      </c>
      <c r="G5083" s="61">
        <f t="shared" si="80"/>
        <v>5.8038965768389961E-3</v>
      </c>
    </row>
    <row r="5084" spans="1:7" x14ac:dyDescent="0.35">
      <c r="A5084" s="60">
        <v>38589</v>
      </c>
      <c r="B5084" s="16">
        <v>4393.6000000000004</v>
      </c>
      <c r="C5084" s="16">
        <v>4405.7</v>
      </c>
      <c r="D5084" s="16">
        <v>4406</v>
      </c>
      <c r="E5084" s="16">
        <v>4385.8999999999996</v>
      </c>
      <c r="F5084" s="16" t="s">
        <v>1763</v>
      </c>
      <c r="G5084" s="61">
        <f t="shared" si="80"/>
        <v>-5.2977133801221932E-3</v>
      </c>
    </row>
    <row r="5085" spans="1:7" x14ac:dyDescent="0.35">
      <c r="A5085" s="60">
        <v>38588</v>
      </c>
      <c r="B5085" s="16">
        <v>4417</v>
      </c>
      <c r="C5085" s="16">
        <v>4447</v>
      </c>
      <c r="D5085" s="16">
        <v>4447</v>
      </c>
      <c r="E5085" s="16">
        <v>4406.6000000000004</v>
      </c>
      <c r="F5085" s="16" t="s">
        <v>1762</v>
      </c>
      <c r="G5085" s="61">
        <f t="shared" si="80"/>
        <v>-7.7724862970618425E-3</v>
      </c>
    </row>
    <row r="5086" spans="1:7" x14ac:dyDescent="0.35">
      <c r="A5086" s="60">
        <v>38587</v>
      </c>
      <c r="B5086" s="16">
        <v>4451.6000000000004</v>
      </c>
      <c r="C5086" s="16">
        <v>4464.8</v>
      </c>
      <c r="D5086" s="16">
        <v>4465.8999999999996</v>
      </c>
      <c r="E5086" s="16">
        <v>4449.8</v>
      </c>
      <c r="F5086" s="16" t="s">
        <v>1761</v>
      </c>
      <c r="G5086" s="61">
        <f t="shared" si="80"/>
        <v>-2.4872834830931279E-3</v>
      </c>
    </row>
    <row r="5087" spans="1:7" x14ac:dyDescent="0.35">
      <c r="A5087" s="60">
        <v>38586</v>
      </c>
      <c r="B5087" s="16">
        <v>4462.7</v>
      </c>
      <c r="C5087" s="16">
        <v>4435.8999999999996</v>
      </c>
      <c r="D5087" s="16">
        <v>4462.7</v>
      </c>
      <c r="E5087" s="16">
        <v>4435</v>
      </c>
      <c r="F5087" s="16" t="s">
        <v>1760</v>
      </c>
      <c r="G5087" s="61">
        <f t="shared" si="80"/>
        <v>7.4042303438002222E-3</v>
      </c>
    </row>
    <row r="5088" spans="1:7" x14ac:dyDescent="0.35">
      <c r="A5088" s="60">
        <v>38583</v>
      </c>
      <c r="B5088" s="16">
        <v>4429.8999999999996</v>
      </c>
      <c r="C5088" s="16">
        <v>4410.1000000000004</v>
      </c>
      <c r="D5088" s="16">
        <v>4429.8999999999996</v>
      </c>
      <c r="E5088" s="16">
        <v>4407.8999999999996</v>
      </c>
      <c r="F5088" s="16" t="s">
        <v>1759</v>
      </c>
      <c r="G5088" s="61">
        <f t="shared" si="80"/>
        <v>4.4669176001088662E-3</v>
      </c>
    </row>
    <row r="5089" spans="1:7" x14ac:dyDescent="0.35">
      <c r="A5089" s="60">
        <v>38582</v>
      </c>
      <c r="B5089" s="16">
        <v>4410.2</v>
      </c>
      <c r="C5089" s="16">
        <v>4430.2</v>
      </c>
      <c r="D5089" s="16">
        <v>4430.2</v>
      </c>
      <c r="E5089" s="16">
        <v>4401.8999999999996</v>
      </c>
      <c r="F5089" s="16" t="s">
        <v>1758</v>
      </c>
      <c r="G5089" s="61">
        <f t="shared" si="80"/>
        <v>-4.4245789877647157E-3</v>
      </c>
    </row>
    <row r="5090" spans="1:7" x14ac:dyDescent="0.35">
      <c r="A5090" s="60">
        <v>38581</v>
      </c>
      <c r="B5090" s="16">
        <v>4429.8</v>
      </c>
      <c r="C5090" s="16">
        <v>4439.7</v>
      </c>
      <c r="D5090" s="16">
        <v>4442.6000000000004</v>
      </c>
      <c r="E5090" s="16">
        <v>4425.6000000000004</v>
      </c>
      <c r="F5090" s="16" t="s">
        <v>1757</v>
      </c>
      <c r="G5090" s="61">
        <f t="shared" si="80"/>
        <v>-3.7109506780919066E-3</v>
      </c>
    </row>
    <row r="5091" spans="1:7" x14ac:dyDescent="0.35">
      <c r="A5091" s="60">
        <v>38580</v>
      </c>
      <c r="B5091" s="16">
        <v>4446.3</v>
      </c>
      <c r="C5091" s="16">
        <v>4426.1000000000004</v>
      </c>
      <c r="D5091" s="16">
        <v>4449.5</v>
      </c>
      <c r="E5091" s="16">
        <v>4425.5</v>
      </c>
      <c r="F5091" s="16" t="s">
        <v>1756</v>
      </c>
      <c r="G5091" s="61">
        <f t="shared" si="80"/>
        <v>4.700033894475153E-3</v>
      </c>
    </row>
    <row r="5092" spans="1:7" x14ac:dyDescent="0.35">
      <c r="A5092" s="60">
        <v>38579</v>
      </c>
      <c r="B5092" s="16">
        <v>4425.5</v>
      </c>
      <c r="C5092" s="16">
        <v>4430.5</v>
      </c>
      <c r="D5092" s="16">
        <v>4440.3</v>
      </c>
      <c r="E5092" s="16">
        <v>4417.3999999999996</v>
      </c>
      <c r="F5092" s="16" t="s">
        <v>1755</v>
      </c>
      <c r="G5092" s="61">
        <f t="shared" si="80"/>
        <v>-1.4440759042396722E-3</v>
      </c>
    </row>
    <row r="5093" spans="1:7" x14ac:dyDescent="0.35">
      <c r="A5093" s="60">
        <v>38576</v>
      </c>
      <c r="B5093" s="16">
        <v>4431.8999999999996</v>
      </c>
      <c r="C5093" s="16">
        <v>4429.3999999999996</v>
      </c>
      <c r="D5093" s="16">
        <v>4435.2</v>
      </c>
      <c r="E5093" s="16">
        <v>4418</v>
      </c>
      <c r="F5093" s="16" t="s">
        <v>1754</v>
      </c>
      <c r="G5093" s="61">
        <f t="shared" si="80"/>
        <v>1.8083591401252264E-3</v>
      </c>
    </row>
    <row r="5094" spans="1:7" x14ac:dyDescent="0.35">
      <c r="A5094" s="60">
        <v>38575</v>
      </c>
      <c r="B5094" s="16">
        <v>4423.8999999999996</v>
      </c>
      <c r="C5094" s="16">
        <v>4387.2</v>
      </c>
      <c r="D5094" s="16">
        <v>4425.3</v>
      </c>
      <c r="E5094" s="16">
        <v>4386.5</v>
      </c>
      <c r="F5094" s="16" t="s">
        <v>1753</v>
      </c>
      <c r="G5094" s="61">
        <f t="shared" si="80"/>
        <v>8.9171683999269558E-3</v>
      </c>
    </row>
    <row r="5095" spans="1:7" x14ac:dyDescent="0.35">
      <c r="A5095" s="60">
        <v>38574</v>
      </c>
      <c r="B5095" s="16">
        <v>4384.8</v>
      </c>
      <c r="C5095" s="16">
        <v>4377.8</v>
      </c>
      <c r="D5095" s="16">
        <v>4384.8</v>
      </c>
      <c r="E5095" s="16">
        <v>4366.7</v>
      </c>
      <c r="F5095" s="16" t="s">
        <v>1752</v>
      </c>
      <c r="G5095" s="61">
        <f t="shared" si="80"/>
        <v>2.3545548062635646E-3</v>
      </c>
    </row>
    <row r="5096" spans="1:7" x14ac:dyDescent="0.35">
      <c r="A5096" s="60">
        <v>38573</v>
      </c>
      <c r="B5096" s="16">
        <v>4374.5</v>
      </c>
      <c r="C5096" s="16">
        <v>4371.1000000000004</v>
      </c>
      <c r="D5096" s="16">
        <v>4377.1000000000004</v>
      </c>
      <c r="E5096" s="16">
        <v>4358.3</v>
      </c>
      <c r="F5096" s="16" t="s">
        <v>1751</v>
      </c>
      <c r="G5096" s="61">
        <f t="shared" si="80"/>
        <v>2.1304865756437419E-3</v>
      </c>
    </row>
    <row r="5097" spans="1:7" x14ac:dyDescent="0.35">
      <c r="A5097" s="60">
        <v>38572</v>
      </c>
      <c r="B5097" s="16">
        <v>4365.2</v>
      </c>
      <c r="C5097" s="16">
        <v>4334.6000000000004</v>
      </c>
      <c r="D5097" s="16">
        <v>4369.6000000000004</v>
      </c>
      <c r="E5097" s="16">
        <v>4330.3999999999996</v>
      </c>
      <c r="F5097" s="16" t="s">
        <v>1750</v>
      </c>
      <c r="G5097" s="61">
        <f t="shared" si="80"/>
        <v>7.4080912049108161E-3</v>
      </c>
    </row>
    <row r="5098" spans="1:7" x14ac:dyDescent="0.35">
      <c r="A5098" s="60">
        <v>38569</v>
      </c>
      <c r="B5098" s="16">
        <v>4333.1000000000004</v>
      </c>
      <c r="C5098" s="16">
        <v>4327.7</v>
      </c>
      <c r="D5098" s="16">
        <v>4336</v>
      </c>
      <c r="E5098" s="16">
        <v>4317.3</v>
      </c>
      <c r="F5098" s="16" t="s">
        <v>1749</v>
      </c>
      <c r="G5098" s="61">
        <f t="shared" si="80"/>
        <v>1.062723807323529E-3</v>
      </c>
    </row>
    <row r="5099" spans="1:7" x14ac:dyDescent="0.35">
      <c r="A5099" s="60">
        <v>38568</v>
      </c>
      <c r="B5099" s="16">
        <v>4328.5</v>
      </c>
      <c r="C5099" s="16">
        <v>4334.8999999999996</v>
      </c>
      <c r="D5099" s="16">
        <v>4347.6000000000004</v>
      </c>
      <c r="E5099" s="16">
        <v>4326.6000000000004</v>
      </c>
      <c r="F5099" s="16" t="s">
        <v>1748</v>
      </c>
      <c r="G5099" s="61">
        <f t="shared" si="80"/>
        <v>5.085176709889172E-4</v>
      </c>
    </row>
    <row r="5100" spans="1:7" x14ac:dyDescent="0.35">
      <c r="A5100" s="60">
        <v>38567</v>
      </c>
      <c r="B5100" s="16">
        <v>4326.3</v>
      </c>
      <c r="C5100" s="16">
        <v>4348.8999999999996</v>
      </c>
      <c r="D5100" s="16">
        <v>4354.1000000000004</v>
      </c>
      <c r="E5100" s="16">
        <v>4325.8999999999996</v>
      </c>
      <c r="F5100" s="16" t="s">
        <v>1747</v>
      </c>
      <c r="G5100" s="61">
        <f t="shared" si="80"/>
        <v>-3.93700787401563E-3</v>
      </c>
    </row>
    <row r="5101" spans="1:7" x14ac:dyDescent="0.35">
      <c r="A5101" s="60">
        <v>38566</v>
      </c>
      <c r="B5101" s="16">
        <v>4343.3999999999996</v>
      </c>
      <c r="C5101" s="16">
        <v>4336.8</v>
      </c>
      <c r="D5101" s="16">
        <v>4348.3</v>
      </c>
      <c r="E5101" s="16">
        <v>4325.1000000000004</v>
      </c>
      <c r="F5101" s="16" t="s">
        <v>1746</v>
      </c>
      <c r="G5101" s="61">
        <f t="shared" si="80"/>
        <v>1.3371449649575151E-3</v>
      </c>
    </row>
    <row r="5102" spans="1:7" x14ac:dyDescent="0.35">
      <c r="A5102" s="60">
        <v>38565</v>
      </c>
      <c r="B5102" s="16">
        <v>4337.6000000000004</v>
      </c>
      <c r="C5102" s="16">
        <v>4346.8</v>
      </c>
      <c r="D5102" s="16">
        <v>4351.1000000000004</v>
      </c>
      <c r="E5102" s="16">
        <v>4333.2</v>
      </c>
      <c r="F5102" s="16" t="s">
        <v>1745</v>
      </c>
      <c r="G5102" s="61">
        <f t="shared" si="80"/>
        <v>-2.0935422274367399E-3</v>
      </c>
    </row>
    <row r="5103" spans="1:7" x14ac:dyDescent="0.35">
      <c r="A5103" s="60">
        <v>38562</v>
      </c>
      <c r="B5103" s="16">
        <v>4346.7</v>
      </c>
      <c r="C5103" s="16">
        <v>4335.3</v>
      </c>
      <c r="D5103" s="16">
        <v>4351.2</v>
      </c>
      <c r="E5103" s="16">
        <v>4334.8999999999996</v>
      </c>
      <c r="F5103" s="16" t="s">
        <v>1744</v>
      </c>
      <c r="G5103" s="61">
        <f t="shared" si="80"/>
        <v>4.0655101522255599E-3</v>
      </c>
    </row>
    <row r="5104" spans="1:7" x14ac:dyDescent="0.35">
      <c r="A5104" s="60">
        <v>38561</v>
      </c>
      <c r="B5104" s="16">
        <v>4329.1000000000004</v>
      </c>
      <c r="C5104" s="16">
        <v>4352</v>
      </c>
      <c r="D5104" s="16">
        <v>4357.3999999999996</v>
      </c>
      <c r="E5104" s="16">
        <v>4326.7</v>
      </c>
      <c r="F5104" s="16" t="s">
        <v>1743</v>
      </c>
      <c r="G5104" s="61">
        <f t="shared" si="80"/>
        <v>-4.2552212715061266E-3</v>
      </c>
    </row>
    <row r="5105" spans="1:7" x14ac:dyDescent="0.35">
      <c r="A5105" s="60">
        <v>38560</v>
      </c>
      <c r="B5105" s="16">
        <v>4347.6000000000004</v>
      </c>
      <c r="C5105" s="16">
        <v>4337.5</v>
      </c>
      <c r="D5105" s="16">
        <v>4350</v>
      </c>
      <c r="E5105" s="16">
        <v>4337.5</v>
      </c>
      <c r="F5105" s="16" t="s">
        <v>1742</v>
      </c>
      <c r="G5105" s="61">
        <f t="shared" si="80"/>
        <v>2.1898988036237466E-3</v>
      </c>
    </row>
    <row r="5106" spans="1:7" x14ac:dyDescent="0.35">
      <c r="A5106" s="60">
        <v>38559</v>
      </c>
      <c r="B5106" s="16">
        <v>4338.1000000000004</v>
      </c>
      <c r="C5106" s="16">
        <v>4332.6000000000004</v>
      </c>
      <c r="D5106" s="16">
        <v>4346.6000000000004</v>
      </c>
      <c r="E5106" s="16">
        <v>4326.1000000000004</v>
      </c>
      <c r="F5106" s="16" t="s">
        <v>1741</v>
      </c>
      <c r="G5106" s="61">
        <f t="shared" si="80"/>
        <v>5.7662145954417987E-4</v>
      </c>
    </row>
    <row r="5107" spans="1:7" x14ac:dyDescent="0.35">
      <c r="A5107" s="60">
        <v>38558</v>
      </c>
      <c r="B5107" s="16">
        <v>4335.6000000000004</v>
      </c>
      <c r="C5107" s="16">
        <v>4324.5</v>
      </c>
      <c r="D5107" s="16">
        <v>4348.1000000000004</v>
      </c>
      <c r="E5107" s="16">
        <v>4324.5</v>
      </c>
      <c r="F5107" s="16" t="s">
        <v>1740</v>
      </c>
      <c r="G5107" s="61">
        <f t="shared" si="80"/>
        <v>2.6363257943666785E-3</v>
      </c>
    </row>
    <row r="5108" spans="1:7" x14ac:dyDescent="0.35">
      <c r="A5108" s="60">
        <v>38555</v>
      </c>
      <c r="B5108" s="16">
        <v>4324.2</v>
      </c>
      <c r="C5108" s="16">
        <v>4300.8</v>
      </c>
      <c r="D5108" s="16">
        <v>4325.1000000000004</v>
      </c>
      <c r="E5108" s="16">
        <v>4294.7</v>
      </c>
      <c r="F5108" s="16" t="s">
        <v>1739</v>
      </c>
      <c r="G5108" s="61">
        <f t="shared" si="80"/>
        <v>4.9968624352150215E-3</v>
      </c>
    </row>
    <row r="5109" spans="1:7" x14ac:dyDescent="0.35">
      <c r="A5109" s="60">
        <v>38554</v>
      </c>
      <c r="B5109" s="16">
        <v>4302.7</v>
      </c>
      <c r="C5109" s="16">
        <v>4272.3999999999996</v>
      </c>
      <c r="D5109" s="16">
        <v>4309.8</v>
      </c>
      <c r="E5109" s="16">
        <v>4272.3999999999996</v>
      </c>
      <c r="F5109" s="16" t="s">
        <v>1738</v>
      </c>
      <c r="G5109" s="61">
        <f t="shared" si="80"/>
        <v>9.2416672530668542E-3</v>
      </c>
    </row>
    <row r="5110" spans="1:7" x14ac:dyDescent="0.35">
      <c r="A5110" s="60">
        <v>38553</v>
      </c>
      <c r="B5110" s="16">
        <v>4263.3</v>
      </c>
      <c r="C5110" s="16">
        <v>4241.8999999999996</v>
      </c>
      <c r="D5110" s="16">
        <v>4269.8999999999996</v>
      </c>
      <c r="E5110" s="16">
        <v>4241.6000000000004</v>
      </c>
      <c r="F5110" s="16" t="s">
        <v>1737</v>
      </c>
      <c r="G5110" s="61">
        <f t="shared" si="80"/>
        <v>5.542714278975458E-3</v>
      </c>
    </row>
    <row r="5111" spans="1:7" x14ac:dyDescent="0.35">
      <c r="A5111" s="60">
        <v>38552</v>
      </c>
      <c r="B5111" s="16">
        <v>4239.8</v>
      </c>
      <c r="C5111" s="16">
        <v>4255.1000000000004</v>
      </c>
      <c r="D5111" s="16">
        <v>4255.1000000000004</v>
      </c>
      <c r="E5111" s="16">
        <v>4235.8999999999996</v>
      </c>
      <c r="F5111" s="16" t="s">
        <v>1736</v>
      </c>
      <c r="G5111" s="61">
        <f t="shared" si="80"/>
        <v>-4.7184206202022239E-3</v>
      </c>
    </row>
    <row r="5112" spans="1:7" x14ac:dyDescent="0.35">
      <c r="A5112" s="60">
        <v>38551</v>
      </c>
      <c r="B5112" s="16">
        <v>4259.8999999999996</v>
      </c>
      <c r="C5112" s="16">
        <v>4251.3999999999996</v>
      </c>
      <c r="D5112" s="16">
        <v>4271.2</v>
      </c>
      <c r="E5112" s="16">
        <v>4247.8999999999996</v>
      </c>
      <c r="F5112" s="16" t="s">
        <v>1735</v>
      </c>
      <c r="G5112" s="61">
        <f t="shared" si="80"/>
        <v>1.3398523811762875E-3</v>
      </c>
    </row>
    <row r="5113" spans="1:7" x14ac:dyDescent="0.35">
      <c r="A5113" s="60">
        <v>38548</v>
      </c>
      <c r="B5113" s="16">
        <v>4254.2</v>
      </c>
      <c r="C5113" s="16">
        <v>4256.3</v>
      </c>
      <c r="D5113" s="16">
        <v>4263.7</v>
      </c>
      <c r="E5113" s="16">
        <v>4254.2</v>
      </c>
      <c r="F5113" s="16" t="s">
        <v>1734</v>
      </c>
      <c r="G5113" s="61">
        <f t="shared" si="80"/>
        <v>-8.2204006858166423E-4</v>
      </c>
    </row>
    <row r="5114" spans="1:7" x14ac:dyDescent="0.35">
      <c r="A5114" s="60">
        <v>38547</v>
      </c>
      <c r="B5114" s="16">
        <v>4257.7</v>
      </c>
      <c r="C5114" s="16">
        <v>4242.8</v>
      </c>
      <c r="D5114" s="16">
        <v>4258.8999999999996</v>
      </c>
      <c r="E5114" s="16">
        <v>4241.5</v>
      </c>
      <c r="F5114" s="16" t="s">
        <v>1733</v>
      </c>
      <c r="G5114" s="61">
        <f t="shared" si="80"/>
        <v>4.127163813027579E-3</v>
      </c>
    </row>
    <row r="5115" spans="1:7" x14ac:dyDescent="0.35">
      <c r="A5115" s="60">
        <v>38546</v>
      </c>
      <c r="B5115" s="16">
        <v>4240.2</v>
      </c>
      <c r="C5115" s="16">
        <v>4228.2</v>
      </c>
      <c r="D5115" s="16">
        <v>4240.7</v>
      </c>
      <c r="E5115" s="16">
        <v>4227.5</v>
      </c>
      <c r="F5115" s="16" t="s">
        <v>1732</v>
      </c>
      <c r="G5115" s="61">
        <f t="shared" si="80"/>
        <v>3.5738799081677097E-3</v>
      </c>
    </row>
    <row r="5116" spans="1:7" x14ac:dyDescent="0.35">
      <c r="A5116" s="60">
        <v>38545</v>
      </c>
      <c r="B5116" s="16">
        <v>4225.1000000000004</v>
      </c>
      <c r="C5116" s="16">
        <v>4229.3999999999996</v>
      </c>
      <c r="D5116" s="16">
        <v>4235.3999999999996</v>
      </c>
      <c r="E5116" s="16">
        <v>4223.8</v>
      </c>
      <c r="F5116" s="16" t="s">
        <v>1731</v>
      </c>
      <c r="G5116" s="61">
        <f t="shared" si="80"/>
        <v>-3.5489518762121808E-4</v>
      </c>
    </row>
    <row r="5117" spans="1:7" x14ac:dyDescent="0.35">
      <c r="A5117" s="60">
        <v>38544</v>
      </c>
      <c r="B5117" s="16">
        <v>4226.6000000000004</v>
      </c>
      <c r="C5117" s="16">
        <v>4200.1000000000004</v>
      </c>
      <c r="D5117" s="16">
        <v>4230</v>
      </c>
      <c r="E5117" s="16">
        <v>4200.1000000000004</v>
      </c>
      <c r="F5117" s="16" t="s">
        <v>1730</v>
      </c>
      <c r="G5117" s="61">
        <f t="shared" si="80"/>
        <v>7.8210691973865654E-3</v>
      </c>
    </row>
    <row r="5118" spans="1:7" x14ac:dyDescent="0.35">
      <c r="A5118" s="60">
        <v>38541</v>
      </c>
      <c r="B5118" s="16">
        <v>4193.8</v>
      </c>
      <c r="C5118" s="16">
        <v>4193.8</v>
      </c>
      <c r="D5118" s="16">
        <v>4206.6000000000004</v>
      </c>
      <c r="E5118" s="16">
        <v>4179.8</v>
      </c>
      <c r="F5118" s="16" t="s">
        <v>1729</v>
      </c>
      <c r="G5118" s="61">
        <f t="shared" si="80"/>
        <v>-9.0527920716598764E-4</v>
      </c>
    </row>
    <row r="5119" spans="1:7" x14ac:dyDescent="0.35">
      <c r="A5119" s="60">
        <v>38540</v>
      </c>
      <c r="B5119" s="16">
        <v>4197.6000000000004</v>
      </c>
      <c r="C5119" s="16">
        <v>4238</v>
      </c>
      <c r="D5119" s="16">
        <v>4238.1000000000004</v>
      </c>
      <c r="E5119" s="16">
        <v>4196.3</v>
      </c>
      <c r="F5119" s="16" t="s">
        <v>1728</v>
      </c>
      <c r="G5119" s="61">
        <f t="shared" si="80"/>
        <v>-8.6204860537067995E-3</v>
      </c>
    </row>
    <row r="5120" spans="1:7" x14ac:dyDescent="0.35">
      <c r="A5120" s="60">
        <v>38539</v>
      </c>
      <c r="B5120" s="16">
        <v>4234.1000000000004</v>
      </c>
      <c r="C5120" s="16">
        <v>4257.2</v>
      </c>
      <c r="D5120" s="16">
        <v>4269.5</v>
      </c>
      <c r="E5120" s="16">
        <v>4234.1000000000004</v>
      </c>
      <c r="F5120" s="16" t="s">
        <v>1727</v>
      </c>
      <c r="G5120" s="61">
        <f t="shared" si="80"/>
        <v>-4.5843520782395952E-3</v>
      </c>
    </row>
    <row r="5121" spans="1:7" x14ac:dyDescent="0.35">
      <c r="A5121" s="60">
        <v>38538</v>
      </c>
      <c r="B5121" s="16">
        <v>4253.6000000000004</v>
      </c>
      <c r="C5121" s="16">
        <v>4237.7</v>
      </c>
      <c r="D5121" s="16">
        <v>4257.2</v>
      </c>
      <c r="E5121" s="16">
        <v>4237.7</v>
      </c>
      <c r="F5121" s="16" t="s">
        <v>1726</v>
      </c>
      <c r="G5121" s="61">
        <f t="shared" si="80"/>
        <v>4.4631260774081749E-3</v>
      </c>
    </row>
    <row r="5122" spans="1:7" x14ac:dyDescent="0.35">
      <c r="A5122" s="60">
        <v>38537</v>
      </c>
      <c r="B5122" s="16">
        <v>4234.7</v>
      </c>
      <c r="C5122" s="16">
        <v>4226.7</v>
      </c>
      <c r="D5122" s="16">
        <v>4244.1000000000004</v>
      </c>
      <c r="E5122" s="16">
        <v>4226.5</v>
      </c>
      <c r="F5122" s="16" t="s">
        <v>1725</v>
      </c>
      <c r="G5122" s="61">
        <f t="shared" si="80"/>
        <v>2.5094102885820924E-3</v>
      </c>
    </row>
    <row r="5123" spans="1:7" x14ac:dyDescent="0.35">
      <c r="A5123" s="60">
        <v>38534</v>
      </c>
      <c r="B5123" s="16">
        <v>4224.1000000000004</v>
      </c>
      <c r="C5123" s="16">
        <v>4225.8999999999996</v>
      </c>
      <c r="D5123" s="16">
        <v>4229.1000000000004</v>
      </c>
      <c r="E5123" s="16">
        <v>4200.8999999999996</v>
      </c>
      <c r="F5123" s="16" t="s">
        <v>1724</v>
      </c>
      <c r="G5123" s="61">
        <f t="shared" ref="G5123:G5156" si="81">B5123/B5124-1</f>
        <v>-1.3688299222911482E-3</v>
      </c>
    </row>
    <row r="5124" spans="1:7" x14ac:dyDescent="0.35">
      <c r="A5124" s="60">
        <v>38533</v>
      </c>
      <c r="B5124" s="16">
        <v>4229.8900000000003</v>
      </c>
      <c r="C5124" s="16">
        <v>4216</v>
      </c>
      <c r="D5124" s="16">
        <v>4238.1000000000004</v>
      </c>
      <c r="E5124" s="16">
        <v>4209</v>
      </c>
      <c r="F5124" s="16" t="s">
        <v>1723</v>
      </c>
      <c r="G5124" s="61">
        <f t="shared" si="81"/>
        <v>3.1518284874068048E-3</v>
      </c>
    </row>
    <row r="5125" spans="1:7" x14ac:dyDescent="0.35">
      <c r="A5125" s="60">
        <v>38532</v>
      </c>
      <c r="B5125" s="16">
        <v>4216.6000000000004</v>
      </c>
      <c r="C5125" s="16">
        <v>4226.5</v>
      </c>
      <c r="D5125" s="16">
        <v>4243.6000000000004</v>
      </c>
      <c r="E5125" s="16">
        <v>4208.2</v>
      </c>
      <c r="F5125" s="16" t="s">
        <v>1722</v>
      </c>
      <c r="G5125" s="61">
        <f t="shared" si="81"/>
        <v>-1.2790146849833706E-3</v>
      </c>
    </row>
    <row r="5126" spans="1:7" x14ac:dyDescent="0.35">
      <c r="A5126" s="60">
        <v>38531</v>
      </c>
      <c r="B5126" s="16">
        <v>4222</v>
      </c>
      <c r="C5126" s="16">
        <v>4191.1000000000004</v>
      </c>
      <c r="D5126" s="16">
        <v>4224.8999999999996</v>
      </c>
      <c r="E5126" s="16">
        <v>4191.1000000000004</v>
      </c>
      <c r="F5126" s="16" t="s">
        <v>1721</v>
      </c>
      <c r="G5126" s="61">
        <f t="shared" si="81"/>
        <v>7.3487306737927138E-3</v>
      </c>
    </row>
    <row r="5127" spans="1:7" x14ac:dyDescent="0.35">
      <c r="A5127" s="60">
        <v>38530</v>
      </c>
      <c r="B5127" s="16">
        <v>4191.2</v>
      </c>
      <c r="C5127" s="16">
        <v>4203.7</v>
      </c>
      <c r="D5127" s="16">
        <v>4203.7</v>
      </c>
      <c r="E5127" s="16">
        <v>4183.7</v>
      </c>
      <c r="F5127" s="16" t="s">
        <v>1720</v>
      </c>
      <c r="G5127" s="61">
        <f t="shared" si="81"/>
        <v>-2.9972881678482777E-3</v>
      </c>
    </row>
    <row r="5128" spans="1:7" x14ac:dyDescent="0.35">
      <c r="A5128" s="60">
        <v>38527</v>
      </c>
      <c r="B5128" s="16">
        <v>4203.8</v>
      </c>
      <c r="C5128" s="16">
        <v>4218</v>
      </c>
      <c r="D5128" s="16">
        <v>4218</v>
      </c>
      <c r="E5128" s="16">
        <v>4184.3</v>
      </c>
      <c r="F5128" s="16" t="s">
        <v>1719</v>
      </c>
      <c r="G5128" s="61">
        <f t="shared" si="81"/>
        <v>-5.1590306702007371E-3</v>
      </c>
    </row>
    <row r="5129" spans="1:7" x14ac:dyDescent="0.35">
      <c r="A5129" s="60">
        <v>38526</v>
      </c>
      <c r="B5129" s="16">
        <v>4225.6000000000004</v>
      </c>
      <c r="C5129" s="16">
        <v>4230.1000000000004</v>
      </c>
      <c r="D5129" s="16">
        <v>4245.8</v>
      </c>
      <c r="E5129" s="16">
        <v>4221.3999999999996</v>
      </c>
      <c r="F5129" s="16" t="s">
        <v>1718</v>
      </c>
      <c r="G5129" s="61">
        <f t="shared" si="81"/>
        <v>-1.5358805321235014E-3</v>
      </c>
    </row>
    <row r="5130" spans="1:7" x14ac:dyDescent="0.35">
      <c r="A5130" s="60">
        <v>38525</v>
      </c>
      <c r="B5130" s="16">
        <v>4232.1000000000004</v>
      </c>
      <c r="C5130" s="16">
        <v>4252.5</v>
      </c>
      <c r="D5130" s="16">
        <v>4252.5</v>
      </c>
      <c r="E5130" s="16">
        <v>4227.3999999999996</v>
      </c>
      <c r="F5130" s="16" t="s">
        <v>1717</v>
      </c>
      <c r="G5130" s="61">
        <f t="shared" si="81"/>
        <v>-5.4520245341103113E-3</v>
      </c>
    </row>
    <row r="5131" spans="1:7" x14ac:dyDescent="0.35">
      <c r="A5131" s="60">
        <v>38524</v>
      </c>
      <c r="B5131" s="16">
        <v>4255.3</v>
      </c>
      <c r="C5131" s="16">
        <v>4262.2</v>
      </c>
      <c r="D5131" s="16">
        <v>4270.1000000000004</v>
      </c>
      <c r="E5131" s="16">
        <v>4251.3999999999996</v>
      </c>
      <c r="F5131" s="16" t="s">
        <v>1716</v>
      </c>
      <c r="G5131" s="61">
        <f t="shared" si="81"/>
        <v>-1.6423057973394828E-3</v>
      </c>
    </row>
    <row r="5132" spans="1:7" x14ac:dyDescent="0.35">
      <c r="A5132" s="60">
        <v>38523</v>
      </c>
      <c r="B5132" s="16">
        <v>4262.3</v>
      </c>
      <c r="C5132" s="16">
        <v>4268.8999999999996</v>
      </c>
      <c r="D5132" s="16">
        <v>4275.6000000000004</v>
      </c>
      <c r="E5132" s="16">
        <v>4256</v>
      </c>
      <c r="F5132" s="16" t="s">
        <v>1715</v>
      </c>
      <c r="G5132" s="61">
        <f t="shared" si="81"/>
        <v>-1.1717010756215895E-3</v>
      </c>
    </row>
    <row r="5133" spans="1:7" x14ac:dyDescent="0.35">
      <c r="A5133" s="60">
        <v>38520</v>
      </c>
      <c r="B5133" s="16">
        <v>4267.3</v>
      </c>
      <c r="C5133" s="16">
        <v>4230.1000000000004</v>
      </c>
      <c r="D5133" s="16">
        <v>4267.3</v>
      </c>
      <c r="E5133" s="16">
        <v>4228.8999999999996</v>
      </c>
      <c r="F5133" s="16" t="s">
        <v>1714</v>
      </c>
      <c r="G5133" s="61">
        <f t="shared" si="81"/>
        <v>1.0897117001871459E-2</v>
      </c>
    </row>
    <row r="5134" spans="1:7" x14ac:dyDescent="0.35">
      <c r="A5134" s="60">
        <v>38519</v>
      </c>
      <c r="B5134" s="16">
        <v>4221.3</v>
      </c>
      <c r="C5134" s="16">
        <v>4211.5</v>
      </c>
      <c r="D5134" s="16">
        <v>4240.8999999999996</v>
      </c>
      <c r="E5134" s="16">
        <v>4208.3</v>
      </c>
      <c r="F5134" s="16" t="s">
        <v>1713</v>
      </c>
      <c r="G5134" s="61">
        <f t="shared" si="81"/>
        <v>4.1629002331224907E-3</v>
      </c>
    </row>
    <row r="5135" spans="1:7" x14ac:dyDescent="0.35">
      <c r="A5135" s="60">
        <v>38518</v>
      </c>
      <c r="B5135" s="16">
        <v>4203.8</v>
      </c>
      <c r="C5135" s="16">
        <v>4189.7</v>
      </c>
      <c r="D5135" s="16">
        <v>4203.8</v>
      </c>
      <c r="E5135" s="16">
        <v>4184.7</v>
      </c>
      <c r="F5135" s="16" t="s">
        <v>1712</v>
      </c>
      <c r="G5135" s="61">
        <f t="shared" si="81"/>
        <v>3.3893450448729823E-3</v>
      </c>
    </row>
    <row r="5136" spans="1:7" x14ac:dyDescent="0.35">
      <c r="A5136" s="60">
        <v>38517</v>
      </c>
      <c r="B5136" s="16">
        <v>4189.6000000000004</v>
      </c>
      <c r="C5136" s="16">
        <v>4180.2</v>
      </c>
      <c r="D5136" s="16">
        <v>4196.3</v>
      </c>
      <c r="E5136" s="16">
        <v>4180.2</v>
      </c>
      <c r="F5136" s="16" t="s">
        <v>1711</v>
      </c>
      <c r="G5136" s="61">
        <f t="shared" si="81"/>
        <v>2.2966507177033524E-3</v>
      </c>
    </row>
    <row r="5137" spans="1:7" x14ac:dyDescent="0.35">
      <c r="A5137" s="60">
        <v>38513</v>
      </c>
      <c r="B5137" s="16">
        <v>4180</v>
      </c>
      <c r="C5137" s="16">
        <v>4168.1000000000004</v>
      </c>
      <c r="D5137" s="16">
        <v>4180.3999999999996</v>
      </c>
      <c r="E5137" s="16">
        <v>4168.1000000000004</v>
      </c>
      <c r="F5137" s="16" t="s">
        <v>1710</v>
      </c>
      <c r="G5137" s="61">
        <f t="shared" si="81"/>
        <v>2.6625728609466215E-3</v>
      </c>
    </row>
    <row r="5138" spans="1:7" x14ac:dyDescent="0.35">
      <c r="A5138" s="60">
        <v>38512</v>
      </c>
      <c r="B5138" s="16">
        <v>4168.8999999999996</v>
      </c>
      <c r="C5138" s="16">
        <v>4170.6000000000004</v>
      </c>
      <c r="D5138" s="16">
        <v>4185</v>
      </c>
      <c r="E5138" s="16">
        <v>4163.3</v>
      </c>
      <c r="F5138" s="16" t="s">
        <v>1709</v>
      </c>
      <c r="G5138" s="61">
        <f t="shared" si="81"/>
        <v>-1.0543215201400669E-3</v>
      </c>
    </row>
    <row r="5139" spans="1:7" x14ac:dyDescent="0.35">
      <c r="A5139" s="60">
        <v>38511</v>
      </c>
      <c r="B5139" s="16">
        <v>4173.3</v>
      </c>
      <c r="C5139" s="16">
        <v>4158.3</v>
      </c>
      <c r="D5139" s="16">
        <v>4181.8999999999996</v>
      </c>
      <c r="E5139" s="16">
        <v>4147.7</v>
      </c>
      <c r="F5139" s="16" t="s">
        <v>1708</v>
      </c>
      <c r="G5139" s="61">
        <f t="shared" si="81"/>
        <v>3.1730006490227058E-3</v>
      </c>
    </row>
    <row r="5140" spans="1:7" x14ac:dyDescent="0.35">
      <c r="A5140" s="60">
        <v>38510</v>
      </c>
      <c r="B5140" s="16">
        <v>4160.1000000000004</v>
      </c>
      <c r="C5140" s="16">
        <v>4153.6000000000004</v>
      </c>
      <c r="D5140" s="16">
        <v>4161.8999999999996</v>
      </c>
      <c r="E5140" s="16">
        <v>4152.1000000000004</v>
      </c>
      <c r="F5140" s="16" t="s">
        <v>1707</v>
      </c>
      <c r="G5140" s="61">
        <f t="shared" si="81"/>
        <v>1.3238338227505864E-3</v>
      </c>
    </row>
    <row r="5141" spans="1:7" x14ac:dyDescent="0.35">
      <c r="A5141" s="60">
        <v>38509</v>
      </c>
      <c r="B5141" s="16">
        <v>4154.6000000000004</v>
      </c>
      <c r="C5141" s="16">
        <v>4147.2</v>
      </c>
      <c r="D5141" s="16">
        <v>4161.3</v>
      </c>
      <c r="E5141" s="16">
        <v>4136.7</v>
      </c>
      <c r="F5141" s="16" t="s">
        <v>1706</v>
      </c>
      <c r="G5141" s="61">
        <f t="shared" si="81"/>
        <v>1.2773238859566938E-3</v>
      </c>
    </row>
    <row r="5142" spans="1:7" x14ac:dyDescent="0.35">
      <c r="A5142" s="60">
        <v>38506</v>
      </c>
      <c r="B5142" s="16">
        <v>4149.3</v>
      </c>
      <c r="C5142" s="16">
        <v>4138.1000000000004</v>
      </c>
      <c r="D5142" s="16">
        <v>4149.2</v>
      </c>
      <c r="E5142" s="16">
        <v>4127.8</v>
      </c>
      <c r="F5142" s="16" t="s">
        <v>1705</v>
      </c>
      <c r="G5142" s="61">
        <f t="shared" si="81"/>
        <v>3.1186539019438797E-3</v>
      </c>
    </row>
    <row r="5143" spans="1:7" x14ac:dyDescent="0.35">
      <c r="A5143" s="60">
        <v>38505</v>
      </c>
      <c r="B5143" s="16">
        <v>4136.3999999999996</v>
      </c>
      <c r="C5143" s="16">
        <v>4112.2</v>
      </c>
      <c r="D5143" s="16">
        <v>4148.3</v>
      </c>
      <c r="E5143" s="16">
        <v>4112</v>
      </c>
      <c r="F5143" s="16" t="s">
        <v>1704</v>
      </c>
      <c r="G5143" s="61">
        <f t="shared" si="81"/>
        <v>7.9684187440602905E-3</v>
      </c>
    </row>
    <row r="5144" spans="1:7" x14ac:dyDescent="0.35">
      <c r="A5144" s="60">
        <v>38504</v>
      </c>
      <c r="B5144" s="16">
        <v>4103.7</v>
      </c>
      <c r="C5144" s="16">
        <v>4069.4</v>
      </c>
      <c r="D5144" s="16">
        <v>4105.5</v>
      </c>
      <c r="E5144" s="16">
        <v>4061.4</v>
      </c>
      <c r="F5144" s="16" t="s">
        <v>1703</v>
      </c>
      <c r="G5144" s="61">
        <f t="shared" si="81"/>
        <v>8.1810141509432999E-3</v>
      </c>
    </row>
    <row r="5145" spans="1:7" x14ac:dyDescent="0.35">
      <c r="A5145" s="60">
        <v>38503</v>
      </c>
      <c r="B5145" s="16">
        <v>4070.4</v>
      </c>
      <c r="C5145" s="16">
        <v>4089</v>
      </c>
      <c r="D5145" s="16">
        <v>4098.8</v>
      </c>
      <c r="E5145" s="16">
        <v>4070.4</v>
      </c>
      <c r="F5145" s="16" t="s">
        <v>1702</v>
      </c>
      <c r="G5145" s="61">
        <f t="shared" si="81"/>
        <v>-4.6704976158454814E-3</v>
      </c>
    </row>
    <row r="5146" spans="1:7" x14ac:dyDescent="0.35">
      <c r="A5146" s="60">
        <v>38502</v>
      </c>
      <c r="B5146" s="16">
        <v>4089.5</v>
      </c>
      <c r="C5146" s="16">
        <v>4074</v>
      </c>
      <c r="D5146" s="16">
        <v>4090.4</v>
      </c>
      <c r="E5146" s="16">
        <v>4074</v>
      </c>
      <c r="F5146" s="16" t="s">
        <v>1701</v>
      </c>
      <c r="G5146" s="61">
        <f t="shared" si="81"/>
        <v>3.8292545226932262E-3</v>
      </c>
    </row>
    <row r="5147" spans="1:7" x14ac:dyDescent="0.35">
      <c r="A5147" s="60">
        <v>38499</v>
      </c>
      <c r="B5147" s="16">
        <v>4073.9</v>
      </c>
      <c r="C5147" s="16">
        <v>4050.1</v>
      </c>
      <c r="D5147" s="16">
        <v>4076.5</v>
      </c>
      <c r="E5147" s="16">
        <v>4050.1</v>
      </c>
      <c r="F5147" s="16" t="s">
        <v>1700</v>
      </c>
      <c r="G5147" s="61">
        <f t="shared" si="81"/>
        <v>5.8018961090262611E-3</v>
      </c>
    </row>
    <row r="5148" spans="1:7" x14ac:dyDescent="0.35">
      <c r="A5148" s="60">
        <v>38498</v>
      </c>
      <c r="B5148" s="16">
        <v>4050.4</v>
      </c>
      <c r="C5148" s="16">
        <v>4044.1</v>
      </c>
      <c r="D5148" s="16">
        <v>4050.4</v>
      </c>
      <c r="E5148" s="16">
        <v>4033.1</v>
      </c>
      <c r="F5148" s="16" t="s">
        <v>1699</v>
      </c>
      <c r="G5148" s="61">
        <f t="shared" si="81"/>
        <v>7.6594272725016843E-4</v>
      </c>
    </row>
    <row r="5149" spans="1:7" x14ac:dyDescent="0.35">
      <c r="A5149" s="60">
        <v>38497</v>
      </c>
      <c r="B5149" s="16">
        <v>4047.3</v>
      </c>
      <c r="C5149" s="16">
        <v>4057</v>
      </c>
      <c r="D5149" s="16">
        <v>4068.5</v>
      </c>
      <c r="E5149" s="16">
        <v>4047</v>
      </c>
      <c r="F5149" s="16" t="s">
        <v>1698</v>
      </c>
      <c r="G5149" s="61">
        <f t="shared" si="81"/>
        <v>-1.7265619219101191E-3</v>
      </c>
    </row>
    <row r="5150" spans="1:7" x14ac:dyDescent="0.35">
      <c r="A5150" s="60">
        <v>38496</v>
      </c>
      <c r="B5150" s="16">
        <v>4054.3</v>
      </c>
      <c r="C5150" s="16">
        <v>4026.7</v>
      </c>
      <c r="D5150" s="16">
        <v>4055.5</v>
      </c>
      <c r="E5150" s="16">
        <v>4024.1</v>
      </c>
      <c r="F5150" s="16" t="s">
        <v>1697</v>
      </c>
      <c r="G5150" s="61">
        <f t="shared" si="81"/>
        <v>7.4547126208284187E-3</v>
      </c>
    </row>
    <row r="5151" spans="1:7" x14ac:dyDescent="0.35">
      <c r="A5151" s="60">
        <v>38495</v>
      </c>
      <c r="B5151" s="16">
        <v>4024.3</v>
      </c>
      <c r="C5151" s="16">
        <v>3991.4</v>
      </c>
      <c r="D5151" s="16">
        <v>4024.9</v>
      </c>
      <c r="E5151" s="16">
        <v>3990.7</v>
      </c>
      <c r="F5151" s="16" t="s">
        <v>1696</v>
      </c>
      <c r="G5151" s="61">
        <f t="shared" si="81"/>
        <v>8.3943069058836084E-3</v>
      </c>
    </row>
    <row r="5152" spans="1:7" x14ac:dyDescent="0.35">
      <c r="A5152" s="60">
        <v>38492</v>
      </c>
      <c r="B5152" s="16">
        <v>3990.8</v>
      </c>
      <c r="C5152" s="16">
        <v>3993.9</v>
      </c>
      <c r="D5152" s="16">
        <v>4004.8</v>
      </c>
      <c r="E5152" s="16">
        <v>3990.8</v>
      </c>
      <c r="F5152" s="16" t="s">
        <v>1695</v>
      </c>
      <c r="G5152" s="61">
        <f t="shared" si="81"/>
        <v>-7.2614367629009191E-4</v>
      </c>
    </row>
    <row r="5153" spans="1:7" x14ac:dyDescent="0.35">
      <c r="A5153" s="60">
        <v>38491</v>
      </c>
      <c r="B5153" s="16">
        <v>3993.7</v>
      </c>
      <c r="C5153" s="16">
        <v>3951</v>
      </c>
      <c r="D5153" s="16">
        <v>3993.7</v>
      </c>
      <c r="E5153" s="16">
        <v>3950.4</v>
      </c>
      <c r="F5153" s="16" t="s">
        <v>1694</v>
      </c>
      <c r="G5153" s="61">
        <f t="shared" si="81"/>
        <v>1.3500824768430286E-2</v>
      </c>
    </row>
    <row r="5154" spans="1:7" x14ac:dyDescent="0.35">
      <c r="A5154" s="60">
        <v>38490</v>
      </c>
      <c r="B5154" s="16">
        <v>3940.5</v>
      </c>
      <c r="C5154" s="16">
        <v>3917</v>
      </c>
      <c r="D5154" s="16">
        <v>3951</v>
      </c>
      <c r="E5154" s="16">
        <v>3917</v>
      </c>
      <c r="F5154" s="16" t="s">
        <v>1693</v>
      </c>
      <c r="G5154" s="61">
        <f t="shared" si="81"/>
        <v>7.3625278012117157E-3</v>
      </c>
    </row>
    <row r="5155" spans="1:7" x14ac:dyDescent="0.35">
      <c r="A5155" s="60">
        <v>38489</v>
      </c>
      <c r="B5155" s="16">
        <v>3911.7</v>
      </c>
      <c r="C5155" s="16">
        <v>3928.6</v>
      </c>
      <c r="D5155" s="16">
        <v>3940.7</v>
      </c>
      <c r="E5155" s="16">
        <v>3902.2</v>
      </c>
      <c r="F5155" s="16" t="s">
        <v>1692</v>
      </c>
      <c r="G5155" s="61">
        <f t="shared" si="81"/>
        <v>-3.0837453488965494E-3</v>
      </c>
    </row>
    <row r="5156" spans="1:7" x14ac:dyDescent="0.35">
      <c r="A5156" s="60">
        <v>38488</v>
      </c>
      <c r="B5156" s="16">
        <v>3923.8</v>
      </c>
      <c r="C5156" s="16">
        <v>3956.6</v>
      </c>
      <c r="D5156" s="16">
        <v>3956.6</v>
      </c>
      <c r="E5156" s="16">
        <v>3918.7</v>
      </c>
      <c r="F5156" s="16" t="s">
        <v>1691</v>
      </c>
      <c r="G5156" s="61" t="e">
        <f t="shared" si="81"/>
        <v>#DIV/0!</v>
      </c>
    </row>
  </sheetData>
  <mergeCells count="1">
    <mergeCell ref="I26:K26"/>
  </mergeCells>
  <phoneticPr fontId="8" type="noConversion"/>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DCF</vt:lpstr>
      <vt:lpstr>WACC</vt:lpstr>
      <vt:lpstr>ASX All Ordinaries Historical D</vt:lpstr>
      <vt:lpstr>Diluted_Shares</vt:lpstr>
      <vt:lpstr>Disc_rate</vt:lpstr>
      <vt:lpstr>Discount_Rate</vt:lpstr>
      <vt:lpstr>Share_Price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LEGION</dc:creator>
  <cp:lastModifiedBy>Thai Nguyen</cp:lastModifiedBy>
  <dcterms:created xsi:type="dcterms:W3CDTF">2015-06-05T18:17:20Z</dcterms:created>
  <dcterms:modified xsi:type="dcterms:W3CDTF">2025-05-21T03:39:12Z</dcterms:modified>
</cp:coreProperties>
</file>