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BẢO HIỂM SỨC KHỎE\2025\TB tới NLĐ\"/>
    </mc:Choice>
  </mc:AlternateContent>
  <xr:revisionPtr revIDLastSave="0" documentId="13_ncr:1_{0764BB8B-C8C3-4F9A-98B9-CA44AAE80AC9}" xr6:coauthVersionLast="47" xr6:coauthVersionMax="47" xr10:uidLastSave="{00000000-0000-0000-0000-000000000000}"/>
  <bookViews>
    <workbookView xWindow="-120" yWindow="-120" windowWidth="29040" windowHeight="15720" firstSheet="2" activeTab="2" xr2:uid="{00000000-000D-0000-FFFF-FFFF00000000}"/>
  </bookViews>
  <sheets>
    <sheet name="DS co tien" sheetId="15" state="hidden" r:id="rId1"/>
    <sheet name="CBNV (2)" sheetId="19" state="hidden" r:id="rId2"/>
    <sheet name="CBNV" sheetId="12" r:id="rId3"/>
    <sheet name="THÂN NHÂN" sheetId="21" r:id="rId4"/>
    <sheet name="Sheet1" sheetId="20" state="hidden" r:id="rId5"/>
    <sheet name="TN+Huu" sheetId="16" state="hidden" r:id="rId6"/>
    <sheet name="CCKC" sheetId="17" state="hidden" r:id="rId7"/>
    <sheet name="Than nhan" sheetId="2" state="hidden" r:id="rId8"/>
    <sheet name="Bang tinh du toan phi bh" sheetId="7" state="hidden" r:id="rId9"/>
    <sheet name="KH trien khai" sheetId="11" state="hidden" r:id="rId10"/>
  </sheets>
  <externalReferences>
    <externalReference r:id="rId11"/>
    <externalReference r:id="rId12"/>
    <externalReference r:id="rId13"/>
    <externalReference r:id="rId14"/>
  </externalReferences>
  <definedNames>
    <definedName name="_xlnm._FilterDatabase" localSheetId="2" hidden="1">CBNV!$A$7:$X$19</definedName>
    <definedName name="_xlnm._FilterDatabase" localSheetId="1" hidden="1">'CBNV (2)'!$A$419:$V$450</definedName>
    <definedName name="_xlnm._FilterDatabase" localSheetId="0" hidden="1">'DS co tien'!$A$5:$O$415</definedName>
    <definedName name="_xlnm._FilterDatabase" localSheetId="5" hidden="1">'TN+Huu'!#REF!</definedName>
    <definedName name="_xlnm.Print_Area" localSheetId="2">CBNV!$A$1:$R$19</definedName>
    <definedName name="_xlnm.Print_Area" localSheetId="1">'CBNV (2)'!$A$1:$R$427</definedName>
    <definedName name="_xlnm.Print_Area" localSheetId="0">'DS co tien'!$A$1:$G$415</definedName>
    <definedName name="_xlnm.Print_Titles" localSheetId="2">CBNV!$6:$7</definedName>
    <definedName name="_xlnm.Print_Titles" localSheetId="1">'CBNV (2)'!$6:$7</definedName>
    <definedName name="_xlnm.Print_Titles" localSheetId="0">'DS co tien'!$4:$4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21" l="1"/>
  <c r="F12" i="21"/>
  <c r="P11" i="21"/>
  <c r="F11" i="21"/>
  <c r="P10" i="21"/>
  <c r="F10" i="21"/>
  <c r="P9" i="21"/>
  <c r="F9" i="21"/>
  <c r="P8" i="21"/>
  <c r="F8" i="21"/>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4" i="20" l="1"/>
  <c r="G4" i="20" s="1"/>
  <c r="I4" i="20" s="1"/>
  <c r="F5" i="20" l="1"/>
  <c r="P20" i="12" l="1"/>
  <c r="U20" i="12" s="1"/>
  <c r="P26" i="12"/>
  <c r="P22" i="12"/>
  <c r="C29" i="12"/>
  <c r="S32" i="12" l="1"/>
  <c r="P32" i="12"/>
  <c r="C28" i="12" l="1"/>
  <c r="N9" i="12" l="1"/>
  <c r="N10" i="12"/>
  <c r="N11" i="12"/>
  <c r="N12" i="12"/>
  <c r="N13" i="12"/>
  <c r="N14" i="12"/>
  <c r="N15" i="12"/>
  <c r="N16" i="12"/>
  <c r="N17" i="12"/>
  <c r="N18" i="12"/>
  <c r="N19" i="12"/>
  <c r="L3" i="20" l="1"/>
  <c r="P21" i="12"/>
  <c r="P29" i="12" s="1"/>
  <c r="O19" i="12"/>
  <c r="P19" i="12" s="1"/>
  <c r="O18" i="12"/>
  <c r="P18" i="12" s="1"/>
  <c r="O17" i="12"/>
  <c r="P17" i="12" s="1"/>
  <c r="R17" i="12" s="1"/>
  <c r="O16" i="12"/>
  <c r="P16" i="12" s="1"/>
  <c r="O15" i="12"/>
  <c r="P15" i="12" s="1"/>
  <c r="O14" i="12"/>
  <c r="P14" i="12" s="1"/>
  <c r="O13" i="12"/>
  <c r="P13" i="12" s="1"/>
  <c r="R13" i="12" s="1"/>
  <c r="P12" i="12"/>
  <c r="R12" i="12" s="1"/>
  <c r="O11" i="12"/>
  <c r="P11" i="12" s="1"/>
  <c r="O10" i="12"/>
  <c r="P10" i="12" s="1"/>
  <c r="O9" i="12"/>
  <c r="P9" i="12" s="1"/>
  <c r="R9" i="12" s="1"/>
  <c r="P30" i="12" l="1"/>
  <c r="H3" i="20"/>
  <c r="H5" i="20" s="1"/>
  <c r="P33" i="12"/>
  <c r="S33" i="12"/>
  <c r="C24" i="12"/>
  <c r="C23" i="12"/>
  <c r="C26" i="12"/>
  <c r="C25" i="12"/>
  <c r="R11" i="12"/>
  <c r="R15" i="12"/>
  <c r="R10" i="12"/>
  <c r="R19" i="12"/>
  <c r="R14" i="12"/>
  <c r="R18" i="12"/>
  <c r="R16" i="12"/>
  <c r="V460" i="19"/>
  <c r="Q459" i="19"/>
  <c r="U458" i="19"/>
  <c r="U456" i="19"/>
  <c r="U459" i="19" s="1"/>
  <c r="Q450" i="19"/>
  <c r="N450" i="19"/>
  <c r="M450" i="19"/>
  <c r="Q449" i="19"/>
  <c r="N449" i="19"/>
  <c r="M449" i="19"/>
  <c r="Q448" i="19"/>
  <c r="N448" i="19"/>
  <c r="M448" i="19"/>
  <c r="Q447" i="19"/>
  <c r="N447" i="19"/>
  <c r="M447" i="19"/>
  <c r="Q446" i="19"/>
  <c r="N446" i="19"/>
  <c r="M446" i="19"/>
  <c r="Q445" i="19"/>
  <c r="N445" i="19"/>
  <c r="M445" i="19"/>
  <c r="Q444" i="19"/>
  <c r="N444" i="19"/>
  <c r="M444" i="19"/>
  <c r="Q443" i="19"/>
  <c r="N443" i="19"/>
  <c r="M443" i="19"/>
  <c r="Q442" i="19"/>
  <c r="N442" i="19"/>
  <c r="M442" i="19"/>
  <c r="Q441" i="19"/>
  <c r="N441" i="19"/>
  <c r="M441" i="19"/>
  <c r="Q440" i="19"/>
  <c r="N440" i="19"/>
  <c r="M440" i="19"/>
  <c r="Q439" i="19"/>
  <c r="N439" i="19"/>
  <c r="M439" i="19"/>
  <c r="Q438" i="19"/>
  <c r="N438" i="19"/>
  <c r="M438" i="19"/>
  <c r="Q437" i="19"/>
  <c r="N437" i="19"/>
  <c r="M437" i="19"/>
  <c r="Q436" i="19"/>
  <c r="N436" i="19"/>
  <c r="M436" i="19"/>
  <c r="Q435" i="19"/>
  <c r="N435" i="19"/>
  <c r="M435" i="19"/>
  <c r="Q434" i="19"/>
  <c r="N434" i="19"/>
  <c r="M434" i="19"/>
  <c r="Q433" i="19"/>
  <c r="N433" i="19"/>
  <c r="M433" i="19"/>
  <c r="Q432" i="19"/>
  <c r="N432" i="19"/>
  <c r="M432" i="19"/>
  <c r="Q431" i="19"/>
  <c r="N431" i="19"/>
  <c r="M431" i="19"/>
  <c r="Q430" i="19"/>
  <c r="N430" i="19"/>
  <c r="M430" i="19"/>
  <c r="Q429" i="19"/>
  <c r="N429" i="19"/>
  <c r="M429" i="19"/>
  <c r="Q428" i="19"/>
  <c r="N428" i="19"/>
  <c r="M428" i="19"/>
  <c r="Q427" i="19"/>
  <c r="N427" i="19"/>
  <c r="M427" i="19"/>
  <c r="Q426" i="19"/>
  <c r="N426" i="19"/>
  <c r="M426" i="19"/>
  <c r="Q425" i="19"/>
  <c r="N425" i="19"/>
  <c r="M425" i="19"/>
  <c r="Q424" i="19"/>
  <c r="N424" i="19"/>
  <c r="M424" i="19"/>
  <c r="Q423" i="19"/>
  <c r="Q422" i="19"/>
  <c r="Q421" i="19"/>
  <c r="Q420" i="19"/>
  <c r="Q419" i="19"/>
  <c r="Q418" i="19"/>
  <c r="R418" i="19" s="1"/>
  <c r="N418" i="19"/>
  <c r="M418" i="19"/>
  <c r="Q417" i="19"/>
  <c r="N417" i="19"/>
  <c r="M417" i="19"/>
  <c r="R417" i="19" s="1"/>
  <c r="Q416" i="19"/>
  <c r="N416" i="19"/>
  <c r="M416" i="19"/>
  <c r="O416" i="19" s="1"/>
  <c r="Q415" i="19"/>
  <c r="N415" i="19"/>
  <c r="M415" i="19"/>
  <c r="O415" i="19" s="1"/>
  <c r="Q414" i="19"/>
  <c r="N414" i="19"/>
  <c r="M414" i="19"/>
  <c r="Q413" i="19"/>
  <c r="R413" i="19" s="1"/>
  <c r="O413" i="19"/>
  <c r="N413" i="19"/>
  <c r="M413" i="19"/>
  <c r="Q412" i="19"/>
  <c r="R412" i="19" s="1"/>
  <c r="O412" i="19"/>
  <c r="N412" i="19"/>
  <c r="M412" i="19"/>
  <c r="Q411" i="19"/>
  <c r="R411" i="19" s="1"/>
  <c r="N411" i="19"/>
  <c r="M411" i="19"/>
  <c r="Q410" i="19"/>
  <c r="N410" i="19"/>
  <c r="M410" i="19"/>
  <c r="Q409" i="19"/>
  <c r="N409" i="19"/>
  <c r="M409" i="19"/>
  <c r="R409" i="19" s="1"/>
  <c r="Q408" i="19"/>
  <c r="N408" i="19"/>
  <c r="M408" i="19"/>
  <c r="Q407" i="19"/>
  <c r="R407" i="19" s="1"/>
  <c r="N407" i="19"/>
  <c r="M407" i="19"/>
  <c r="Q406" i="19"/>
  <c r="N406" i="19"/>
  <c r="M406" i="19"/>
  <c r="Q405" i="19"/>
  <c r="N405" i="19"/>
  <c r="M405" i="19"/>
  <c r="Q404" i="19"/>
  <c r="N404" i="19"/>
  <c r="M404" i="19"/>
  <c r="O404" i="19" s="1"/>
  <c r="Q403" i="19"/>
  <c r="N403" i="19"/>
  <c r="M403" i="19"/>
  <c r="Q402" i="19"/>
  <c r="N402" i="19"/>
  <c r="M402" i="19"/>
  <c r="O402" i="19" s="1"/>
  <c r="Q401" i="19"/>
  <c r="R401" i="19" s="1"/>
  <c r="O401" i="19"/>
  <c r="N401" i="19"/>
  <c r="M401" i="19"/>
  <c r="Q400" i="19"/>
  <c r="R400" i="19" s="1"/>
  <c r="O400" i="19"/>
  <c r="N400" i="19"/>
  <c r="M400" i="19"/>
  <c r="Q399" i="19"/>
  <c r="N399" i="19"/>
  <c r="M399" i="19"/>
  <c r="Q398" i="19"/>
  <c r="N398" i="19"/>
  <c r="M398" i="19"/>
  <c r="Q397" i="19"/>
  <c r="N397" i="19"/>
  <c r="M397" i="19"/>
  <c r="O397" i="19" s="1"/>
  <c r="Q396" i="19"/>
  <c r="N396" i="19"/>
  <c r="M396" i="19"/>
  <c r="O396" i="19" s="1"/>
  <c r="Q395" i="19"/>
  <c r="R395" i="19" s="1"/>
  <c r="N395" i="19"/>
  <c r="M395" i="19"/>
  <c r="Q394" i="19"/>
  <c r="N394" i="19"/>
  <c r="M394" i="19"/>
  <c r="Q393" i="19"/>
  <c r="N393" i="19"/>
  <c r="M393" i="19"/>
  <c r="Q392" i="19"/>
  <c r="N392" i="19"/>
  <c r="M392" i="19"/>
  <c r="O392" i="19" s="1"/>
  <c r="Q391" i="19"/>
  <c r="N391" i="19"/>
  <c r="M391" i="19"/>
  <c r="Q390" i="19"/>
  <c r="N390" i="19"/>
  <c r="M390" i="19"/>
  <c r="Q389" i="19"/>
  <c r="R389" i="19" s="1"/>
  <c r="O389" i="19"/>
  <c r="N389" i="19"/>
  <c r="M389" i="19"/>
  <c r="Q388" i="19"/>
  <c r="R388" i="19" s="1"/>
  <c r="O388" i="19"/>
  <c r="N388" i="19"/>
  <c r="M388" i="19"/>
  <c r="Q387" i="19"/>
  <c r="N387" i="19"/>
  <c r="M387" i="19"/>
  <c r="Q386" i="19"/>
  <c r="N386" i="19"/>
  <c r="M386" i="19"/>
  <c r="Q385" i="19"/>
  <c r="N385" i="19"/>
  <c r="M385" i="19"/>
  <c r="O385" i="19" s="1"/>
  <c r="Q384" i="19"/>
  <c r="N384" i="19"/>
  <c r="M384" i="19"/>
  <c r="Q383" i="19"/>
  <c r="N383" i="19"/>
  <c r="M383" i="19"/>
  <c r="O383" i="19" s="1"/>
  <c r="Q382" i="19"/>
  <c r="N382" i="19"/>
  <c r="M382" i="19"/>
  <c r="Q381" i="19"/>
  <c r="R381" i="19" s="1"/>
  <c r="O381" i="19"/>
  <c r="N381" i="19"/>
  <c r="M381" i="19"/>
  <c r="Q380" i="19"/>
  <c r="R380" i="19" s="1"/>
  <c r="O380" i="19"/>
  <c r="N380" i="19"/>
  <c r="M380" i="19"/>
  <c r="R379" i="19"/>
  <c r="Q379" i="19"/>
  <c r="N379" i="19"/>
  <c r="M379" i="19"/>
  <c r="O379" i="19" s="1"/>
  <c r="Q378" i="19"/>
  <c r="N378" i="19"/>
  <c r="M378" i="19"/>
  <c r="Q377" i="19"/>
  <c r="R377" i="19" s="1"/>
  <c r="O377" i="19"/>
  <c r="N377" i="19"/>
  <c r="M377" i="19"/>
  <c r="Q376" i="19"/>
  <c r="R376" i="19" s="1"/>
  <c r="O376" i="19"/>
  <c r="N376" i="19"/>
  <c r="M376" i="19"/>
  <c r="Q375" i="19"/>
  <c r="R375" i="19" s="1"/>
  <c r="N375" i="19"/>
  <c r="M375" i="19"/>
  <c r="Q374" i="19"/>
  <c r="N374" i="19"/>
  <c r="M374" i="19"/>
  <c r="Q373" i="19"/>
  <c r="N373" i="19"/>
  <c r="M373" i="19"/>
  <c r="O373" i="19" s="1"/>
  <c r="Q372" i="19"/>
  <c r="N372" i="19"/>
  <c r="M372" i="19"/>
  <c r="O372" i="19" s="1"/>
  <c r="Q371" i="19"/>
  <c r="N371" i="19"/>
  <c r="M371" i="19"/>
  <c r="R371" i="19" s="1"/>
  <c r="Q370" i="19"/>
  <c r="N370" i="19"/>
  <c r="M370" i="19"/>
  <c r="O370" i="19" s="1"/>
  <c r="Q369" i="19"/>
  <c r="N369" i="19"/>
  <c r="M369" i="19"/>
  <c r="O369" i="19" s="1"/>
  <c r="Q368" i="19"/>
  <c r="N368" i="19"/>
  <c r="M368" i="19"/>
  <c r="O368" i="19" s="1"/>
  <c r="Q367" i="19"/>
  <c r="N367" i="19"/>
  <c r="M367" i="19"/>
  <c r="Q366" i="19"/>
  <c r="N366" i="19"/>
  <c r="M366" i="19"/>
  <c r="Q365" i="19"/>
  <c r="O365" i="19"/>
  <c r="N365" i="19"/>
  <c r="M365" i="19"/>
  <c r="Q364" i="19"/>
  <c r="O364" i="19"/>
  <c r="N364" i="19"/>
  <c r="M364" i="19"/>
  <c r="Q363" i="19"/>
  <c r="R363" i="19" s="1"/>
  <c r="N363" i="19"/>
  <c r="M363" i="19"/>
  <c r="Q362" i="19"/>
  <c r="N362" i="19"/>
  <c r="M362" i="19"/>
  <c r="Q361" i="19"/>
  <c r="N361" i="19"/>
  <c r="M361" i="19"/>
  <c r="Q360" i="19"/>
  <c r="N360" i="19"/>
  <c r="M360" i="19"/>
  <c r="O360" i="19" s="1"/>
  <c r="Q359" i="19"/>
  <c r="N359" i="19"/>
  <c r="M359" i="19"/>
  <c r="R359" i="19" s="1"/>
  <c r="Q358" i="19"/>
  <c r="N358" i="19"/>
  <c r="M358" i="19"/>
  <c r="Q357" i="19"/>
  <c r="N357" i="19"/>
  <c r="M357" i="19"/>
  <c r="O357" i="19" s="1"/>
  <c r="Q356" i="19"/>
  <c r="N356" i="19"/>
  <c r="M356" i="19"/>
  <c r="O356" i="19" s="1"/>
  <c r="Q355" i="19"/>
  <c r="N355" i="19"/>
  <c r="M355" i="19"/>
  <c r="Q354" i="19"/>
  <c r="N354" i="19"/>
  <c r="M354" i="19"/>
  <c r="Q353" i="19"/>
  <c r="O353" i="19"/>
  <c r="N353" i="19"/>
  <c r="M353" i="19"/>
  <c r="Q352" i="19"/>
  <c r="O352" i="19"/>
  <c r="N352" i="19"/>
  <c r="M352" i="19"/>
  <c r="Q351" i="19"/>
  <c r="N351" i="19"/>
  <c r="M351" i="19"/>
  <c r="Q350" i="19"/>
  <c r="N350" i="19"/>
  <c r="M350" i="19"/>
  <c r="O350" i="19" s="1"/>
  <c r="Q349" i="19"/>
  <c r="N349" i="19"/>
  <c r="M349" i="19"/>
  <c r="O349" i="19" s="1"/>
  <c r="Q348" i="19"/>
  <c r="N348" i="19"/>
  <c r="M348" i="19"/>
  <c r="O348" i="19" s="1"/>
  <c r="Q347" i="19"/>
  <c r="N347" i="19"/>
  <c r="M347" i="19"/>
  <c r="Q346" i="19"/>
  <c r="N346" i="19"/>
  <c r="M346" i="19"/>
  <c r="Q345" i="19"/>
  <c r="R345" i="19" s="1"/>
  <c r="O345" i="19"/>
  <c r="N345" i="19"/>
  <c r="M345" i="19"/>
  <c r="Q344" i="19"/>
  <c r="R344" i="19" s="1"/>
  <c r="O344" i="19"/>
  <c r="N344" i="19"/>
  <c r="M344" i="19"/>
  <c r="R343" i="19"/>
  <c r="Q343" i="19"/>
  <c r="N343" i="19"/>
  <c r="M343" i="19"/>
  <c r="O343" i="19" s="1"/>
  <c r="Q342" i="19"/>
  <c r="N342" i="19"/>
  <c r="M342" i="19"/>
  <c r="Q341" i="19"/>
  <c r="R341" i="19" s="1"/>
  <c r="O341" i="19"/>
  <c r="N341" i="19"/>
  <c r="M341" i="19"/>
  <c r="Q340" i="19"/>
  <c r="R340" i="19" s="1"/>
  <c r="O340" i="19"/>
  <c r="N340" i="19"/>
  <c r="M340" i="19"/>
  <c r="Q339" i="19"/>
  <c r="N339" i="19"/>
  <c r="M339" i="19"/>
  <c r="Q338" i="19"/>
  <c r="N338" i="19"/>
  <c r="M338" i="19"/>
  <c r="O338" i="19" s="1"/>
  <c r="Q337" i="19"/>
  <c r="N337" i="19"/>
  <c r="M337" i="19"/>
  <c r="O337" i="19" s="1"/>
  <c r="Q336" i="19"/>
  <c r="N336" i="19"/>
  <c r="M336" i="19"/>
  <c r="O336" i="19" s="1"/>
  <c r="Q335" i="19"/>
  <c r="N335" i="19"/>
  <c r="M335" i="19"/>
  <c r="O335" i="19" s="1"/>
  <c r="Q334" i="19"/>
  <c r="N334" i="19"/>
  <c r="M334" i="19"/>
  <c r="Q333" i="19"/>
  <c r="R333" i="19" s="1"/>
  <c r="O333" i="19"/>
  <c r="N333" i="19"/>
  <c r="M333" i="19"/>
  <c r="Q332" i="19"/>
  <c r="R332" i="19" s="1"/>
  <c r="O332" i="19"/>
  <c r="N332" i="19"/>
  <c r="M332" i="19"/>
  <c r="Q331" i="19"/>
  <c r="R331" i="19" s="1"/>
  <c r="N331" i="19"/>
  <c r="M331" i="19"/>
  <c r="Q330" i="19"/>
  <c r="N330" i="19"/>
  <c r="M330" i="19"/>
  <c r="Q329" i="19"/>
  <c r="N329" i="19"/>
  <c r="M329" i="19"/>
  <c r="O329" i="19" s="1"/>
  <c r="Q328" i="19"/>
  <c r="N328" i="19"/>
  <c r="M328" i="19"/>
  <c r="Q327" i="19"/>
  <c r="R327" i="19" s="1"/>
  <c r="N327" i="19"/>
  <c r="M327" i="19"/>
  <c r="Q326" i="19"/>
  <c r="R326" i="19" s="1"/>
  <c r="N326" i="19"/>
  <c r="M326" i="19"/>
  <c r="Q325" i="19"/>
  <c r="N325" i="19"/>
  <c r="M325" i="19"/>
  <c r="O325" i="19" s="1"/>
  <c r="Q324" i="19"/>
  <c r="N324" i="19"/>
  <c r="M324" i="19"/>
  <c r="Q323" i="19"/>
  <c r="N323" i="19"/>
  <c r="M323" i="19"/>
  <c r="O323" i="19" s="1"/>
  <c r="Q322" i="19"/>
  <c r="N322" i="19"/>
  <c r="M322" i="19"/>
  <c r="R322" i="19" s="1"/>
  <c r="Q321" i="19"/>
  <c r="N321" i="19"/>
  <c r="M321" i="19"/>
  <c r="O321" i="19" s="1"/>
  <c r="Q320" i="19"/>
  <c r="N320" i="19"/>
  <c r="M320" i="19"/>
  <c r="O320" i="19" s="1"/>
  <c r="Q319" i="19"/>
  <c r="R319" i="19" s="1"/>
  <c r="N319" i="19"/>
  <c r="M319" i="19"/>
  <c r="R318" i="19"/>
  <c r="Q318" i="19"/>
  <c r="N318" i="19"/>
  <c r="M318" i="19"/>
  <c r="Q317" i="19"/>
  <c r="R317" i="19" s="1"/>
  <c r="O317" i="19"/>
  <c r="N317" i="19"/>
  <c r="M317" i="19"/>
  <c r="Q316" i="19"/>
  <c r="R316" i="19" s="1"/>
  <c r="O316" i="19"/>
  <c r="N316" i="19"/>
  <c r="M316" i="19"/>
  <c r="Q315" i="19"/>
  <c r="R315" i="19" s="1"/>
  <c r="N315" i="19"/>
  <c r="M315" i="19"/>
  <c r="Q314" i="19"/>
  <c r="R314" i="19" s="1"/>
  <c r="N314" i="19"/>
  <c r="M314" i="19"/>
  <c r="Q313" i="19"/>
  <c r="O313" i="19"/>
  <c r="N313" i="19"/>
  <c r="M313" i="19"/>
  <c r="Q312" i="19"/>
  <c r="O312" i="19"/>
  <c r="N312" i="19"/>
  <c r="M312" i="19"/>
  <c r="Q311" i="19"/>
  <c r="N311" i="19"/>
  <c r="M311" i="19"/>
  <c r="Q310" i="19"/>
  <c r="R310" i="19" s="1"/>
  <c r="N310" i="19"/>
  <c r="M310" i="19"/>
  <c r="Q309" i="19"/>
  <c r="N309" i="19"/>
  <c r="M309" i="19"/>
  <c r="O309" i="19" s="1"/>
  <c r="Q308" i="19"/>
  <c r="N308" i="19"/>
  <c r="M308" i="19"/>
  <c r="O308" i="19" s="1"/>
  <c r="Q307" i="19"/>
  <c r="N307" i="19"/>
  <c r="M307" i="19"/>
  <c r="O307" i="19" s="1"/>
  <c r="Q306" i="19"/>
  <c r="N306" i="19"/>
  <c r="M306" i="19"/>
  <c r="O306" i="19" s="1"/>
  <c r="Q305" i="19"/>
  <c r="N305" i="19"/>
  <c r="M305" i="19"/>
  <c r="O305" i="19" s="1"/>
  <c r="Q304" i="19"/>
  <c r="N304" i="19"/>
  <c r="M304" i="19"/>
  <c r="O304" i="19" s="1"/>
  <c r="Q303" i="19"/>
  <c r="R303" i="19" s="1"/>
  <c r="N303" i="19"/>
  <c r="M303" i="19"/>
  <c r="R302" i="19"/>
  <c r="Q302" i="19"/>
  <c r="N302" i="19"/>
  <c r="M302" i="19"/>
  <c r="Q301" i="19"/>
  <c r="R301" i="19" s="1"/>
  <c r="O301" i="19"/>
  <c r="N301" i="19"/>
  <c r="M301" i="19"/>
  <c r="Q300" i="19"/>
  <c r="R300" i="19" s="1"/>
  <c r="O300" i="19"/>
  <c r="N300" i="19"/>
  <c r="M300" i="19"/>
  <c r="Q299" i="19"/>
  <c r="R299" i="19" s="1"/>
  <c r="N299" i="19"/>
  <c r="M299" i="19"/>
  <c r="Q298" i="19"/>
  <c r="R298" i="19" s="1"/>
  <c r="N298" i="19"/>
  <c r="M298" i="19"/>
  <c r="Q297" i="19"/>
  <c r="O297" i="19"/>
  <c r="N297" i="19"/>
  <c r="M297" i="19"/>
  <c r="Q296" i="19"/>
  <c r="O296" i="19"/>
  <c r="N296" i="19"/>
  <c r="M296" i="19"/>
  <c r="Q295" i="19"/>
  <c r="N295" i="19"/>
  <c r="M295" i="19"/>
  <c r="Q294" i="19"/>
  <c r="R294" i="19" s="1"/>
  <c r="N294" i="19"/>
  <c r="M294" i="19"/>
  <c r="Q293" i="19"/>
  <c r="N293" i="19"/>
  <c r="M293" i="19"/>
  <c r="O293" i="19" s="1"/>
  <c r="Q292" i="19"/>
  <c r="N292" i="19"/>
  <c r="M292" i="19"/>
  <c r="O292" i="19" s="1"/>
  <c r="Q291" i="19"/>
  <c r="N291" i="19"/>
  <c r="M291" i="19"/>
  <c r="O291" i="19" s="1"/>
  <c r="Q290" i="19"/>
  <c r="R290" i="19" s="1"/>
  <c r="N290" i="19"/>
  <c r="M290" i="19"/>
  <c r="O290" i="19" s="1"/>
  <c r="Q289" i="19"/>
  <c r="N289" i="19"/>
  <c r="M289" i="19"/>
  <c r="O289" i="19" s="1"/>
  <c r="Q288" i="19"/>
  <c r="N288" i="19"/>
  <c r="M288" i="19"/>
  <c r="O288" i="19" s="1"/>
  <c r="Q287" i="19"/>
  <c r="R287" i="19" s="1"/>
  <c r="N287" i="19"/>
  <c r="M287" i="19"/>
  <c r="R286" i="19"/>
  <c r="Q286" i="19"/>
  <c r="N286" i="19"/>
  <c r="M286" i="19"/>
  <c r="Q285" i="19"/>
  <c r="R285" i="19" s="1"/>
  <c r="O285" i="19"/>
  <c r="N285" i="19"/>
  <c r="M285" i="19"/>
  <c r="Q284" i="19"/>
  <c r="R284" i="19" s="1"/>
  <c r="O284" i="19"/>
  <c r="N284" i="19"/>
  <c r="M284" i="19"/>
  <c r="Q283" i="19"/>
  <c r="R283" i="19" s="1"/>
  <c r="N283" i="19"/>
  <c r="M283" i="19"/>
  <c r="Q282" i="19"/>
  <c r="R282" i="19" s="1"/>
  <c r="N282" i="19"/>
  <c r="M282" i="19"/>
  <c r="Q281" i="19"/>
  <c r="O281" i="19"/>
  <c r="N281" i="19"/>
  <c r="M281" i="19"/>
  <c r="Q280" i="19"/>
  <c r="O280" i="19"/>
  <c r="N280" i="19"/>
  <c r="M280" i="19"/>
  <c r="Q279" i="19"/>
  <c r="R279" i="19" s="1"/>
  <c r="N279" i="19"/>
  <c r="M279" i="19"/>
  <c r="Q278" i="19"/>
  <c r="R278" i="19" s="1"/>
  <c r="N278" i="19"/>
  <c r="M278" i="19"/>
  <c r="Q277" i="19"/>
  <c r="N277" i="19"/>
  <c r="M277" i="19"/>
  <c r="Q276" i="19"/>
  <c r="N276" i="19"/>
  <c r="M276" i="19"/>
  <c r="O276" i="19" s="1"/>
  <c r="Q275" i="19"/>
  <c r="N275" i="19"/>
  <c r="M275" i="19"/>
  <c r="O275" i="19" s="1"/>
  <c r="Q274" i="19"/>
  <c r="R274" i="19" s="1"/>
  <c r="N274" i="19"/>
  <c r="M274" i="19"/>
  <c r="O274" i="19" s="1"/>
  <c r="Q273" i="19"/>
  <c r="N273" i="19"/>
  <c r="M273" i="19"/>
  <c r="O273" i="19" s="1"/>
  <c r="Q272" i="19"/>
  <c r="N272" i="19"/>
  <c r="M272" i="19"/>
  <c r="O272" i="19" s="1"/>
  <c r="Q271" i="19"/>
  <c r="R271" i="19" s="1"/>
  <c r="N271" i="19"/>
  <c r="M271" i="19"/>
  <c r="R270" i="19"/>
  <c r="Q270" i="19"/>
  <c r="N270" i="19"/>
  <c r="M270" i="19"/>
  <c r="Q269" i="19"/>
  <c r="R269" i="19" s="1"/>
  <c r="O269" i="19"/>
  <c r="N269" i="19"/>
  <c r="M269" i="19"/>
  <c r="Q268" i="19"/>
  <c r="R268" i="19" s="1"/>
  <c r="O268" i="19"/>
  <c r="N268" i="19"/>
  <c r="M268" i="19"/>
  <c r="Q267" i="19"/>
  <c r="R267" i="19" s="1"/>
  <c r="N267" i="19"/>
  <c r="M267" i="19"/>
  <c r="Q266" i="19"/>
  <c r="R266" i="19" s="1"/>
  <c r="N266" i="19"/>
  <c r="M266" i="19"/>
  <c r="Q265" i="19"/>
  <c r="O265" i="19"/>
  <c r="N265" i="19"/>
  <c r="M265" i="19"/>
  <c r="Q264" i="19"/>
  <c r="O264" i="19"/>
  <c r="N264" i="19"/>
  <c r="M264" i="19"/>
  <c r="Q263" i="19"/>
  <c r="N263" i="19"/>
  <c r="M263" i="19"/>
  <c r="Q262" i="19"/>
  <c r="R262" i="19" s="1"/>
  <c r="N262" i="19"/>
  <c r="M262" i="19"/>
  <c r="Q261" i="19"/>
  <c r="N261" i="19"/>
  <c r="M261" i="19"/>
  <c r="O261" i="19" s="1"/>
  <c r="Q260" i="19"/>
  <c r="N260" i="19"/>
  <c r="M260" i="19"/>
  <c r="Q259" i="19"/>
  <c r="N259" i="19"/>
  <c r="M259" i="19"/>
  <c r="O259" i="19" s="1"/>
  <c r="Q258" i="19"/>
  <c r="N258" i="19"/>
  <c r="M258" i="19"/>
  <c r="O258" i="19" s="1"/>
  <c r="Q257" i="19"/>
  <c r="N257" i="19"/>
  <c r="M257" i="19"/>
  <c r="O257" i="19" s="1"/>
  <c r="Q256" i="19"/>
  <c r="N256" i="19"/>
  <c r="M256" i="19"/>
  <c r="O256" i="19" s="1"/>
  <c r="Q255" i="19"/>
  <c r="R255" i="19" s="1"/>
  <c r="N255" i="19"/>
  <c r="M255" i="19"/>
  <c r="R254" i="19"/>
  <c r="Q254" i="19"/>
  <c r="N254" i="19"/>
  <c r="M254" i="19"/>
  <c r="O254" i="19" s="1"/>
  <c r="Q253" i="19"/>
  <c r="R253" i="19" s="1"/>
  <c r="O253" i="19"/>
  <c r="N253" i="19"/>
  <c r="M253" i="19"/>
  <c r="Q252" i="19"/>
  <c r="R252" i="19" s="1"/>
  <c r="O252" i="19"/>
  <c r="N252" i="19"/>
  <c r="M252" i="19"/>
  <c r="Q251" i="19"/>
  <c r="R251" i="19" s="1"/>
  <c r="N251" i="19"/>
  <c r="M251" i="19"/>
  <c r="Q250" i="19"/>
  <c r="R250" i="19" s="1"/>
  <c r="N250" i="19"/>
  <c r="M250" i="19"/>
  <c r="Q249" i="19"/>
  <c r="O249" i="19"/>
  <c r="N249" i="19"/>
  <c r="M249" i="19"/>
  <c r="Q248" i="19"/>
  <c r="R248" i="19" s="1"/>
  <c r="N248" i="19"/>
  <c r="M248" i="19"/>
  <c r="Q247" i="19"/>
  <c r="N247" i="19"/>
  <c r="M247" i="19"/>
  <c r="O247" i="19" s="1"/>
  <c r="Q246" i="19"/>
  <c r="N246" i="19"/>
  <c r="M246" i="19"/>
  <c r="Q245" i="19"/>
  <c r="R245" i="19" s="1"/>
  <c r="N245" i="19"/>
  <c r="M245" i="19"/>
  <c r="O245" i="19" s="1"/>
  <c r="Q244" i="19"/>
  <c r="R244" i="19" s="1"/>
  <c r="N244" i="19"/>
  <c r="M244" i="19"/>
  <c r="Q243" i="19"/>
  <c r="N243" i="19"/>
  <c r="M243" i="19"/>
  <c r="Q242" i="19"/>
  <c r="N242" i="19"/>
  <c r="M242" i="19"/>
  <c r="Q241" i="19"/>
  <c r="N241" i="19"/>
  <c r="M241" i="19"/>
  <c r="O241" i="19" s="1"/>
  <c r="Q240" i="19"/>
  <c r="R240" i="19" s="1"/>
  <c r="N240" i="19"/>
  <c r="M240" i="19"/>
  <c r="O240" i="19" s="1"/>
  <c r="Q239" i="19"/>
  <c r="N239" i="19"/>
  <c r="M239" i="19"/>
  <c r="Q238" i="19"/>
  <c r="N238" i="19"/>
  <c r="M238" i="19"/>
  <c r="Q237" i="19"/>
  <c r="R237" i="19" s="1"/>
  <c r="N237" i="19"/>
  <c r="M237" i="19"/>
  <c r="O237" i="19" s="1"/>
  <c r="Q236" i="19"/>
  <c r="R236" i="19" s="1"/>
  <c r="N236" i="19"/>
  <c r="M236" i="19"/>
  <c r="O236" i="19" s="1"/>
  <c r="Q235" i="19"/>
  <c r="N235" i="19"/>
  <c r="M235" i="19"/>
  <c r="Q234" i="19"/>
  <c r="N234" i="19"/>
  <c r="M234" i="19"/>
  <c r="Q233" i="19"/>
  <c r="N233" i="19"/>
  <c r="M233" i="19"/>
  <c r="O233" i="19" s="1"/>
  <c r="Q232" i="19"/>
  <c r="N232" i="19"/>
  <c r="M232" i="19"/>
  <c r="O232" i="19" s="1"/>
  <c r="Q231" i="19"/>
  <c r="N231" i="19"/>
  <c r="M231" i="19"/>
  <c r="O231" i="19" s="1"/>
  <c r="Q230" i="19"/>
  <c r="R230" i="19" s="1"/>
  <c r="N230" i="19"/>
  <c r="O230" i="19" s="1"/>
  <c r="M230" i="19"/>
  <c r="Q229" i="19"/>
  <c r="R229" i="19" s="1"/>
  <c r="N229" i="19"/>
  <c r="O229" i="19" s="1"/>
  <c r="M229" i="19"/>
  <c r="Q228" i="19"/>
  <c r="N228" i="19"/>
  <c r="M228" i="19"/>
  <c r="O228" i="19" s="1"/>
  <c r="Q227" i="19"/>
  <c r="N227" i="19"/>
  <c r="M227" i="19"/>
  <c r="O227" i="19" s="1"/>
  <c r="Q226" i="19"/>
  <c r="R226" i="19" s="1"/>
  <c r="N226" i="19"/>
  <c r="M226" i="19"/>
  <c r="Q225" i="19"/>
  <c r="R225" i="19" s="1"/>
  <c r="O225" i="19"/>
  <c r="N225" i="19"/>
  <c r="M225" i="19"/>
  <c r="Q224" i="19"/>
  <c r="R224" i="19" s="1"/>
  <c r="N224" i="19"/>
  <c r="M224" i="19"/>
  <c r="Q223" i="19"/>
  <c r="N223" i="19"/>
  <c r="M223" i="19"/>
  <c r="O223" i="19" s="1"/>
  <c r="Q222" i="19"/>
  <c r="N222" i="19"/>
  <c r="M222" i="19"/>
  <c r="Q221" i="19"/>
  <c r="R221" i="19" s="1"/>
  <c r="N221" i="19"/>
  <c r="M221" i="19"/>
  <c r="O221" i="19" s="1"/>
  <c r="Q220" i="19"/>
  <c r="R220" i="19" s="1"/>
  <c r="N220" i="19"/>
  <c r="M220" i="19"/>
  <c r="O220" i="19" s="1"/>
  <c r="Q219" i="19"/>
  <c r="N219" i="19"/>
  <c r="M219" i="19"/>
  <c r="Q218" i="19"/>
  <c r="N218" i="19"/>
  <c r="M218" i="19"/>
  <c r="Q217" i="19"/>
  <c r="N217" i="19"/>
  <c r="M217" i="19"/>
  <c r="O217" i="19" s="1"/>
  <c r="Q216" i="19"/>
  <c r="N216" i="19"/>
  <c r="M216" i="19"/>
  <c r="O216" i="19" s="1"/>
  <c r="Q215" i="19"/>
  <c r="N215" i="19"/>
  <c r="M215" i="19"/>
  <c r="O215" i="19" s="1"/>
  <c r="Q213" i="19"/>
  <c r="R213" i="19" s="1"/>
  <c r="N213" i="19"/>
  <c r="O213" i="19" s="1"/>
  <c r="M213" i="19"/>
  <c r="Q212" i="19"/>
  <c r="R212" i="19" s="1"/>
  <c r="N212" i="19"/>
  <c r="O212" i="19" s="1"/>
  <c r="M212" i="19"/>
  <c r="Q211" i="19"/>
  <c r="N211" i="19"/>
  <c r="M211" i="19"/>
  <c r="O211" i="19" s="1"/>
  <c r="Q210" i="19"/>
  <c r="N210" i="19"/>
  <c r="M210" i="19"/>
  <c r="O210" i="19" s="1"/>
  <c r="Q209" i="19"/>
  <c r="R209" i="19" s="1"/>
  <c r="N209" i="19"/>
  <c r="M209" i="19"/>
  <c r="Q208" i="19"/>
  <c r="R208" i="19" s="1"/>
  <c r="O208" i="19"/>
  <c r="N208" i="19"/>
  <c r="M208" i="19"/>
  <c r="Q207" i="19"/>
  <c r="R207" i="19" s="1"/>
  <c r="N207" i="19"/>
  <c r="M207" i="19"/>
  <c r="Q206" i="19"/>
  <c r="N206" i="19"/>
  <c r="M206" i="19"/>
  <c r="O206" i="19" s="1"/>
  <c r="Q205" i="19"/>
  <c r="N205" i="19"/>
  <c r="M205" i="19"/>
  <c r="Q204" i="19"/>
  <c r="R204" i="19" s="1"/>
  <c r="N204" i="19"/>
  <c r="M204" i="19"/>
  <c r="O204" i="19" s="1"/>
  <c r="Q203" i="19"/>
  <c r="R203" i="19" s="1"/>
  <c r="N203" i="19"/>
  <c r="M203" i="19"/>
  <c r="O203" i="19" s="1"/>
  <c r="Q202" i="19"/>
  <c r="N202" i="19"/>
  <c r="M202" i="19"/>
  <c r="Q201" i="19"/>
  <c r="N201" i="19"/>
  <c r="M201" i="19"/>
  <c r="Q200" i="19"/>
  <c r="N200" i="19"/>
  <c r="M200" i="19"/>
  <c r="O200" i="19" s="1"/>
  <c r="Q199" i="19"/>
  <c r="N199" i="19"/>
  <c r="M199" i="19"/>
  <c r="O199" i="19" s="1"/>
  <c r="Q198" i="19"/>
  <c r="N198" i="19"/>
  <c r="M198" i="19"/>
  <c r="O198" i="19" s="1"/>
  <c r="Q197" i="19"/>
  <c r="R197" i="19" s="1"/>
  <c r="N197" i="19"/>
  <c r="O197" i="19" s="1"/>
  <c r="M197" i="19"/>
  <c r="Q196" i="19"/>
  <c r="R196" i="19" s="1"/>
  <c r="N196" i="19"/>
  <c r="O196" i="19" s="1"/>
  <c r="M196" i="19"/>
  <c r="Q195" i="19"/>
  <c r="N195" i="19"/>
  <c r="M195" i="19"/>
  <c r="O195" i="19" s="1"/>
  <c r="Q194" i="19"/>
  <c r="N194" i="19"/>
  <c r="M194" i="19"/>
  <c r="O194" i="19" s="1"/>
  <c r="Q193" i="19"/>
  <c r="R193" i="19" s="1"/>
  <c r="N193" i="19"/>
  <c r="M193" i="19"/>
  <c r="Q192" i="19"/>
  <c r="R192" i="19" s="1"/>
  <c r="O192" i="19"/>
  <c r="N192" i="19"/>
  <c r="M192" i="19"/>
  <c r="Q191" i="19"/>
  <c r="R191" i="19" s="1"/>
  <c r="N191" i="19"/>
  <c r="M191" i="19"/>
  <c r="Q190" i="19"/>
  <c r="N190" i="19"/>
  <c r="M190" i="19"/>
  <c r="O190" i="19" s="1"/>
  <c r="Q189" i="19"/>
  <c r="N189" i="19"/>
  <c r="M189" i="19"/>
  <c r="Q188" i="19"/>
  <c r="R188" i="19" s="1"/>
  <c r="N188" i="19"/>
  <c r="M188" i="19"/>
  <c r="O188" i="19" s="1"/>
  <c r="Q187" i="19"/>
  <c r="R187" i="19" s="1"/>
  <c r="N187" i="19"/>
  <c r="M187" i="19"/>
  <c r="O187" i="19" s="1"/>
  <c r="Q186" i="19"/>
  <c r="N186" i="19"/>
  <c r="M186" i="19"/>
  <c r="Q185" i="19"/>
  <c r="N185" i="19"/>
  <c r="M185" i="19"/>
  <c r="R185" i="19" s="1"/>
  <c r="Q184" i="19"/>
  <c r="N184" i="19"/>
  <c r="M184" i="19"/>
  <c r="O184" i="19" s="1"/>
  <c r="Q183" i="19"/>
  <c r="N183" i="19"/>
  <c r="M183" i="19"/>
  <c r="O183" i="19" s="1"/>
  <c r="Q182" i="19"/>
  <c r="N182" i="19"/>
  <c r="M182" i="19"/>
  <c r="O182" i="19" s="1"/>
  <c r="Q181" i="19"/>
  <c r="N181" i="19"/>
  <c r="O181" i="19" s="1"/>
  <c r="M181" i="19"/>
  <c r="Q180" i="19"/>
  <c r="R180" i="19" s="1"/>
  <c r="N180" i="19"/>
  <c r="O180" i="19" s="1"/>
  <c r="M180" i="19"/>
  <c r="Q179" i="19"/>
  <c r="N179" i="19"/>
  <c r="M179" i="19"/>
  <c r="O179" i="19" s="1"/>
  <c r="Q178" i="19"/>
  <c r="N178" i="19"/>
  <c r="M178" i="19"/>
  <c r="O178" i="19" s="1"/>
  <c r="Q177" i="19"/>
  <c r="N177" i="19"/>
  <c r="M177" i="19"/>
  <c r="Q176" i="19"/>
  <c r="R176" i="19" s="1"/>
  <c r="O176" i="19"/>
  <c r="N176" i="19"/>
  <c r="M176" i="19"/>
  <c r="Q175" i="19"/>
  <c r="R175" i="19" s="1"/>
  <c r="N175" i="19"/>
  <c r="M175" i="19"/>
  <c r="Q174" i="19"/>
  <c r="N174" i="19"/>
  <c r="M174" i="19"/>
  <c r="O174" i="19" s="1"/>
  <c r="Q173" i="19"/>
  <c r="N173" i="19"/>
  <c r="M173" i="19"/>
  <c r="R173" i="19" s="1"/>
  <c r="Q172" i="19"/>
  <c r="R172" i="19" s="1"/>
  <c r="N172" i="19"/>
  <c r="M172" i="19"/>
  <c r="O172" i="19" s="1"/>
  <c r="Q171" i="19"/>
  <c r="R171" i="19" s="1"/>
  <c r="N171" i="19"/>
  <c r="M171" i="19"/>
  <c r="O171" i="19" s="1"/>
  <c r="Q170" i="19"/>
  <c r="N170" i="19"/>
  <c r="M170" i="19"/>
  <c r="Q169" i="19"/>
  <c r="N169" i="19"/>
  <c r="M169" i="19"/>
  <c r="R169" i="19" s="1"/>
  <c r="Q168" i="19"/>
  <c r="N168" i="19"/>
  <c r="M168" i="19"/>
  <c r="O168" i="19" s="1"/>
  <c r="Q167" i="19"/>
  <c r="N167" i="19"/>
  <c r="M167" i="19"/>
  <c r="O167" i="19" s="1"/>
  <c r="Q166" i="19"/>
  <c r="N166" i="19"/>
  <c r="M166" i="19"/>
  <c r="O166" i="19" s="1"/>
  <c r="Q165" i="19"/>
  <c r="N165" i="19"/>
  <c r="O165" i="19" s="1"/>
  <c r="M165" i="19"/>
  <c r="Q164" i="19"/>
  <c r="R164" i="19" s="1"/>
  <c r="N164" i="19"/>
  <c r="O164" i="19" s="1"/>
  <c r="M164" i="19"/>
  <c r="Q163" i="19"/>
  <c r="N163" i="19"/>
  <c r="M163" i="19"/>
  <c r="O163" i="19" s="1"/>
  <c r="Q162" i="19"/>
  <c r="N162" i="19"/>
  <c r="M162" i="19"/>
  <c r="O162" i="19" s="1"/>
  <c r="Q161" i="19"/>
  <c r="N161" i="19"/>
  <c r="M161" i="19"/>
  <c r="Q160" i="19"/>
  <c r="R160" i="19" s="1"/>
  <c r="O160" i="19"/>
  <c r="N160" i="19"/>
  <c r="M160" i="19"/>
  <c r="Q159" i="19"/>
  <c r="R159" i="19" s="1"/>
  <c r="N159" i="19"/>
  <c r="M159" i="19"/>
  <c r="Q158" i="19"/>
  <c r="N158" i="19"/>
  <c r="M158" i="19"/>
  <c r="O158" i="19" s="1"/>
  <c r="Q157" i="19"/>
  <c r="N157" i="19"/>
  <c r="M157" i="19"/>
  <c r="R157" i="19" s="1"/>
  <c r="Q156" i="19"/>
  <c r="R156" i="19" s="1"/>
  <c r="N156" i="19"/>
  <c r="M156" i="19"/>
  <c r="O156" i="19" s="1"/>
  <c r="Q155" i="19"/>
  <c r="R155" i="19" s="1"/>
  <c r="N155" i="19"/>
  <c r="M155" i="19"/>
  <c r="O155" i="19" s="1"/>
  <c r="Q154" i="19"/>
  <c r="N154" i="19"/>
  <c r="M154" i="19"/>
  <c r="Q153" i="19"/>
  <c r="N153" i="19"/>
  <c r="M153" i="19"/>
  <c r="R153" i="19" s="1"/>
  <c r="Q152" i="19"/>
  <c r="N152" i="19"/>
  <c r="M152" i="19"/>
  <c r="O152" i="19" s="1"/>
  <c r="Q151" i="19"/>
  <c r="N151" i="19"/>
  <c r="M151" i="19"/>
  <c r="O151" i="19" s="1"/>
  <c r="Q150" i="19"/>
  <c r="N150" i="19"/>
  <c r="M150" i="19"/>
  <c r="O150" i="19" s="1"/>
  <c r="Q149" i="19"/>
  <c r="N149" i="19"/>
  <c r="O149" i="19" s="1"/>
  <c r="M149" i="19"/>
  <c r="Q148" i="19"/>
  <c r="R148" i="19" s="1"/>
  <c r="N148" i="19"/>
  <c r="O148" i="19" s="1"/>
  <c r="M148" i="19"/>
  <c r="Q147" i="19"/>
  <c r="N147" i="19"/>
  <c r="M147" i="19"/>
  <c r="O147" i="19" s="1"/>
  <c r="Q146" i="19"/>
  <c r="N146" i="19"/>
  <c r="M146" i="19"/>
  <c r="O146" i="19" s="1"/>
  <c r="Q145" i="19"/>
  <c r="N145" i="19"/>
  <c r="M145" i="19"/>
  <c r="Q144" i="19"/>
  <c r="R144" i="19" s="1"/>
  <c r="O144" i="19"/>
  <c r="N144" i="19"/>
  <c r="M144" i="19"/>
  <c r="Q143" i="19"/>
  <c r="R143" i="19" s="1"/>
  <c r="N143" i="19"/>
  <c r="M143" i="19"/>
  <c r="Q142" i="19"/>
  <c r="N142" i="19"/>
  <c r="M142" i="19"/>
  <c r="O142" i="19" s="1"/>
  <c r="Q141" i="19"/>
  <c r="N141" i="19"/>
  <c r="M141" i="19"/>
  <c r="R141" i="19" s="1"/>
  <c r="Q140" i="19"/>
  <c r="R140" i="19" s="1"/>
  <c r="N140" i="19"/>
  <c r="M140" i="19"/>
  <c r="O140" i="19" s="1"/>
  <c r="Q139" i="19"/>
  <c r="R139" i="19" s="1"/>
  <c r="N139" i="19"/>
  <c r="M139" i="19"/>
  <c r="O139" i="19" s="1"/>
  <c r="Q138" i="19"/>
  <c r="N138" i="19"/>
  <c r="M138" i="19"/>
  <c r="Q137" i="19"/>
  <c r="N137" i="19"/>
  <c r="M137" i="19"/>
  <c r="R137" i="19" s="1"/>
  <c r="Q136" i="19"/>
  <c r="N136" i="19"/>
  <c r="M136" i="19"/>
  <c r="O136" i="19" s="1"/>
  <c r="Q135" i="19"/>
  <c r="N135" i="19"/>
  <c r="M135" i="19"/>
  <c r="O135" i="19" s="1"/>
  <c r="Q134" i="19"/>
  <c r="N134" i="19"/>
  <c r="M134" i="19"/>
  <c r="O134" i="19" s="1"/>
  <c r="Q133" i="19"/>
  <c r="N133" i="19"/>
  <c r="O133" i="19" s="1"/>
  <c r="M133" i="19"/>
  <c r="Q132" i="19"/>
  <c r="R132" i="19" s="1"/>
  <c r="N132" i="19"/>
  <c r="O132" i="19" s="1"/>
  <c r="M132" i="19"/>
  <c r="Q131" i="19"/>
  <c r="N131" i="19"/>
  <c r="M131" i="19"/>
  <c r="O131" i="19" s="1"/>
  <c r="Q130" i="19"/>
  <c r="N130" i="19"/>
  <c r="M130" i="19"/>
  <c r="O130" i="19" s="1"/>
  <c r="Q129" i="19"/>
  <c r="N129" i="19"/>
  <c r="M129" i="19"/>
  <c r="Q128" i="19"/>
  <c r="R128" i="19" s="1"/>
  <c r="N128" i="19"/>
  <c r="M128" i="19"/>
  <c r="O128" i="19" s="1"/>
  <c r="Q127" i="19"/>
  <c r="N127" i="19"/>
  <c r="M127" i="19"/>
  <c r="O127" i="19" s="1"/>
  <c r="Q126" i="19"/>
  <c r="N126" i="19"/>
  <c r="M126" i="19"/>
  <c r="Q125" i="19"/>
  <c r="N125" i="19"/>
  <c r="O125" i="19" s="1"/>
  <c r="M125" i="19"/>
  <c r="Q124" i="19"/>
  <c r="R124" i="19" s="1"/>
  <c r="N124" i="19"/>
  <c r="O124" i="19" s="1"/>
  <c r="M124" i="19"/>
  <c r="Q123" i="19"/>
  <c r="N123" i="19"/>
  <c r="M123" i="19"/>
  <c r="O123" i="19" s="1"/>
  <c r="Q122" i="19"/>
  <c r="N122" i="19"/>
  <c r="M122" i="19"/>
  <c r="O122" i="19" s="1"/>
  <c r="Q121" i="19"/>
  <c r="N121" i="19"/>
  <c r="M121" i="19"/>
  <c r="Q120" i="19"/>
  <c r="R120" i="19" s="1"/>
  <c r="N120" i="19"/>
  <c r="M120" i="19"/>
  <c r="O120" i="19" s="1"/>
  <c r="Q119" i="19"/>
  <c r="N119" i="19"/>
  <c r="M119" i="19"/>
  <c r="O119" i="19" s="1"/>
  <c r="Q118" i="19"/>
  <c r="N118" i="19"/>
  <c r="M118" i="19"/>
  <c r="Q117" i="19"/>
  <c r="N117" i="19"/>
  <c r="O117" i="19" s="1"/>
  <c r="M117" i="19"/>
  <c r="Q116" i="19"/>
  <c r="R116" i="19" s="1"/>
  <c r="N116" i="19"/>
  <c r="O116" i="19" s="1"/>
  <c r="M116" i="19"/>
  <c r="Q115" i="19"/>
  <c r="N115" i="19"/>
  <c r="M115" i="19"/>
  <c r="O115" i="19" s="1"/>
  <c r="Q114" i="19"/>
  <c r="N114" i="19"/>
  <c r="M114" i="19"/>
  <c r="O114" i="19" s="1"/>
  <c r="Q113" i="19"/>
  <c r="N113" i="19"/>
  <c r="M113" i="19"/>
  <c r="Q112" i="19"/>
  <c r="R112" i="19" s="1"/>
  <c r="N112" i="19"/>
  <c r="M112" i="19"/>
  <c r="O112" i="19" s="1"/>
  <c r="Q111" i="19"/>
  <c r="N111" i="19"/>
  <c r="M111" i="19"/>
  <c r="O111" i="19" s="1"/>
  <c r="Q110" i="19"/>
  <c r="N110" i="19"/>
  <c r="M110" i="19"/>
  <c r="Q109" i="19"/>
  <c r="N109" i="19"/>
  <c r="O109" i="19" s="1"/>
  <c r="M109" i="19"/>
  <c r="Q108" i="19"/>
  <c r="N108" i="19"/>
  <c r="O108" i="19" s="1"/>
  <c r="M108" i="19"/>
  <c r="Q107" i="19"/>
  <c r="N107" i="19"/>
  <c r="M107" i="19"/>
  <c r="O107" i="19" s="1"/>
  <c r="Q106" i="19"/>
  <c r="N106" i="19"/>
  <c r="M106" i="19"/>
  <c r="O106" i="19" s="1"/>
  <c r="Q105" i="19"/>
  <c r="N105" i="19"/>
  <c r="M105" i="19"/>
  <c r="Q104" i="19"/>
  <c r="R104" i="19" s="1"/>
  <c r="N104" i="19"/>
  <c r="M104" i="19"/>
  <c r="O104" i="19" s="1"/>
  <c r="Q103" i="19"/>
  <c r="N103" i="19"/>
  <c r="M103" i="19"/>
  <c r="E102" i="19"/>
  <c r="Q101" i="19"/>
  <c r="N101" i="19"/>
  <c r="M101" i="19"/>
  <c r="E101" i="19"/>
  <c r="Q100" i="19"/>
  <c r="R100" i="19" s="1"/>
  <c r="N100" i="19"/>
  <c r="M100" i="19"/>
  <c r="E100" i="19"/>
  <c r="Q99" i="19"/>
  <c r="R99" i="19" s="1"/>
  <c r="N99" i="19"/>
  <c r="M99" i="19"/>
  <c r="O99" i="19" s="1"/>
  <c r="E99" i="19"/>
  <c r="Q98" i="19"/>
  <c r="N98" i="19"/>
  <c r="M98" i="19"/>
  <c r="O98" i="19" s="1"/>
  <c r="E98" i="19"/>
  <c r="Q97" i="19"/>
  <c r="N97" i="19"/>
  <c r="M97" i="19"/>
  <c r="E97" i="19"/>
  <c r="Q96" i="19"/>
  <c r="N96" i="19"/>
  <c r="M96" i="19"/>
  <c r="E96" i="19"/>
  <c r="Q95" i="19"/>
  <c r="N95" i="19"/>
  <c r="M95" i="19"/>
  <c r="O95" i="19" s="1"/>
  <c r="E95" i="19"/>
  <c r="Q94" i="19"/>
  <c r="N94" i="19"/>
  <c r="M94" i="19"/>
  <c r="O94" i="19" s="1"/>
  <c r="E94" i="19"/>
  <c r="Q93" i="19"/>
  <c r="N93" i="19"/>
  <c r="M93" i="19"/>
  <c r="E93" i="19"/>
  <c r="Q92" i="19"/>
  <c r="N92" i="19"/>
  <c r="M92" i="19"/>
  <c r="E92" i="19"/>
  <c r="Q91" i="19"/>
  <c r="N91" i="19"/>
  <c r="O91" i="19" s="1"/>
  <c r="M91" i="19"/>
  <c r="E91" i="19"/>
  <c r="Q90" i="19"/>
  <c r="N90" i="19"/>
  <c r="M90" i="19"/>
  <c r="E90" i="19"/>
  <c r="Q89" i="19"/>
  <c r="R89" i="19" s="1"/>
  <c r="N89" i="19"/>
  <c r="O89" i="19" s="1"/>
  <c r="M89" i="19"/>
  <c r="E89" i="19"/>
  <c r="Q88" i="19"/>
  <c r="R88" i="19" s="1"/>
  <c r="N88" i="19"/>
  <c r="M88" i="19"/>
  <c r="E88" i="19"/>
  <c r="Q87" i="19"/>
  <c r="R87" i="19" s="1"/>
  <c r="O87" i="19"/>
  <c r="N87" i="19"/>
  <c r="M87" i="19"/>
  <c r="E87" i="19"/>
  <c r="Q86" i="19"/>
  <c r="N86" i="19"/>
  <c r="M86" i="19"/>
  <c r="E86" i="19"/>
  <c r="Q85" i="19"/>
  <c r="R85" i="19" s="1"/>
  <c r="N85" i="19"/>
  <c r="O85" i="19" s="1"/>
  <c r="M85" i="19"/>
  <c r="E85" i="19"/>
  <c r="Q84" i="19"/>
  <c r="R84" i="19" s="1"/>
  <c r="N84" i="19"/>
  <c r="M84" i="19"/>
  <c r="E84" i="19"/>
  <c r="Q83" i="19"/>
  <c r="R83" i="19" s="1"/>
  <c r="N83" i="19"/>
  <c r="M83" i="19"/>
  <c r="O83" i="19" s="1"/>
  <c r="E83" i="19"/>
  <c r="Q82" i="19"/>
  <c r="N82" i="19"/>
  <c r="M82" i="19"/>
  <c r="O82" i="19" s="1"/>
  <c r="E82" i="19"/>
  <c r="Q81" i="19"/>
  <c r="N81" i="19"/>
  <c r="M81" i="19"/>
  <c r="E81" i="19"/>
  <c r="Q80" i="19"/>
  <c r="N80" i="19"/>
  <c r="M80" i="19"/>
  <c r="E80" i="19"/>
  <c r="Q79" i="19"/>
  <c r="N79" i="19"/>
  <c r="M79" i="19"/>
  <c r="E79" i="19"/>
  <c r="Q78" i="19"/>
  <c r="N78" i="19"/>
  <c r="M78" i="19"/>
  <c r="E78" i="19"/>
  <c r="Q77" i="19"/>
  <c r="N77" i="19"/>
  <c r="O77" i="19" s="1"/>
  <c r="M77" i="19"/>
  <c r="E77" i="19"/>
  <c r="Q76" i="19"/>
  <c r="N76" i="19"/>
  <c r="M76" i="19"/>
  <c r="E76" i="19"/>
  <c r="Q75" i="19"/>
  <c r="O75" i="19"/>
  <c r="N75" i="19"/>
  <c r="M75" i="19"/>
  <c r="E75" i="19"/>
  <c r="Q74" i="19"/>
  <c r="N74" i="19"/>
  <c r="M74" i="19"/>
  <c r="E74" i="19"/>
  <c r="Q73" i="19"/>
  <c r="R73" i="19" s="1"/>
  <c r="N73" i="19"/>
  <c r="O73" i="19" s="1"/>
  <c r="M73" i="19"/>
  <c r="E73" i="19"/>
  <c r="Q72" i="19"/>
  <c r="R72" i="19" s="1"/>
  <c r="N72" i="19"/>
  <c r="M72" i="19"/>
  <c r="E72" i="19"/>
  <c r="Q71" i="19"/>
  <c r="R71" i="19" s="1"/>
  <c r="O71" i="19"/>
  <c r="N71" i="19"/>
  <c r="M71" i="19"/>
  <c r="E71" i="19"/>
  <c r="Q70" i="19"/>
  <c r="N70" i="19"/>
  <c r="M70" i="19"/>
  <c r="E70" i="19"/>
  <c r="Q69" i="19"/>
  <c r="R69" i="19" s="1"/>
  <c r="N69" i="19"/>
  <c r="O69" i="19" s="1"/>
  <c r="M69" i="19"/>
  <c r="E69" i="19"/>
  <c r="Q68" i="19"/>
  <c r="R68" i="19" s="1"/>
  <c r="N68" i="19"/>
  <c r="M68" i="19"/>
  <c r="E68" i="19"/>
  <c r="Q67" i="19"/>
  <c r="N67" i="19"/>
  <c r="M67" i="19"/>
  <c r="O67" i="19" s="1"/>
  <c r="E67" i="19"/>
  <c r="Q66" i="19"/>
  <c r="N66" i="19"/>
  <c r="M66" i="19"/>
  <c r="O66" i="19" s="1"/>
  <c r="E66" i="19"/>
  <c r="Q65" i="19"/>
  <c r="N65" i="19"/>
  <c r="M65" i="19"/>
  <c r="E65" i="19"/>
  <c r="Q64" i="19"/>
  <c r="N64" i="19"/>
  <c r="M64" i="19"/>
  <c r="E64" i="19"/>
  <c r="Q63" i="19"/>
  <c r="N63" i="19"/>
  <c r="M63" i="19"/>
  <c r="O63" i="19" s="1"/>
  <c r="E63" i="19"/>
  <c r="Q62" i="19"/>
  <c r="N62" i="19"/>
  <c r="M62" i="19"/>
  <c r="O62" i="19" s="1"/>
  <c r="E62" i="19"/>
  <c r="Q61" i="19"/>
  <c r="N61" i="19"/>
  <c r="M61" i="19"/>
  <c r="E61" i="19"/>
  <c r="Q60" i="19"/>
  <c r="N60" i="19"/>
  <c r="M60" i="19"/>
  <c r="E60" i="19"/>
  <c r="Q59" i="19"/>
  <c r="N59" i="19"/>
  <c r="M59" i="19"/>
  <c r="O59" i="19" s="1"/>
  <c r="E59" i="19"/>
  <c r="Q58" i="19"/>
  <c r="N58" i="19"/>
  <c r="M58" i="19"/>
  <c r="O58" i="19" s="1"/>
  <c r="E58" i="19"/>
  <c r="Q57" i="19"/>
  <c r="N57" i="19"/>
  <c r="M57" i="19"/>
  <c r="E57" i="19"/>
  <c r="Q56" i="19"/>
  <c r="N56" i="19"/>
  <c r="M56" i="19"/>
  <c r="E56" i="19"/>
  <c r="Q55" i="19"/>
  <c r="N55" i="19"/>
  <c r="O55" i="19" s="1"/>
  <c r="M55" i="19"/>
  <c r="E55" i="19"/>
  <c r="Q54" i="19"/>
  <c r="N54" i="19"/>
  <c r="M54" i="19"/>
  <c r="E54" i="19"/>
  <c r="Q53" i="19"/>
  <c r="R53" i="19" s="1"/>
  <c r="N53" i="19"/>
  <c r="O53" i="19" s="1"/>
  <c r="M53" i="19"/>
  <c r="E53" i="19"/>
  <c r="Q52" i="19"/>
  <c r="R52" i="19" s="1"/>
  <c r="N52" i="19"/>
  <c r="M52" i="19"/>
  <c r="E52" i="19"/>
  <c r="Q51" i="19"/>
  <c r="R51" i="19" s="1"/>
  <c r="O51" i="19"/>
  <c r="N51" i="19"/>
  <c r="M51" i="19"/>
  <c r="E51" i="19"/>
  <c r="Q50" i="19"/>
  <c r="N50" i="19"/>
  <c r="M50" i="19"/>
  <c r="O50" i="19" s="1"/>
  <c r="E50" i="19"/>
  <c r="Q49" i="19"/>
  <c r="R49" i="19" s="1"/>
  <c r="N49" i="19"/>
  <c r="M49" i="19"/>
  <c r="E49" i="19"/>
  <c r="Q48" i="19"/>
  <c r="R48" i="19" s="1"/>
  <c r="N48" i="19"/>
  <c r="M48" i="19"/>
  <c r="E48" i="19"/>
  <c r="Q47" i="19"/>
  <c r="R47" i="19" s="1"/>
  <c r="N47" i="19"/>
  <c r="M47" i="19"/>
  <c r="O47" i="19" s="1"/>
  <c r="E47" i="19"/>
  <c r="Q46" i="19"/>
  <c r="N46" i="19"/>
  <c r="M46" i="19"/>
  <c r="O46" i="19" s="1"/>
  <c r="E46" i="19"/>
  <c r="Q45" i="19"/>
  <c r="N45" i="19"/>
  <c r="M45" i="19"/>
  <c r="E45" i="19"/>
  <c r="Q44" i="19"/>
  <c r="N44" i="19"/>
  <c r="M44" i="19"/>
  <c r="E44" i="19"/>
  <c r="Q43" i="19"/>
  <c r="N43" i="19"/>
  <c r="M43" i="19"/>
  <c r="O43" i="19" s="1"/>
  <c r="E43" i="19"/>
  <c r="Q42" i="19"/>
  <c r="N42" i="19"/>
  <c r="M42" i="19"/>
  <c r="O42" i="19" s="1"/>
  <c r="E42" i="19"/>
  <c r="Q41" i="19"/>
  <c r="N41" i="19"/>
  <c r="M41" i="19"/>
  <c r="O41" i="19" s="1"/>
  <c r="E41" i="19"/>
  <c r="Q40" i="19"/>
  <c r="N40" i="19"/>
  <c r="M40" i="19"/>
  <c r="O40" i="19" s="1"/>
  <c r="E40" i="19"/>
  <c r="Q39" i="19"/>
  <c r="N39" i="19"/>
  <c r="O39" i="19" s="1"/>
  <c r="M39" i="19"/>
  <c r="E39" i="19"/>
  <c r="Q38" i="19"/>
  <c r="R38" i="19" s="1"/>
  <c r="M38" i="19"/>
  <c r="E38" i="19"/>
  <c r="Q37" i="19"/>
  <c r="N37" i="19"/>
  <c r="M37" i="19"/>
  <c r="E37" i="19"/>
  <c r="Q36" i="19"/>
  <c r="R36" i="19" s="1"/>
  <c r="O36" i="19"/>
  <c r="N36" i="19"/>
  <c r="M36" i="19"/>
  <c r="E36" i="19"/>
  <c r="Q35" i="19"/>
  <c r="N35" i="19"/>
  <c r="M35" i="19"/>
  <c r="E35" i="19"/>
  <c r="Q34" i="19"/>
  <c r="R34" i="19" s="1"/>
  <c r="N34" i="19"/>
  <c r="M34" i="19"/>
  <c r="O34" i="19" s="1"/>
  <c r="E34" i="19"/>
  <c r="Q33" i="19"/>
  <c r="N33" i="19"/>
  <c r="M33" i="19"/>
  <c r="R33" i="19" s="1"/>
  <c r="E33" i="19"/>
  <c r="Q32" i="19"/>
  <c r="N32" i="19"/>
  <c r="M32" i="19"/>
  <c r="O32" i="19" s="1"/>
  <c r="E32" i="19"/>
  <c r="Q31" i="19"/>
  <c r="N31" i="19"/>
  <c r="M31" i="19"/>
  <c r="R31" i="19" s="1"/>
  <c r="E31" i="19"/>
  <c r="Q30" i="19"/>
  <c r="N30" i="19"/>
  <c r="O30" i="19" s="1"/>
  <c r="M30" i="19"/>
  <c r="E30" i="19"/>
  <c r="Q29" i="19"/>
  <c r="N29" i="19"/>
  <c r="M29" i="19"/>
  <c r="E29" i="19"/>
  <c r="Q28" i="19"/>
  <c r="R28" i="19" s="1"/>
  <c r="O28" i="19"/>
  <c r="N28" i="19"/>
  <c r="M28" i="19"/>
  <c r="E28" i="19"/>
  <c r="Q27" i="19"/>
  <c r="N27" i="19"/>
  <c r="M27" i="19"/>
  <c r="E27" i="19"/>
  <c r="Q26" i="19"/>
  <c r="R26" i="19" s="1"/>
  <c r="N26" i="19"/>
  <c r="M26" i="19"/>
  <c r="O26" i="19" s="1"/>
  <c r="E26" i="19"/>
  <c r="Q25" i="19"/>
  <c r="N25" i="19"/>
  <c r="M25" i="19"/>
  <c r="R25" i="19" s="1"/>
  <c r="E25" i="19"/>
  <c r="Q24" i="19"/>
  <c r="N24" i="19"/>
  <c r="M24" i="19"/>
  <c r="O24" i="19" s="1"/>
  <c r="E24" i="19"/>
  <c r="Q23" i="19"/>
  <c r="N23" i="19"/>
  <c r="M23" i="19"/>
  <c r="R23" i="19" s="1"/>
  <c r="E23" i="19"/>
  <c r="Q22" i="19"/>
  <c r="N22" i="19"/>
  <c r="O22" i="19" s="1"/>
  <c r="M22" i="19"/>
  <c r="E22" i="19"/>
  <c r="Q21" i="19"/>
  <c r="N21" i="19"/>
  <c r="M21" i="19"/>
  <c r="E21" i="19"/>
  <c r="Q20" i="19"/>
  <c r="R20" i="19" s="1"/>
  <c r="O20" i="19"/>
  <c r="N20" i="19"/>
  <c r="M20" i="19"/>
  <c r="E20" i="19"/>
  <c r="Q19" i="19"/>
  <c r="N19" i="19"/>
  <c r="M19" i="19"/>
  <c r="E19" i="19"/>
  <c r="Q18" i="19"/>
  <c r="R18" i="19" s="1"/>
  <c r="N18" i="19"/>
  <c r="M18" i="19"/>
  <c r="O18" i="19" s="1"/>
  <c r="E18" i="19"/>
  <c r="Q17" i="19"/>
  <c r="N17" i="19"/>
  <c r="M17" i="19"/>
  <c r="R17" i="19" s="1"/>
  <c r="E17" i="19"/>
  <c r="Q16" i="19"/>
  <c r="N16" i="19"/>
  <c r="M16" i="19"/>
  <c r="O16" i="19" s="1"/>
  <c r="E16" i="19"/>
  <c r="Q15" i="19"/>
  <c r="N15" i="19"/>
  <c r="M15" i="19"/>
  <c r="R15" i="19" s="1"/>
  <c r="Q14" i="19"/>
  <c r="N14" i="19"/>
  <c r="M14" i="19"/>
  <c r="R14" i="19" s="1"/>
  <c r="Q13" i="19"/>
  <c r="N13" i="19"/>
  <c r="M13" i="19"/>
  <c r="O13" i="19" s="1"/>
  <c r="Q12" i="19"/>
  <c r="N12" i="19"/>
  <c r="M12" i="19"/>
  <c r="O12" i="19" s="1"/>
  <c r="Q11" i="19"/>
  <c r="N11" i="19"/>
  <c r="M11" i="19"/>
  <c r="Q10" i="19"/>
  <c r="O10" i="19"/>
  <c r="N10" i="19"/>
  <c r="M10" i="19"/>
  <c r="Q9" i="19"/>
  <c r="R9" i="19" s="1"/>
  <c r="O9" i="19"/>
  <c r="N9" i="19"/>
  <c r="M9" i="19"/>
  <c r="R393" i="19" l="1"/>
  <c r="O393" i="19"/>
  <c r="O57" i="19"/>
  <c r="O403" i="19"/>
  <c r="R403" i="19"/>
  <c r="R10" i="19"/>
  <c r="R11" i="19"/>
  <c r="O14" i="19"/>
  <c r="R19" i="19"/>
  <c r="R22" i="19"/>
  <c r="R27" i="19"/>
  <c r="R30" i="19"/>
  <c r="R35" i="19"/>
  <c r="R39" i="19"/>
  <c r="O45" i="19"/>
  <c r="R55" i="19"/>
  <c r="R56" i="19"/>
  <c r="R57" i="19"/>
  <c r="O61" i="19"/>
  <c r="O93" i="19"/>
  <c r="R13" i="19"/>
  <c r="R16" i="19"/>
  <c r="R21" i="19"/>
  <c r="R24" i="19"/>
  <c r="R29" i="19"/>
  <c r="R32" i="19"/>
  <c r="R37" i="19"/>
  <c r="R43" i="19"/>
  <c r="R44" i="19"/>
  <c r="R45" i="19"/>
  <c r="O49" i="19"/>
  <c r="O54" i="19"/>
  <c r="R59" i="19"/>
  <c r="R60" i="19"/>
  <c r="R67" i="19"/>
  <c r="O78" i="19"/>
  <c r="O79" i="19"/>
  <c r="R105" i="19"/>
  <c r="R113" i="19"/>
  <c r="R121" i="19"/>
  <c r="R129" i="19"/>
  <c r="O137" i="19"/>
  <c r="O153" i="19"/>
  <c r="O169" i="19"/>
  <c r="O185" i="19"/>
  <c r="O201" i="19"/>
  <c r="O218" i="19"/>
  <c r="O234" i="19"/>
  <c r="R61" i="19"/>
  <c r="O65" i="19"/>
  <c r="O70" i="19"/>
  <c r="R75" i="19"/>
  <c r="R76" i="19"/>
  <c r="R77" i="19"/>
  <c r="O81" i="19"/>
  <c r="O86" i="19"/>
  <c r="R91" i="19"/>
  <c r="R92" i="19"/>
  <c r="R93" i="19"/>
  <c r="O97" i="19"/>
  <c r="R101" i="19"/>
  <c r="R108" i="19"/>
  <c r="R131" i="19"/>
  <c r="O141" i="19"/>
  <c r="R145" i="19"/>
  <c r="R147" i="19"/>
  <c r="O157" i="19"/>
  <c r="R161" i="19"/>
  <c r="R163" i="19"/>
  <c r="O173" i="19"/>
  <c r="R177" i="19"/>
  <c r="R179" i="19"/>
  <c r="O189" i="19"/>
  <c r="R195" i="19"/>
  <c r="R201" i="19"/>
  <c r="O205" i="19"/>
  <c r="R211" i="19"/>
  <c r="R218" i="19"/>
  <c r="O222" i="19"/>
  <c r="R228" i="19"/>
  <c r="R234" i="19"/>
  <c r="O238" i="19"/>
  <c r="R306" i="19"/>
  <c r="O391" i="19"/>
  <c r="R391" i="19"/>
  <c r="R405" i="19"/>
  <c r="O405" i="19"/>
  <c r="R63" i="19"/>
  <c r="R64" i="19"/>
  <c r="R65" i="19"/>
  <c r="O74" i="19"/>
  <c r="R79" i="19"/>
  <c r="R80" i="19"/>
  <c r="R81" i="19"/>
  <c r="O90" i="19"/>
  <c r="R95" i="19"/>
  <c r="R96" i="19"/>
  <c r="R97" i="19"/>
  <c r="O101" i="19"/>
  <c r="O105" i="19"/>
  <c r="R109" i="19"/>
  <c r="O110" i="19"/>
  <c r="O113" i="19"/>
  <c r="R117" i="19"/>
  <c r="O118" i="19"/>
  <c r="O121" i="19"/>
  <c r="R125" i="19"/>
  <c r="O126" i="19"/>
  <c r="O129" i="19"/>
  <c r="R133" i="19"/>
  <c r="R135" i="19"/>
  <c r="R136" i="19"/>
  <c r="O138" i="19"/>
  <c r="O143" i="19"/>
  <c r="O145" i="19"/>
  <c r="R149" i="19"/>
  <c r="R151" i="19"/>
  <c r="R152" i="19"/>
  <c r="O154" i="19"/>
  <c r="O159" i="19"/>
  <c r="O161" i="19"/>
  <c r="R165" i="19"/>
  <c r="R167" i="19"/>
  <c r="R168" i="19"/>
  <c r="O170" i="19"/>
  <c r="O175" i="19"/>
  <c r="O177" i="19"/>
  <c r="R181" i="19"/>
  <c r="R183" i="19"/>
  <c r="R184" i="19"/>
  <c r="O186" i="19"/>
  <c r="R189" i="19"/>
  <c r="O191" i="19"/>
  <c r="O193" i="19"/>
  <c r="R199" i="19"/>
  <c r="R200" i="19"/>
  <c r="O202" i="19"/>
  <c r="R205" i="19"/>
  <c r="O207" i="19"/>
  <c r="O209" i="19"/>
  <c r="R216" i="19"/>
  <c r="R217" i="19"/>
  <c r="O219" i="19"/>
  <c r="R222" i="19"/>
  <c r="O224" i="19"/>
  <c r="O226" i="19"/>
  <c r="R232" i="19"/>
  <c r="R233" i="19"/>
  <c r="O235" i="19"/>
  <c r="R238" i="19"/>
  <c r="R258" i="19"/>
  <c r="O260" i="19"/>
  <c r="O277" i="19"/>
  <c r="O324" i="19"/>
  <c r="O328" i="19"/>
  <c r="O347" i="19"/>
  <c r="R347" i="19"/>
  <c r="O361" i="19"/>
  <c r="O384" i="19"/>
  <c r="O408" i="19"/>
  <c r="O242" i="19"/>
  <c r="R249" i="19"/>
  <c r="O255" i="19"/>
  <c r="R263" i="19"/>
  <c r="R264" i="19"/>
  <c r="R265" i="19"/>
  <c r="O270" i="19"/>
  <c r="O271" i="19"/>
  <c r="R280" i="19"/>
  <c r="R281" i="19"/>
  <c r="O286" i="19"/>
  <c r="O287" i="19"/>
  <c r="R295" i="19"/>
  <c r="R296" i="19"/>
  <c r="R297" i="19"/>
  <c r="O302" i="19"/>
  <c r="O303" i="19"/>
  <c r="R311" i="19"/>
  <c r="R312" i="19"/>
  <c r="R313" i="19"/>
  <c r="O319" i="19"/>
  <c r="R352" i="19"/>
  <c r="R353" i="19"/>
  <c r="O355" i="19"/>
  <c r="R364" i="19"/>
  <c r="R365" i="19"/>
  <c r="O367" i="19"/>
  <c r="O382" i="19"/>
  <c r="O409" i="19"/>
  <c r="O239" i="19"/>
  <c r="R242" i="19"/>
  <c r="O244" i="19"/>
  <c r="O246" i="19"/>
  <c r="O250" i="19"/>
  <c r="O251" i="19"/>
  <c r="R259" i="19"/>
  <c r="R260" i="19"/>
  <c r="R261" i="19"/>
  <c r="O266" i="19"/>
  <c r="O267" i="19"/>
  <c r="R275" i="19"/>
  <c r="R276" i="19"/>
  <c r="R277" i="19"/>
  <c r="O282" i="19"/>
  <c r="O283" i="19"/>
  <c r="R291" i="19"/>
  <c r="R292" i="19"/>
  <c r="R293" i="19"/>
  <c r="O298" i="19"/>
  <c r="O299" i="19"/>
  <c r="R307" i="19"/>
  <c r="R308" i="19"/>
  <c r="R309" i="19"/>
  <c r="O315" i="19"/>
  <c r="R323" i="19"/>
  <c r="R324" i="19"/>
  <c r="R325" i="19"/>
  <c r="R328" i="19"/>
  <c r="R329" i="19"/>
  <c r="O331" i="19"/>
  <c r="O334" i="19"/>
  <c r="O354" i="19"/>
  <c r="R360" i="19"/>
  <c r="R361" i="19"/>
  <c r="O363" i="19"/>
  <c r="O366" i="19"/>
  <c r="R372" i="19"/>
  <c r="R373" i="19"/>
  <c r="O375" i="19"/>
  <c r="R384" i="19"/>
  <c r="R385" i="19"/>
  <c r="O387" i="19"/>
  <c r="R396" i="19"/>
  <c r="R397" i="19"/>
  <c r="O399" i="19"/>
  <c r="R408" i="19"/>
  <c r="O411" i="19"/>
  <c r="O414" i="19"/>
  <c r="R416" i="19"/>
  <c r="O418" i="19"/>
  <c r="R241" i="19"/>
  <c r="O243" i="19"/>
  <c r="R246" i="19"/>
  <c r="O248" i="19"/>
  <c r="R256" i="19"/>
  <c r="R257" i="19"/>
  <c r="O262" i="19"/>
  <c r="O263" i="19"/>
  <c r="R272" i="19"/>
  <c r="R273" i="19"/>
  <c r="O278" i="19"/>
  <c r="O279" i="19"/>
  <c r="R288" i="19"/>
  <c r="R289" i="19"/>
  <c r="O294" i="19"/>
  <c r="O295" i="19"/>
  <c r="R304" i="19"/>
  <c r="R305" i="19"/>
  <c r="O311" i="19"/>
  <c r="R320" i="19"/>
  <c r="R321" i="19"/>
  <c r="O327" i="19"/>
  <c r="R336" i="19"/>
  <c r="R337" i="19"/>
  <c r="O339" i="19"/>
  <c r="R348" i="19"/>
  <c r="R349" i="19"/>
  <c r="O351" i="19"/>
  <c r="R356" i="19"/>
  <c r="R357" i="19"/>
  <c r="O359" i="19"/>
  <c r="R368" i="19"/>
  <c r="R369" i="19"/>
  <c r="O371" i="19"/>
  <c r="O386" i="19"/>
  <c r="R392" i="19"/>
  <c r="O395" i="19"/>
  <c r="O398" i="19"/>
  <c r="R404" i="19"/>
  <c r="O407" i="19"/>
  <c r="G3" i="20"/>
  <c r="G7" i="20" s="1"/>
  <c r="P23" i="12"/>
  <c r="S31" i="12"/>
  <c r="P31" i="12"/>
  <c r="P27" i="12"/>
  <c r="C27" i="12"/>
  <c r="C30" i="12" s="1"/>
  <c r="S9" i="12"/>
  <c r="U21" i="12"/>
  <c r="J3" i="20" s="1"/>
  <c r="J4" i="20" s="1"/>
  <c r="K4" i="20" s="1"/>
  <c r="O11" i="19"/>
  <c r="O15" i="19"/>
  <c r="O17" i="19"/>
  <c r="O19" i="19"/>
  <c r="O21" i="19"/>
  <c r="O23" i="19"/>
  <c r="O25" i="19"/>
  <c r="O27" i="19"/>
  <c r="O29" i="19"/>
  <c r="O31" i="19"/>
  <c r="O33" i="19"/>
  <c r="O35" i="19"/>
  <c r="O37" i="19"/>
  <c r="R12" i="19"/>
  <c r="O103" i="19"/>
  <c r="R103" i="19"/>
  <c r="O44" i="19"/>
  <c r="O48" i="19"/>
  <c r="O52" i="19"/>
  <c r="O56" i="19"/>
  <c r="O60" i="19"/>
  <c r="O64" i="19"/>
  <c r="O68" i="19"/>
  <c r="O72" i="19"/>
  <c r="O76" i="19"/>
  <c r="O80" i="19"/>
  <c r="O84" i="19"/>
  <c r="O88" i="19"/>
  <c r="O92" i="19"/>
  <c r="O96" i="19"/>
  <c r="O100" i="19"/>
  <c r="R46" i="19"/>
  <c r="R50" i="19"/>
  <c r="R54" i="19"/>
  <c r="R58" i="19"/>
  <c r="R62" i="19"/>
  <c r="R66" i="19"/>
  <c r="R70" i="19"/>
  <c r="R74" i="19"/>
  <c r="R78" i="19"/>
  <c r="R82" i="19"/>
  <c r="R86" i="19"/>
  <c r="R90" i="19"/>
  <c r="R94" i="19"/>
  <c r="R98" i="19"/>
  <c r="R106" i="19"/>
  <c r="R110" i="19"/>
  <c r="R114" i="19"/>
  <c r="R118" i="19"/>
  <c r="R122" i="19"/>
  <c r="R126" i="19"/>
  <c r="R130" i="19"/>
  <c r="R134" i="19"/>
  <c r="R138" i="19"/>
  <c r="R142" i="19"/>
  <c r="R146" i="19"/>
  <c r="R150" i="19"/>
  <c r="R154" i="19"/>
  <c r="R158" i="19"/>
  <c r="R162" i="19"/>
  <c r="R166" i="19"/>
  <c r="R170" i="19"/>
  <c r="R174" i="19"/>
  <c r="R178" i="19"/>
  <c r="R182" i="19"/>
  <c r="R186" i="19"/>
  <c r="R190" i="19"/>
  <c r="R194" i="19"/>
  <c r="R198" i="19"/>
  <c r="R202" i="19"/>
  <c r="R206" i="19"/>
  <c r="R210" i="19"/>
  <c r="R215" i="19"/>
  <c r="R219" i="19"/>
  <c r="R223" i="19"/>
  <c r="R227" i="19"/>
  <c r="R231" i="19"/>
  <c r="R235" i="19"/>
  <c r="R239" i="19"/>
  <c r="R243" i="19"/>
  <c r="R247" i="19"/>
  <c r="R107" i="19"/>
  <c r="R111" i="19"/>
  <c r="R115" i="19"/>
  <c r="R119" i="19"/>
  <c r="R123" i="19"/>
  <c r="R127" i="19"/>
  <c r="O310" i="19"/>
  <c r="O314" i="19"/>
  <c r="O318" i="19"/>
  <c r="O322" i="19"/>
  <c r="O326" i="19"/>
  <c r="O330" i="19"/>
  <c r="R339" i="19"/>
  <c r="O346" i="19"/>
  <c r="R355" i="19"/>
  <c r="O362" i="19"/>
  <c r="O378" i="19"/>
  <c r="R387" i="19"/>
  <c r="O394" i="19"/>
  <c r="O410" i="19"/>
  <c r="R335" i="19"/>
  <c r="O342" i="19"/>
  <c r="R351" i="19"/>
  <c r="O358" i="19"/>
  <c r="R367" i="19"/>
  <c r="O374" i="19"/>
  <c r="R383" i="19"/>
  <c r="O390" i="19"/>
  <c r="R399" i="19"/>
  <c r="O406" i="19"/>
  <c r="R415" i="19"/>
  <c r="R330" i="19"/>
  <c r="R334" i="19"/>
  <c r="R338" i="19"/>
  <c r="R342" i="19"/>
  <c r="R346" i="19"/>
  <c r="R350" i="19"/>
  <c r="R354" i="19"/>
  <c r="R358" i="19"/>
  <c r="R362" i="19"/>
  <c r="R366" i="19"/>
  <c r="R370" i="19"/>
  <c r="R374" i="19"/>
  <c r="R378" i="19"/>
  <c r="R382" i="19"/>
  <c r="R386" i="19"/>
  <c r="R390" i="19"/>
  <c r="R394" i="19"/>
  <c r="R398" i="19"/>
  <c r="R402" i="19"/>
  <c r="R406" i="19"/>
  <c r="R410" i="19"/>
  <c r="R414" i="19"/>
  <c r="O417" i="19"/>
  <c r="C422" i="16"/>
  <c r="C421" i="16"/>
  <c r="C420" i="16"/>
  <c r="C419" i="16"/>
  <c r="I3" i="20" l="1"/>
  <c r="K3" i="20" s="1"/>
  <c r="K5" i="20" s="1"/>
  <c r="K6" i="20" s="1"/>
  <c r="G5" i="20"/>
  <c r="I5" i="20" s="1"/>
  <c r="P28" i="12"/>
  <c r="S30" i="12" s="1"/>
  <c r="S27" i="12"/>
  <c r="P24" i="12"/>
  <c r="P25" i="12" s="1"/>
  <c r="P34" i="12" s="1"/>
  <c r="C423" i="16"/>
  <c r="O387" i="16" l="1"/>
  <c r="O201" i="16" l="1"/>
  <c r="P201" i="16" s="1"/>
  <c r="O200" i="16" l="1"/>
  <c r="O199" i="16"/>
  <c r="O198" i="16"/>
  <c r="O197" i="16"/>
  <c r="O196" i="16"/>
  <c r="P196" i="16" l="1"/>
  <c r="K35" i="17" l="1"/>
  <c r="AC176" i="16"/>
  <c r="O415" i="16" l="1"/>
  <c r="O414" i="16"/>
  <c r="F414" i="16"/>
  <c r="G414" i="16" s="1"/>
  <c r="O413" i="16"/>
  <c r="F413" i="16"/>
  <c r="G413" i="16" s="1"/>
  <c r="O409" i="16"/>
  <c r="O408" i="16"/>
  <c r="O407" i="16"/>
  <c r="O406" i="16"/>
  <c r="P406" i="16" s="1"/>
  <c r="O405" i="16"/>
  <c r="F405" i="16"/>
  <c r="D405" i="16"/>
  <c r="O404" i="16"/>
  <c r="O403" i="16"/>
  <c r="F403" i="16"/>
  <c r="D403" i="16"/>
  <c r="O402" i="16"/>
  <c r="P402" i="16" s="1"/>
  <c r="O401" i="16"/>
  <c r="O400" i="16"/>
  <c r="O399" i="16"/>
  <c r="O398" i="16"/>
  <c r="O397" i="16"/>
  <c r="O396" i="16"/>
  <c r="O395" i="16"/>
  <c r="O394" i="16"/>
  <c r="O393" i="16"/>
  <c r="F393" i="16"/>
  <c r="D393" i="16"/>
  <c r="O392" i="16"/>
  <c r="F392" i="16"/>
  <c r="D392" i="16"/>
  <c r="O391" i="16"/>
  <c r="O390" i="16"/>
  <c r="F390" i="16"/>
  <c r="D390" i="16"/>
  <c r="O389" i="16"/>
  <c r="O388" i="16"/>
  <c r="O386" i="16"/>
  <c r="O385" i="16"/>
  <c r="F385" i="16"/>
  <c r="D385" i="16"/>
  <c r="O384" i="16"/>
  <c r="O383" i="16"/>
  <c r="O382" i="16"/>
  <c r="O381" i="16"/>
  <c r="O380" i="16"/>
  <c r="F380" i="16"/>
  <c r="D380" i="16"/>
  <c r="O379" i="16"/>
  <c r="O378" i="16"/>
  <c r="F370" i="16"/>
  <c r="D370" i="16"/>
  <c r="O369" i="16"/>
  <c r="O368" i="16"/>
  <c r="O367" i="16"/>
  <c r="O366" i="16"/>
  <c r="O365" i="16"/>
  <c r="O364" i="16"/>
  <c r="O363" i="16"/>
  <c r="P363" i="16" s="1"/>
  <c r="O362" i="16"/>
  <c r="F362" i="16"/>
  <c r="D362" i="16"/>
  <c r="O361" i="16"/>
  <c r="P361" i="16" s="1"/>
  <c r="O360" i="16"/>
  <c r="O359" i="16"/>
  <c r="O358" i="16"/>
  <c r="F358" i="16"/>
  <c r="D358" i="16"/>
  <c r="O357" i="16"/>
  <c r="P357" i="16" s="1"/>
  <c r="O355" i="16"/>
  <c r="P355" i="16" s="1"/>
  <c r="O354" i="16"/>
  <c r="P354" i="16" s="1"/>
  <c r="O353" i="16"/>
  <c r="F353" i="16"/>
  <c r="D353" i="16"/>
  <c r="O352" i="16"/>
  <c r="P352" i="16" s="1"/>
  <c r="O351" i="16"/>
  <c r="O350" i="16"/>
  <c r="O349" i="16"/>
  <c r="O348" i="16"/>
  <c r="O347" i="16"/>
  <c r="O346" i="16"/>
  <c r="O344" i="16"/>
  <c r="O343" i="16"/>
  <c r="P343" i="16" s="1"/>
  <c r="O342" i="16"/>
  <c r="O341" i="16"/>
  <c r="O340" i="16"/>
  <c r="O339" i="16"/>
  <c r="P339" i="16" s="1"/>
  <c r="O338" i="16"/>
  <c r="O337" i="16"/>
  <c r="O336" i="16"/>
  <c r="P336" i="16" s="1"/>
  <c r="O335" i="16"/>
  <c r="O334" i="16"/>
  <c r="O333" i="16"/>
  <c r="P333" i="16" s="1"/>
  <c r="O332" i="16"/>
  <c r="O331" i="16"/>
  <c r="O330" i="16"/>
  <c r="O329" i="16"/>
  <c r="P329" i="16" s="1"/>
  <c r="O328" i="16"/>
  <c r="P328" i="16" s="1"/>
  <c r="O327" i="16"/>
  <c r="O326" i="16"/>
  <c r="O325" i="16"/>
  <c r="O324" i="16"/>
  <c r="O323" i="16"/>
  <c r="O322" i="16"/>
  <c r="P322" i="16" s="1"/>
  <c r="O320" i="16"/>
  <c r="P320" i="16" s="1"/>
  <c r="O319" i="16"/>
  <c r="P319" i="16" s="1"/>
  <c r="O318" i="16"/>
  <c r="O317" i="16"/>
  <c r="O316" i="16"/>
  <c r="O315" i="16"/>
  <c r="F315" i="16"/>
  <c r="D315" i="16"/>
  <c r="O314" i="16"/>
  <c r="F314" i="16"/>
  <c r="D314" i="16"/>
  <c r="O313" i="16"/>
  <c r="O312" i="16"/>
  <c r="O311" i="16"/>
  <c r="O310" i="16"/>
  <c r="O309" i="16"/>
  <c r="O308" i="16"/>
  <c r="O306" i="16"/>
  <c r="O305" i="16"/>
  <c r="O304" i="16"/>
  <c r="O303" i="16"/>
  <c r="O302" i="16"/>
  <c r="F302" i="16"/>
  <c r="D302" i="16"/>
  <c r="O300" i="16"/>
  <c r="O299" i="16"/>
  <c r="O298" i="16"/>
  <c r="O297" i="16"/>
  <c r="O296" i="16"/>
  <c r="O295" i="16"/>
  <c r="F295" i="16"/>
  <c r="D295" i="16"/>
  <c r="O294" i="16"/>
  <c r="O293" i="16"/>
  <c r="O292" i="16"/>
  <c r="O291" i="16"/>
  <c r="O290" i="16"/>
  <c r="F290" i="16"/>
  <c r="D290" i="16"/>
  <c r="O289" i="16"/>
  <c r="P289" i="16" s="1"/>
  <c r="O288" i="16"/>
  <c r="P288" i="16" s="1"/>
  <c r="O286" i="16"/>
  <c r="F286" i="16"/>
  <c r="D286" i="16"/>
  <c r="O285" i="16"/>
  <c r="O284" i="16"/>
  <c r="O283" i="16"/>
  <c r="O282" i="16"/>
  <c r="O281" i="16"/>
  <c r="O280" i="16"/>
  <c r="O279" i="16"/>
  <c r="O278" i="16"/>
  <c r="O277" i="16"/>
  <c r="O276" i="16"/>
  <c r="O275" i="16"/>
  <c r="O274" i="16"/>
  <c r="O273" i="16"/>
  <c r="O272" i="16"/>
  <c r="P272" i="16" s="1"/>
  <c r="O271" i="16"/>
  <c r="P271" i="16" s="1"/>
  <c r="O270" i="16"/>
  <c r="P270" i="16" s="1"/>
  <c r="O269" i="16"/>
  <c r="O268" i="16"/>
  <c r="O267" i="16"/>
  <c r="O266" i="16"/>
  <c r="F266" i="16"/>
  <c r="D266" i="16"/>
  <c r="O265" i="16"/>
  <c r="O264" i="16"/>
  <c r="O263" i="16"/>
  <c r="O262" i="16"/>
  <c r="O261" i="16"/>
  <c r="O260" i="16"/>
  <c r="O259" i="16"/>
  <c r="O258" i="16"/>
  <c r="F258" i="16"/>
  <c r="D258" i="16"/>
  <c r="O257" i="16"/>
  <c r="P257" i="16" s="1"/>
  <c r="O256" i="16"/>
  <c r="O255" i="16"/>
  <c r="O254" i="16"/>
  <c r="O251" i="16"/>
  <c r="F251" i="16"/>
  <c r="D251" i="16"/>
  <c r="O250" i="16"/>
  <c r="O249" i="16"/>
  <c r="O248" i="16"/>
  <c r="O247" i="16"/>
  <c r="P247" i="16" s="1"/>
  <c r="O246" i="16"/>
  <c r="P246" i="16" s="1"/>
  <c r="O245" i="16"/>
  <c r="P245" i="16" s="1"/>
  <c r="O244" i="16"/>
  <c r="F244" i="16"/>
  <c r="D244" i="16"/>
  <c r="O243" i="16"/>
  <c r="O242" i="16"/>
  <c r="O241" i="16"/>
  <c r="P241" i="16" s="1"/>
  <c r="O240" i="16"/>
  <c r="O239" i="16"/>
  <c r="O238" i="16"/>
  <c r="O237" i="16"/>
  <c r="O236" i="16"/>
  <c r="P236" i="16" s="1"/>
  <c r="O235" i="16"/>
  <c r="O234" i="16"/>
  <c r="O233" i="16"/>
  <c r="O231" i="16"/>
  <c r="O230" i="16"/>
  <c r="O229" i="16"/>
  <c r="O228" i="16"/>
  <c r="O227" i="16"/>
  <c r="F227" i="16"/>
  <c r="D227" i="16"/>
  <c r="O226" i="16"/>
  <c r="O225" i="16"/>
  <c r="O224" i="16"/>
  <c r="O223" i="16"/>
  <c r="F223" i="16"/>
  <c r="D223" i="16"/>
  <c r="O222" i="16"/>
  <c r="P222" i="16" s="1"/>
  <c r="O221" i="16"/>
  <c r="O218" i="16"/>
  <c r="O217" i="16"/>
  <c r="F217" i="16"/>
  <c r="D217" i="16"/>
  <c r="O216" i="16"/>
  <c r="P216" i="16" s="1"/>
  <c r="O215" i="16"/>
  <c r="O214" i="16"/>
  <c r="O213" i="16"/>
  <c r="F213" i="16"/>
  <c r="D213" i="16"/>
  <c r="O210" i="16"/>
  <c r="O209" i="16"/>
  <c r="O208" i="16"/>
  <c r="O207" i="16"/>
  <c r="F207" i="16"/>
  <c r="D207" i="16"/>
  <c r="O206" i="16"/>
  <c r="P206" i="16" s="1"/>
  <c r="O205" i="16"/>
  <c r="O204" i="16"/>
  <c r="F195" i="16"/>
  <c r="D195" i="16"/>
  <c r="O194" i="16"/>
  <c r="O193" i="16"/>
  <c r="O192" i="16"/>
  <c r="O191" i="16"/>
  <c r="P191" i="16" s="1"/>
  <c r="O190" i="16"/>
  <c r="O189" i="16"/>
  <c r="F189" i="16"/>
  <c r="D189" i="16"/>
  <c r="O188" i="16"/>
  <c r="O187" i="16"/>
  <c r="O186" i="16"/>
  <c r="F186" i="16"/>
  <c r="D186" i="16"/>
  <c r="O185" i="16"/>
  <c r="O184" i="16"/>
  <c r="O183" i="16"/>
  <c r="O182" i="16"/>
  <c r="O181" i="16"/>
  <c r="O180" i="16"/>
  <c r="O179" i="16"/>
  <c r="O178" i="16"/>
  <c r="O177" i="16"/>
  <c r="P177" i="16" s="1"/>
  <c r="O175" i="16"/>
  <c r="O174" i="16"/>
  <c r="O173" i="16"/>
  <c r="O172" i="16"/>
  <c r="O171" i="16"/>
  <c r="O170" i="16"/>
  <c r="O169" i="16"/>
  <c r="O168" i="16"/>
  <c r="O167" i="16"/>
  <c r="O166" i="16"/>
  <c r="O165" i="16"/>
  <c r="O164" i="16"/>
  <c r="O163" i="16"/>
  <c r="O162" i="16"/>
  <c r="F162" i="16"/>
  <c r="D162" i="16"/>
  <c r="F159" i="16"/>
  <c r="D159" i="16"/>
  <c r="O158" i="16"/>
  <c r="P158" i="16" s="1"/>
  <c r="O157" i="16"/>
  <c r="O154" i="16"/>
  <c r="P154" i="16" s="1"/>
  <c r="O152" i="16"/>
  <c r="O151" i="16"/>
  <c r="O150" i="16"/>
  <c r="O149" i="16"/>
  <c r="O148" i="16"/>
  <c r="O147" i="16"/>
  <c r="F147" i="16"/>
  <c r="D147" i="16"/>
  <c r="O146" i="16"/>
  <c r="O145" i="16"/>
  <c r="F145" i="16"/>
  <c r="D145" i="16"/>
  <c r="O144" i="16"/>
  <c r="O143" i="16"/>
  <c r="F143" i="16"/>
  <c r="D143" i="16"/>
  <c r="O140" i="16"/>
  <c r="O139" i="16"/>
  <c r="O138" i="16"/>
  <c r="O137" i="16"/>
  <c r="P137" i="16" s="1"/>
  <c r="O136" i="16"/>
  <c r="F136" i="16"/>
  <c r="D136" i="16"/>
  <c r="O135" i="16"/>
  <c r="O134" i="16"/>
  <c r="O133" i="16"/>
  <c r="O132" i="16"/>
  <c r="O131" i="16"/>
  <c r="O130" i="16"/>
  <c r="O129" i="16"/>
  <c r="O128" i="16"/>
  <c r="O127" i="16"/>
  <c r="O126" i="16"/>
  <c r="O125" i="16"/>
  <c r="P125" i="16" s="1"/>
  <c r="O124" i="16"/>
  <c r="O123" i="16"/>
  <c r="O122" i="16"/>
  <c r="O121" i="16"/>
  <c r="O120" i="16"/>
  <c r="P120" i="16" s="1"/>
  <c r="O117" i="16"/>
  <c r="P117" i="16" s="1"/>
  <c r="O116" i="16"/>
  <c r="O115" i="16"/>
  <c r="O113" i="16"/>
  <c r="O112" i="16"/>
  <c r="O111" i="16"/>
  <c r="F111" i="16"/>
  <c r="D111" i="16"/>
  <c r="O110" i="16"/>
  <c r="F110" i="16"/>
  <c r="D110" i="16"/>
  <c r="O109" i="16"/>
  <c r="O108" i="16"/>
  <c r="F108" i="16"/>
  <c r="D108" i="16"/>
  <c r="O107" i="16"/>
  <c r="P107" i="16" s="1"/>
  <c r="O106" i="16"/>
  <c r="O105" i="16"/>
  <c r="O104" i="16"/>
  <c r="O103" i="16"/>
  <c r="F103" i="16"/>
  <c r="D103" i="16"/>
  <c r="O102" i="16"/>
  <c r="O101" i="16"/>
  <c r="O100" i="16"/>
  <c r="O99" i="16"/>
  <c r="O98" i="16"/>
  <c r="O97" i="16"/>
  <c r="O96" i="16"/>
  <c r="O95" i="16"/>
  <c r="O94" i="16"/>
  <c r="O93" i="16"/>
  <c r="F93" i="16"/>
  <c r="D93" i="16"/>
  <c r="O92" i="16"/>
  <c r="O91" i="16"/>
  <c r="O90" i="16"/>
  <c r="O89" i="16"/>
  <c r="O88" i="16"/>
  <c r="O87" i="16"/>
  <c r="O86" i="16"/>
  <c r="O85" i="16"/>
  <c r="P85" i="16" s="1"/>
  <c r="O84" i="16"/>
  <c r="O83" i="16"/>
  <c r="O82" i="16"/>
  <c r="O81" i="16"/>
  <c r="O80" i="16"/>
  <c r="O79" i="16"/>
  <c r="O78" i="16"/>
  <c r="O77" i="16"/>
  <c r="O76" i="16"/>
  <c r="O75" i="16"/>
  <c r="O74" i="16"/>
  <c r="F71" i="16"/>
  <c r="D71" i="16"/>
  <c r="O70" i="16"/>
  <c r="O69" i="16"/>
  <c r="O68" i="16"/>
  <c r="P68" i="16" s="1"/>
  <c r="O67" i="16"/>
  <c r="O66" i="16"/>
  <c r="O65" i="16"/>
  <c r="O64" i="16"/>
  <c r="O63" i="16"/>
  <c r="O62" i="16"/>
  <c r="F62" i="16"/>
  <c r="D62" i="16"/>
  <c r="O61" i="16"/>
  <c r="O60" i="16"/>
  <c r="O59" i="16"/>
  <c r="F59" i="16"/>
  <c r="D59" i="16"/>
  <c r="O57" i="16"/>
  <c r="O56" i="16"/>
  <c r="O55" i="16"/>
  <c r="O54" i="16"/>
  <c r="F54" i="16"/>
  <c r="D54" i="16"/>
  <c r="O53" i="16"/>
  <c r="O52" i="16"/>
  <c r="F52" i="16"/>
  <c r="D52" i="16"/>
  <c r="O51" i="16"/>
  <c r="O50" i="16"/>
  <c r="O49" i="16"/>
  <c r="O48" i="16"/>
  <c r="O47" i="16"/>
  <c r="O42" i="16"/>
  <c r="P42" i="16" s="1"/>
  <c r="O41" i="16"/>
  <c r="P41" i="16" s="1"/>
  <c r="O40" i="16"/>
  <c r="O39" i="16"/>
  <c r="O38" i="16"/>
  <c r="O37" i="16"/>
  <c r="O36" i="16"/>
  <c r="O35" i="16"/>
  <c r="O34" i="16"/>
  <c r="O33" i="16"/>
  <c r="O32" i="16"/>
  <c r="F31" i="16"/>
  <c r="D31" i="16"/>
  <c r="O30" i="16"/>
  <c r="O29" i="16"/>
  <c r="O28" i="16"/>
  <c r="O27" i="16"/>
  <c r="F27" i="16"/>
  <c r="D27" i="16"/>
  <c r="O26" i="16"/>
  <c r="P26" i="16" s="1"/>
  <c r="O25" i="16"/>
  <c r="F25" i="16"/>
  <c r="D25" i="16"/>
  <c r="O24" i="16"/>
  <c r="O23" i="16"/>
  <c r="F22" i="16"/>
  <c r="D22" i="16"/>
  <c r="F21" i="16"/>
  <c r="D21" i="16"/>
  <c r="O20" i="16"/>
  <c r="O19" i="16"/>
  <c r="F19" i="16"/>
  <c r="D19" i="16"/>
  <c r="O18" i="16"/>
  <c r="O17" i="16"/>
  <c r="O14" i="16"/>
  <c r="P14" i="16" s="1"/>
  <c r="O13" i="16"/>
  <c r="P13" i="16" s="1"/>
  <c r="O11" i="16"/>
  <c r="P11" i="16" s="1"/>
  <c r="O10" i="16"/>
  <c r="O9" i="16"/>
  <c r="P150" i="16" l="1"/>
  <c r="P299" i="16"/>
  <c r="P414" i="16"/>
  <c r="P364" i="16"/>
  <c r="P39" i="16"/>
  <c r="G52" i="16"/>
  <c r="P52" i="16" s="1"/>
  <c r="P273" i="16"/>
  <c r="P337" i="16"/>
  <c r="P346" i="16"/>
  <c r="G62" i="16"/>
  <c r="P62" i="16" s="1"/>
  <c r="P69" i="16"/>
  <c r="G290" i="16"/>
  <c r="P290" i="16" s="1"/>
  <c r="P340" i="16"/>
  <c r="G370" i="16"/>
  <c r="P370" i="16" s="1"/>
  <c r="G392" i="16"/>
  <c r="P392" i="16" s="1"/>
  <c r="G393" i="16"/>
  <c r="P393" i="16" s="1"/>
  <c r="P316" i="16"/>
  <c r="P50" i="16"/>
  <c r="G186" i="16"/>
  <c r="P186" i="16" s="1"/>
  <c r="G223" i="16"/>
  <c r="P223" i="16" s="1"/>
  <c r="P131" i="16"/>
  <c r="P138" i="16"/>
  <c r="G143" i="16"/>
  <c r="P143" i="16" s="1"/>
  <c r="G145" i="16"/>
  <c r="P145" i="16" s="1"/>
  <c r="P368" i="16"/>
  <c r="P17" i="16"/>
  <c r="G111" i="16"/>
  <c r="P111" i="16" s="1"/>
  <c r="P129" i="16"/>
  <c r="P173" i="16"/>
  <c r="G54" i="16"/>
  <c r="P54" i="16" s="1"/>
  <c r="G189" i="16"/>
  <c r="P189" i="16" s="1"/>
  <c r="P86" i="16"/>
  <c r="P126" i="16"/>
  <c r="G27" i="16"/>
  <c r="P27" i="16" s="1"/>
  <c r="P32" i="16"/>
  <c r="G71" i="16"/>
  <c r="P71" i="16" s="1"/>
  <c r="O119" i="16"/>
  <c r="O212" i="16"/>
  <c r="P388" i="16"/>
  <c r="G380" i="16"/>
  <c r="P380" i="16" s="1"/>
  <c r="G385" i="16"/>
  <c r="P385" i="16" s="1"/>
  <c r="G405" i="16"/>
  <c r="P405" i="16" s="1"/>
  <c r="G286" i="16"/>
  <c r="P286" i="16" s="1"/>
  <c r="P330" i="16"/>
  <c r="P323" i="16"/>
  <c r="P311" i="16"/>
  <c r="G353" i="16"/>
  <c r="P353" i="16" s="1"/>
  <c r="G362" i="16"/>
  <c r="P362" i="16" s="1"/>
  <c r="G266" i="16"/>
  <c r="P266" i="16" s="1"/>
  <c r="P292" i="16"/>
  <c r="P297" i="16"/>
  <c r="G314" i="16"/>
  <c r="P314" i="16" s="1"/>
  <c r="G315" i="16"/>
  <c r="P315" i="16" s="1"/>
  <c r="G358" i="16"/>
  <c r="P358" i="16" s="1"/>
  <c r="P366" i="16"/>
  <c r="G227" i="16"/>
  <c r="P227" i="16" s="1"/>
  <c r="P242" i="16"/>
  <c r="G244" i="16"/>
  <c r="P244" i="16" s="1"/>
  <c r="P248" i="16"/>
  <c r="P192" i="16"/>
  <c r="P82" i="16"/>
  <c r="G93" i="16"/>
  <c r="P93" i="16" s="1"/>
  <c r="G103" i="16"/>
  <c r="P103" i="16" s="1"/>
  <c r="P97" i="16"/>
  <c r="G110" i="16"/>
  <c r="P110" i="16" s="1"/>
  <c r="P115" i="16"/>
  <c r="P34" i="16"/>
  <c r="G19" i="16"/>
  <c r="P19" i="16" s="1"/>
  <c r="G22" i="16"/>
  <c r="P22" i="16" s="1"/>
  <c r="G25" i="16"/>
  <c r="P25" i="16" s="1"/>
  <c r="G21" i="16"/>
  <c r="P21" i="16" s="1"/>
  <c r="O16" i="16"/>
  <c r="P178" i="16"/>
  <c r="G217" i="16"/>
  <c r="P217" i="16" s="1"/>
  <c r="P9" i="16"/>
  <c r="P89" i="16"/>
  <c r="P121" i="16"/>
  <c r="O156" i="16"/>
  <c r="G195" i="16"/>
  <c r="P195" i="16" s="1"/>
  <c r="G213" i="16"/>
  <c r="P213" i="16" s="1"/>
  <c r="P233" i="16"/>
  <c r="P237" i="16"/>
  <c r="G251" i="16"/>
  <c r="P251" i="16" s="1"/>
  <c r="P275" i="16"/>
  <c r="P280" i="16"/>
  <c r="P350" i="16"/>
  <c r="O412" i="16"/>
  <c r="O8" i="16"/>
  <c r="G59" i="16"/>
  <c r="P59" i="16" s="1"/>
  <c r="P187" i="16"/>
  <c r="G207" i="16"/>
  <c r="P207" i="16" s="1"/>
  <c r="G390" i="16"/>
  <c r="P390" i="16" s="1"/>
  <c r="G403" i="16"/>
  <c r="P403" i="16" s="1"/>
  <c r="P407" i="16"/>
  <c r="G108" i="16"/>
  <c r="P108" i="16" s="1"/>
  <c r="G147" i="16"/>
  <c r="P147" i="16" s="1"/>
  <c r="P262" i="16"/>
  <c r="G31" i="16"/>
  <c r="P31" i="16" s="1"/>
  <c r="O142" i="16"/>
  <c r="O161" i="16"/>
  <c r="P170" i="16"/>
  <c r="P283" i="16"/>
  <c r="P308" i="16"/>
  <c r="P325" i="16"/>
  <c r="P334" i="16"/>
  <c r="P348" i="16"/>
  <c r="P400" i="16"/>
  <c r="P23" i="16"/>
  <c r="G136" i="16"/>
  <c r="P157" i="16"/>
  <c r="G295" i="16"/>
  <c r="P295" i="16" s="1"/>
  <c r="P395" i="16"/>
  <c r="P47" i="16"/>
  <c r="O46" i="16"/>
  <c r="P77" i="16"/>
  <c r="P167" i="16"/>
  <c r="P183" i="16"/>
  <c r="P254" i="16"/>
  <c r="O253" i="16"/>
  <c r="P277" i="16"/>
  <c r="G302" i="16"/>
  <c r="P302" i="16" s="1"/>
  <c r="P378" i="16"/>
  <c r="O377" i="16"/>
  <c r="G159" i="16"/>
  <c r="G412" i="16"/>
  <c r="P413" i="16"/>
  <c r="P74" i="16"/>
  <c r="O73" i="16"/>
  <c r="G162" i="16"/>
  <c r="P204" i="16"/>
  <c r="O203" i="16"/>
  <c r="P221" i="16"/>
  <c r="O220" i="16"/>
  <c r="G258" i="16"/>
  <c r="P412" i="16" l="1"/>
  <c r="G212" i="16"/>
  <c r="Q212" i="16" s="1"/>
  <c r="P212" i="16"/>
  <c r="P142" i="16"/>
  <c r="G203" i="16"/>
  <c r="Q203" i="16" s="1"/>
  <c r="P203" i="16"/>
  <c r="P8" i="16"/>
  <c r="G46" i="16"/>
  <c r="Q46" i="16" s="1"/>
  <c r="G220" i="16"/>
  <c r="Q220" i="16" s="1"/>
  <c r="G16" i="16"/>
  <c r="Q16" i="16" s="1"/>
  <c r="P16" i="16"/>
  <c r="G142" i="16"/>
  <c r="Q142" i="16" s="1"/>
  <c r="G377" i="16"/>
  <c r="Q377" i="16" s="1"/>
  <c r="P220" i="16"/>
  <c r="P73" i="16"/>
  <c r="G73" i="16"/>
  <c r="Q73" i="16" s="1"/>
  <c r="P46" i="16"/>
  <c r="G119" i="16"/>
  <c r="Q119" i="16" s="1"/>
  <c r="P136" i="16"/>
  <c r="P119" i="16" s="1"/>
  <c r="P159" i="16"/>
  <c r="P156" i="16" s="1"/>
  <c r="G156" i="16"/>
  <c r="Q156" i="16" s="1"/>
  <c r="G253" i="16"/>
  <c r="Q253" i="16" s="1"/>
  <c r="P258" i="16"/>
  <c r="P253" i="16" s="1"/>
  <c r="G161" i="16"/>
  <c r="Q161" i="16" s="1"/>
  <c r="P162" i="16"/>
  <c r="P161" i="16" s="1"/>
  <c r="P377" i="16"/>
  <c r="I415" i="15" l="1"/>
  <c r="H415" i="15"/>
  <c r="J415" i="15" s="1"/>
  <c r="I414" i="15"/>
  <c r="J414" i="15" s="1"/>
  <c r="H414" i="15"/>
  <c r="I413" i="15"/>
  <c r="H413" i="15"/>
  <c r="I412" i="15"/>
  <c r="H412" i="15"/>
  <c r="I411" i="15"/>
  <c r="H411" i="15"/>
  <c r="J411" i="15" s="1"/>
  <c r="J410" i="15"/>
  <c r="I410" i="15"/>
  <c r="H410" i="15"/>
  <c r="I409" i="15"/>
  <c r="J409" i="15" s="1"/>
  <c r="H409" i="15"/>
  <c r="I408" i="15"/>
  <c r="H408" i="15"/>
  <c r="J408" i="15" s="1"/>
  <c r="I407" i="15"/>
  <c r="H407" i="15"/>
  <c r="I406" i="15"/>
  <c r="H406" i="15"/>
  <c r="J406" i="15" s="1"/>
  <c r="I405" i="15"/>
  <c r="H405" i="15"/>
  <c r="I404" i="15"/>
  <c r="H404" i="15"/>
  <c r="J404" i="15" s="1"/>
  <c r="I403" i="15"/>
  <c r="H403" i="15"/>
  <c r="J403" i="15" s="1"/>
  <c r="I402" i="15"/>
  <c r="J402" i="15" s="1"/>
  <c r="H402" i="15"/>
  <c r="I401" i="15"/>
  <c r="H401" i="15"/>
  <c r="J401" i="15" s="1"/>
  <c r="I400" i="15"/>
  <c r="H400" i="15"/>
  <c r="J400" i="15" s="1"/>
  <c r="I399" i="15"/>
  <c r="H399" i="15"/>
  <c r="J399" i="15" s="1"/>
  <c r="I398" i="15"/>
  <c r="H398" i="15"/>
  <c r="J398" i="15" s="1"/>
  <c r="I397" i="15"/>
  <c r="J397" i="15" s="1"/>
  <c r="H397" i="15"/>
  <c r="L396" i="15"/>
  <c r="I396" i="15"/>
  <c r="H396" i="15"/>
  <c r="L395" i="15"/>
  <c r="I395" i="15"/>
  <c r="H395" i="15"/>
  <c r="L394" i="15"/>
  <c r="I394" i="15"/>
  <c r="H394" i="15"/>
  <c r="I393" i="15"/>
  <c r="H393" i="15"/>
  <c r="J393" i="15" s="1"/>
  <c r="I392" i="15"/>
  <c r="H392" i="15"/>
  <c r="J392" i="15" s="1"/>
  <c r="I391" i="15"/>
  <c r="J391" i="15" s="1"/>
  <c r="H391" i="15"/>
  <c r="I390" i="15"/>
  <c r="H390" i="15"/>
  <c r="J390" i="15" s="1"/>
  <c r="I389" i="15"/>
  <c r="H389" i="15"/>
  <c r="J389" i="15" s="1"/>
  <c r="I388" i="15"/>
  <c r="H388" i="15"/>
  <c r="J388" i="15" s="1"/>
  <c r="I387" i="15"/>
  <c r="H387" i="15"/>
  <c r="J387" i="15" s="1"/>
  <c r="I386" i="15"/>
  <c r="J386" i="15" s="1"/>
  <c r="H386" i="15"/>
  <c r="I385" i="15"/>
  <c r="H385" i="15"/>
  <c r="J385" i="15" s="1"/>
  <c r="I384" i="15"/>
  <c r="H384" i="15"/>
  <c r="I383" i="15"/>
  <c r="H383" i="15"/>
  <c r="J383" i="15" s="1"/>
  <c r="I382" i="15"/>
  <c r="H382" i="15"/>
  <c r="J382" i="15" s="1"/>
  <c r="I381" i="15"/>
  <c r="H381" i="15"/>
  <c r="I380" i="15"/>
  <c r="H380" i="15"/>
  <c r="J380" i="15" s="1"/>
  <c r="J379" i="15"/>
  <c r="I379" i="15"/>
  <c r="H379" i="15"/>
  <c r="I378" i="15"/>
  <c r="H378" i="15"/>
  <c r="I377" i="15"/>
  <c r="H377" i="15"/>
  <c r="J377" i="15" s="1"/>
  <c r="I376" i="15"/>
  <c r="H376" i="15"/>
  <c r="J376" i="15" s="1"/>
  <c r="I375" i="15"/>
  <c r="H375" i="15"/>
  <c r="J375" i="15" s="1"/>
  <c r="J374" i="15"/>
  <c r="I374" i="15"/>
  <c r="H374" i="15"/>
  <c r="I373" i="15"/>
  <c r="H373" i="15"/>
  <c r="J373" i="15" s="1"/>
  <c r="I372" i="15"/>
  <c r="H372" i="15"/>
  <c r="J372" i="15" s="1"/>
  <c r="I371" i="15"/>
  <c r="J371" i="15" s="1"/>
  <c r="H371" i="15"/>
  <c r="I370" i="15"/>
  <c r="H370" i="15"/>
  <c r="I369" i="15"/>
  <c r="H369" i="15"/>
  <c r="I368" i="15"/>
  <c r="H368" i="15"/>
  <c r="J368" i="15" s="1"/>
  <c r="J367" i="15"/>
  <c r="I367" i="15"/>
  <c r="H367" i="15"/>
  <c r="I366" i="15"/>
  <c r="J366" i="15" s="1"/>
  <c r="H366" i="15"/>
  <c r="I365" i="15"/>
  <c r="H365" i="15"/>
  <c r="J365" i="15" s="1"/>
  <c r="I364" i="15"/>
  <c r="H364" i="15"/>
  <c r="I363" i="15"/>
  <c r="H363" i="15"/>
  <c r="J363" i="15" s="1"/>
  <c r="I362" i="15"/>
  <c r="H362" i="15"/>
  <c r="I361" i="15"/>
  <c r="H361" i="15"/>
  <c r="J361" i="15" s="1"/>
  <c r="I360" i="15"/>
  <c r="H360" i="15"/>
  <c r="J360" i="15" s="1"/>
  <c r="I359" i="15"/>
  <c r="J359" i="15" s="1"/>
  <c r="H359" i="15"/>
  <c r="I358" i="15"/>
  <c r="H358" i="15"/>
  <c r="J358" i="15" s="1"/>
  <c r="I357" i="15"/>
  <c r="H357" i="15"/>
  <c r="J357" i="15" s="1"/>
  <c r="I356" i="15"/>
  <c r="H356" i="15"/>
  <c r="J356" i="15" s="1"/>
  <c r="I355" i="15"/>
  <c r="H355" i="15"/>
  <c r="J355" i="15" s="1"/>
  <c r="I354" i="15"/>
  <c r="J354" i="15" s="1"/>
  <c r="H354" i="15"/>
  <c r="I353" i="15"/>
  <c r="H353" i="15"/>
  <c r="J353" i="15" s="1"/>
  <c r="I352" i="15"/>
  <c r="H352" i="15"/>
  <c r="I351" i="15"/>
  <c r="H351" i="15"/>
  <c r="J351" i="15" s="1"/>
  <c r="I350" i="15"/>
  <c r="H350" i="15"/>
  <c r="J350" i="15" s="1"/>
  <c r="I349" i="15"/>
  <c r="H349" i="15"/>
  <c r="I348" i="15"/>
  <c r="H348" i="15"/>
  <c r="J348" i="15" s="1"/>
  <c r="J347" i="15"/>
  <c r="I347" i="15"/>
  <c r="H347" i="15"/>
  <c r="I346" i="15"/>
  <c r="H346" i="15"/>
  <c r="I345" i="15"/>
  <c r="H345" i="15"/>
  <c r="J345" i="15" s="1"/>
  <c r="I344" i="15"/>
  <c r="H344" i="15"/>
  <c r="J344" i="15" s="1"/>
  <c r="I343" i="15"/>
  <c r="H343" i="15"/>
  <c r="J343" i="15" s="1"/>
  <c r="J342" i="15"/>
  <c r="I342" i="15"/>
  <c r="H342" i="15"/>
  <c r="I341" i="15"/>
  <c r="H341" i="15"/>
  <c r="J341" i="15" s="1"/>
  <c r="I340" i="15"/>
  <c r="H340" i="15"/>
  <c r="J340" i="15" s="1"/>
  <c r="I339" i="15"/>
  <c r="J339" i="15" s="1"/>
  <c r="H339" i="15"/>
  <c r="I338" i="15"/>
  <c r="H338" i="15"/>
  <c r="I337" i="15"/>
  <c r="H337" i="15"/>
  <c r="I336" i="15"/>
  <c r="H336" i="15"/>
  <c r="J336" i="15" s="1"/>
  <c r="J335" i="15"/>
  <c r="I335" i="15"/>
  <c r="H335" i="15"/>
  <c r="I334" i="15"/>
  <c r="J334" i="15" s="1"/>
  <c r="H334" i="15"/>
  <c r="I333" i="15"/>
  <c r="H333" i="15"/>
  <c r="J333" i="15" s="1"/>
  <c r="I332" i="15"/>
  <c r="H332" i="15"/>
  <c r="I331" i="15"/>
  <c r="H331" i="15"/>
  <c r="J331" i="15" s="1"/>
  <c r="I330" i="15"/>
  <c r="H330" i="15"/>
  <c r="I329" i="15"/>
  <c r="H329" i="15"/>
  <c r="J329" i="15" s="1"/>
  <c r="I328" i="15"/>
  <c r="H328" i="15"/>
  <c r="J328" i="15" s="1"/>
  <c r="I327" i="15"/>
  <c r="J327" i="15" s="1"/>
  <c r="H327" i="15"/>
  <c r="I326" i="15"/>
  <c r="H326" i="15"/>
  <c r="J326" i="15" s="1"/>
  <c r="I325" i="15"/>
  <c r="H325" i="15"/>
  <c r="J325" i="15" s="1"/>
  <c r="I324" i="15"/>
  <c r="H324" i="15"/>
  <c r="J324" i="15" s="1"/>
  <c r="I323" i="15"/>
  <c r="H323" i="15"/>
  <c r="J323" i="15" s="1"/>
  <c r="I322" i="15"/>
  <c r="J322" i="15" s="1"/>
  <c r="H322" i="15"/>
  <c r="I321" i="15"/>
  <c r="H321" i="15"/>
  <c r="J321" i="15" s="1"/>
  <c r="I320" i="15"/>
  <c r="H320" i="15"/>
  <c r="I319" i="15"/>
  <c r="H319" i="15"/>
  <c r="I318" i="15"/>
  <c r="H318" i="15"/>
  <c r="I317" i="15"/>
  <c r="H317" i="15"/>
  <c r="J317" i="15" s="1"/>
  <c r="J316" i="15"/>
  <c r="I316" i="15"/>
  <c r="H316" i="15"/>
  <c r="I315" i="15"/>
  <c r="H315" i="15"/>
  <c r="I314" i="15"/>
  <c r="H314" i="15"/>
  <c r="J314" i="15" s="1"/>
  <c r="I313" i="15"/>
  <c r="H313" i="15"/>
  <c r="J313" i="15" s="1"/>
  <c r="I312" i="15"/>
  <c r="H312" i="15"/>
  <c r="J312" i="15" s="1"/>
  <c r="J311" i="15"/>
  <c r="I311" i="15"/>
  <c r="H311" i="15"/>
  <c r="I310" i="15"/>
  <c r="H310" i="15"/>
  <c r="J310" i="15" s="1"/>
  <c r="I309" i="15"/>
  <c r="H309" i="15"/>
  <c r="J309" i="15" s="1"/>
  <c r="I308" i="15"/>
  <c r="J308" i="15" s="1"/>
  <c r="H308" i="15"/>
  <c r="I307" i="15"/>
  <c r="H307" i="15"/>
  <c r="I306" i="15"/>
  <c r="H306" i="15"/>
  <c r="I305" i="15"/>
  <c r="H305" i="15"/>
  <c r="J305" i="15" s="1"/>
  <c r="J304" i="15"/>
  <c r="I304" i="15"/>
  <c r="H304" i="15"/>
  <c r="I303" i="15"/>
  <c r="J303" i="15" s="1"/>
  <c r="H303" i="15"/>
  <c r="I302" i="15"/>
  <c r="H302" i="15"/>
  <c r="J302" i="15" s="1"/>
  <c r="I301" i="15"/>
  <c r="H301" i="15"/>
  <c r="I300" i="15"/>
  <c r="H300" i="15"/>
  <c r="J300" i="15" s="1"/>
  <c r="I299" i="15"/>
  <c r="H299" i="15"/>
  <c r="I298" i="15"/>
  <c r="H298" i="15"/>
  <c r="J298" i="15" s="1"/>
  <c r="I297" i="15"/>
  <c r="H297" i="15"/>
  <c r="J297" i="15" s="1"/>
  <c r="I296" i="15"/>
  <c r="J296" i="15" s="1"/>
  <c r="H296" i="15"/>
  <c r="I295" i="15"/>
  <c r="H295" i="15"/>
  <c r="J295" i="15" s="1"/>
  <c r="I294" i="15"/>
  <c r="H294" i="15"/>
  <c r="J294" i="15" s="1"/>
  <c r="I293" i="15"/>
  <c r="H293" i="15"/>
  <c r="J293" i="15" s="1"/>
  <c r="I292" i="15"/>
  <c r="H292" i="15"/>
  <c r="J292" i="15" s="1"/>
  <c r="I291" i="15"/>
  <c r="J291" i="15" s="1"/>
  <c r="H291" i="15"/>
  <c r="I290" i="15"/>
  <c r="H290" i="15"/>
  <c r="J290" i="15" s="1"/>
  <c r="I289" i="15"/>
  <c r="H289" i="15"/>
  <c r="I288" i="15"/>
  <c r="H288" i="15"/>
  <c r="J288" i="15" s="1"/>
  <c r="I287" i="15"/>
  <c r="H287" i="15"/>
  <c r="J287" i="15" s="1"/>
  <c r="I286" i="15"/>
  <c r="H286" i="15"/>
  <c r="I285" i="15"/>
  <c r="H285" i="15"/>
  <c r="J285" i="15" s="1"/>
  <c r="J284" i="15"/>
  <c r="I284" i="15"/>
  <c r="H284" i="15"/>
  <c r="I283" i="15"/>
  <c r="H283" i="15"/>
  <c r="I282" i="15"/>
  <c r="H282" i="15"/>
  <c r="J282" i="15" s="1"/>
  <c r="I281" i="15"/>
  <c r="H281" i="15"/>
  <c r="J281" i="15" s="1"/>
  <c r="I280" i="15"/>
  <c r="H280" i="15"/>
  <c r="J280" i="15" s="1"/>
  <c r="J279" i="15"/>
  <c r="I279" i="15"/>
  <c r="H279" i="15"/>
  <c r="I278" i="15"/>
  <c r="H278" i="15"/>
  <c r="J278" i="15" s="1"/>
  <c r="I277" i="15"/>
  <c r="H277" i="15"/>
  <c r="J277" i="15" s="1"/>
  <c r="I276" i="15"/>
  <c r="J276" i="15" s="1"/>
  <c r="H276" i="15"/>
  <c r="I275" i="15"/>
  <c r="H275" i="15"/>
  <c r="I274" i="15"/>
  <c r="H274" i="15"/>
  <c r="I273" i="15"/>
  <c r="H273" i="15"/>
  <c r="J273" i="15" s="1"/>
  <c r="J272" i="15"/>
  <c r="I272" i="15"/>
  <c r="H272" i="15"/>
  <c r="I271" i="15"/>
  <c r="J271" i="15" s="1"/>
  <c r="H271" i="15"/>
  <c r="I270" i="15"/>
  <c r="H270" i="15"/>
  <c r="J270" i="15" s="1"/>
  <c r="I269" i="15"/>
  <c r="H269" i="15"/>
  <c r="I268" i="15"/>
  <c r="H268" i="15"/>
  <c r="J268" i="15" s="1"/>
  <c r="I267" i="15"/>
  <c r="H267" i="15"/>
  <c r="I266" i="15"/>
  <c r="H266" i="15"/>
  <c r="J266" i="15" s="1"/>
  <c r="I265" i="15"/>
  <c r="H265" i="15"/>
  <c r="J265" i="15" s="1"/>
  <c r="I264" i="15"/>
  <c r="J264" i="15" s="1"/>
  <c r="H264" i="15"/>
  <c r="I263" i="15"/>
  <c r="H263" i="15"/>
  <c r="J263" i="15" s="1"/>
  <c r="I262" i="15"/>
  <c r="H262" i="15"/>
  <c r="J262" i="15" s="1"/>
  <c r="I261" i="15"/>
  <c r="H261" i="15"/>
  <c r="J261" i="15" s="1"/>
  <c r="I260" i="15"/>
  <c r="H260" i="15"/>
  <c r="J260" i="15" s="1"/>
  <c r="I259" i="15"/>
  <c r="J259" i="15" s="1"/>
  <c r="H259" i="15"/>
  <c r="I258" i="15"/>
  <c r="H258" i="15"/>
  <c r="J258" i="15" s="1"/>
  <c r="I257" i="15"/>
  <c r="H257" i="15"/>
  <c r="I256" i="15"/>
  <c r="H256" i="15"/>
  <c r="J256" i="15" s="1"/>
  <c r="I255" i="15"/>
  <c r="H255" i="15"/>
  <c r="J255" i="15" s="1"/>
  <c r="I254" i="15"/>
  <c r="H254" i="15"/>
  <c r="I253" i="15"/>
  <c r="H253" i="15"/>
  <c r="J253" i="15" s="1"/>
  <c r="J252" i="15"/>
  <c r="I252" i="15"/>
  <c r="H252" i="15"/>
  <c r="I251" i="15"/>
  <c r="H251" i="15"/>
  <c r="I250" i="15"/>
  <c r="H250" i="15"/>
  <c r="J250" i="15" s="1"/>
  <c r="I249" i="15"/>
  <c r="H249" i="15"/>
  <c r="J249" i="15" s="1"/>
  <c r="I248" i="15"/>
  <c r="H248" i="15"/>
  <c r="J248" i="15" s="1"/>
  <c r="J247" i="15"/>
  <c r="I247" i="15"/>
  <c r="H247" i="15"/>
  <c r="I246" i="15"/>
  <c r="H246" i="15"/>
  <c r="J246" i="15" s="1"/>
  <c r="I245" i="15"/>
  <c r="H245" i="15"/>
  <c r="J245" i="15" s="1"/>
  <c r="I244" i="15"/>
  <c r="J244" i="15" s="1"/>
  <c r="H244" i="15"/>
  <c r="I243" i="15"/>
  <c r="H243" i="15"/>
  <c r="I242" i="15"/>
  <c r="H242" i="15"/>
  <c r="I241" i="15"/>
  <c r="H241" i="15"/>
  <c r="J241" i="15" s="1"/>
  <c r="J240" i="15"/>
  <c r="I240" i="15"/>
  <c r="H240" i="15"/>
  <c r="I239" i="15"/>
  <c r="J239" i="15" s="1"/>
  <c r="H239" i="15"/>
  <c r="I238" i="15"/>
  <c r="H238" i="15"/>
  <c r="J238" i="15" s="1"/>
  <c r="I237" i="15"/>
  <c r="H237" i="15"/>
  <c r="I236" i="15"/>
  <c r="H236" i="15"/>
  <c r="J236" i="15" s="1"/>
  <c r="I235" i="15"/>
  <c r="H235" i="15"/>
  <c r="I234" i="15"/>
  <c r="H234" i="15"/>
  <c r="J234" i="15" s="1"/>
  <c r="I233" i="15"/>
  <c r="H233" i="15"/>
  <c r="J233" i="15" s="1"/>
  <c r="I232" i="15"/>
  <c r="J232" i="15" s="1"/>
  <c r="H232" i="15"/>
  <c r="I231" i="15"/>
  <c r="H231" i="15"/>
  <c r="J231" i="15" s="1"/>
  <c r="I230" i="15"/>
  <c r="H230" i="15"/>
  <c r="J230" i="15" s="1"/>
  <c r="I229" i="15"/>
  <c r="H229" i="15"/>
  <c r="J229" i="15" s="1"/>
  <c r="I228" i="15"/>
  <c r="H228" i="15"/>
  <c r="J228" i="15" s="1"/>
  <c r="I227" i="15"/>
  <c r="J227" i="15" s="1"/>
  <c r="H227" i="15"/>
  <c r="I226" i="15"/>
  <c r="H226" i="15"/>
  <c r="J226" i="15" s="1"/>
  <c r="I225" i="15"/>
  <c r="H225" i="15"/>
  <c r="I224" i="15"/>
  <c r="H224" i="15"/>
  <c r="J224" i="15" s="1"/>
  <c r="I223" i="15"/>
  <c r="H223" i="15"/>
  <c r="J223" i="15" s="1"/>
  <c r="I222" i="15"/>
  <c r="H222" i="15"/>
  <c r="I221" i="15"/>
  <c r="H221" i="15"/>
  <c r="J221" i="15" s="1"/>
  <c r="J220" i="15"/>
  <c r="I220" i="15"/>
  <c r="H220" i="15"/>
  <c r="I219" i="15"/>
  <c r="H219" i="15"/>
  <c r="I218" i="15"/>
  <c r="H218" i="15"/>
  <c r="J218" i="15" s="1"/>
  <c r="I217" i="15"/>
  <c r="H217" i="15"/>
  <c r="J217" i="15" s="1"/>
  <c r="I216" i="15"/>
  <c r="H216" i="15"/>
  <c r="J216" i="15" s="1"/>
  <c r="J215" i="15"/>
  <c r="I215" i="15"/>
  <c r="H215" i="15"/>
  <c r="I214" i="15"/>
  <c r="H214" i="15"/>
  <c r="J214" i="15" s="1"/>
  <c r="I213" i="15"/>
  <c r="H213" i="15"/>
  <c r="J213" i="15" s="1"/>
  <c r="I212" i="15"/>
  <c r="J212" i="15" s="1"/>
  <c r="H212" i="15"/>
  <c r="I211" i="15"/>
  <c r="H211" i="15"/>
  <c r="I210" i="15"/>
  <c r="H210" i="15"/>
  <c r="I209" i="15"/>
  <c r="H209" i="15"/>
  <c r="J209" i="15" s="1"/>
  <c r="J208" i="15"/>
  <c r="I208" i="15"/>
  <c r="H208" i="15"/>
  <c r="I207" i="15"/>
  <c r="J207" i="15" s="1"/>
  <c r="H207" i="15"/>
  <c r="I206" i="15"/>
  <c r="H206" i="15"/>
  <c r="J206" i="15" s="1"/>
  <c r="I205" i="15"/>
  <c r="H205" i="15"/>
  <c r="I204" i="15"/>
  <c r="H204" i="15"/>
  <c r="J204" i="15" s="1"/>
  <c r="I203" i="15"/>
  <c r="H203" i="15"/>
  <c r="J203" i="15" s="1"/>
  <c r="I202" i="15"/>
  <c r="H202" i="15"/>
  <c r="J202" i="15" s="1"/>
  <c r="I201" i="15"/>
  <c r="H201" i="15"/>
  <c r="J201" i="15" s="1"/>
  <c r="I200" i="15"/>
  <c r="J200" i="15" s="1"/>
  <c r="H200" i="15"/>
  <c r="I199" i="15"/>
  <c r="H199" i="15"/>
  <c r="J199" i="15" s="1"/>
  <c r="I198" i="15"/>
  <c r="H198" i="15"/>
  <c r="I197" i="15"/>
  <c r="H197" i="15"/>
  <c r="J197" i="15" s="1"/>
  <c r="I196" i="15"/>
  <c r="J196" i="15" s="1"/>
  <c r="H196" i="15"/>
  <c r="I195" i="15"/>
  <c r="H195" i="15"/>
  <c r="J195" i="15" s="1"/>
  <c r="I194" i="15"/>
  <c r="H194" i="15"/>
  <c r="J194" i="15" s="1"/>
  <c r="I193" i="15"/>
  <c r="H193" i="15"/>
  <c r="J193" i="15" s="1"/>
  <c r="I192" i="15"/>
  <c r="H192" i="15"/>
  <c r="J192" i="15" s="1"/>
  <c r="I191" i="15"/>
  <c r="J191" i="15" s="1"/>
  <c r="H191" i="15"/>
  <c r="I190" i="15"/>
  <c r="H190" i="15"/>
  <c r="J190" i="15" s="1"/>
  <c r="J189" i="15"/>
  <c r="I189" i="15"/>
  <c r="H189" i="15"/>
  <c r="I188" i="15"/>
  <c r="H188" i="15"/>
  <c r="I187" i="15"/>
  <c r="H187" i="15"/>
  <c r="J187" i="15" s="1"/>
  <c r="I186" i="15"/>
  <c r="H186" i="15"/>
  <c r="J186" i="15" s="1"/>
  <c r="I185" i="15"/>
  <c r="H185" i="15"/>
  <c r="J185" i="15" s="1"/>
  <c r="I184" i="15"/>
  <c r="J184" i="15" s="1"/>
  <c r="H184" i="15"/>
  <c r="I183" i="15"/>
  <c r="H183" i="15"/>
  <c r="J183" i="15" s="1"/>
  <c r="I182" i="15"/>
  <c r="H182" i="15"/>
  <c r="I181" i="15"/>
  <c r="H181" i="15"/>
  <c r="J181" i="15" s="1"/>
  <c r="I180" i="15"/>
  <c r="J180" i="15" s="1"/>
  <c r="H180" i="15"/>
  <c r="I179" i="15"/>
  <c r="H179" i="15"/>
  <c r="J179" i="15" s="1"/>
  <c r="I178" i="15"/>
  <c r="H178" i="15"/>
  <c r="J178" i="15" s="1"/>
  <c r="I177" i="15"/>
  <c r="H177" i="15"/>
  <c r="J177" i="15" s="1"/>
  <c r="I176" i="15"/>
  <c r="H176" i="15"/>
  <c r="J176" i="15" s="1"/>
  <c r="I175" i="15"/>
  <c r="J175" i="15" s="1"/>
  <c r="H175" i="15"/>
  <c r="I174" i="15"/>
  <c r="H174" i="15"/>
  <c r="J174" i="15" s="1"/>
  <c r="J173" i="15"/>
  <c r="I173" i="15"/>
  <c r="H173" i="15"/>
  <c r="I172" i="15"/>
  <c r="H172" i="15"/>
  <c r="I171" i="15"/>
  <c r="H171" i="15"/>
  <c r="J171" i="15" s="1"/>
  <c r="I170" i="15"/>
  <c r="H170" i="15"/>
  <c r="J170" i="15" s="1"/>
  <c r="I169" i="15"/>
  <c r="H169" i="15"/>
  <c r="J169" i="15" s="1"/>
  <c r="I168" i="15"/>
  <c r="J168" i="15" s="1"/>
  <c r="H168" i="15"/>
  <c r="I167" i="15"/>
  <c r="H167" i="15"/>
  <c r="J167" i="15" s="1"/>
  <c r="I166" i="15"/>
  <c r="H166" i="15"/>
  <c r="I165" i="15"/>
  <c r="H165" i="15"/>
  <c r="J165" i="15" s="1"/>
  <c r="I164" i="15"/>
  <c r="J164" i="15" s="1"/>
  <c r="H164" i="15"/>
  <c r="I163" i="15"/>
  <c r="H163" i="15"/>
  <c r="J163" i="15" s="1"/>
  <c r="I162" i="15"/>
  <c r="H162" i="15"/>
  <c r="J162" i="15" s="1"/>
  <c r="I161" i="15"/>
  <c r="H161" i="15"/>
  <c r="J161" i="15" s="1"/>
  <c r="I160" i="15"/>
  <c r="H160" i="15"/>
  <c r="J160" i="15" s="1"/>
  <c r="I159" i="15"/>
  <c r="J159" i="15" s="1"/>
  <c r="H159" i="15"/>
  <c r="I158" i="15"/>
  <c r="H158" i="15"/>
  <c r="J158" i="15" s="1"/>
  <c r="J157" i="15"/>
  <c r="I157" i="15"/>
  <c r="H157" i="15"/>
  <c r="I156" i="15"/>
  <c r="H156" i="15"/>
  <c r="I155" i="15"/>
  <c r="H155" i="15"/>
  <c r="J155" i="15" s="1"/>
  <c r="I154" i="15"/>
  <c r="H154" i="15"/>
  <c r="J154" i="15" s="1"/>
  <c r="I153" i="15"/>
  <c r="H153" i="15"/>
  <c r="J153" i="15" s="1"/>
  <c r="I152" i="15"/>
  <c r="J152" i="15" s="1"/>
  <c r="H152" i="15"/>
  <c r="I151" i="15"/>
  <c r="H151" i="15"/>
  <c r="J151" i="15" s="1"/>
  <c r="I150" i="15"/>
  <c r="H150" i="15"/>
  <c r="I149" i="15"/>
  <c r="H149" i="15"/>
  <c r="J149" i="15" s="1"/>
  <c r="I148" i="15"/>
  <c r="J148" i="15" s="1"/>
  <c r="H148" i="15"/>
  <c r="I147" i="15"/>
  <c r="H147" i="15"/>
  <c r="J147" i="15" s="1"/>
  <c r="I146" i="15"/>
  <c r="H146" i="15"/>
  <c r="J146" i="15" s="1"/>
  <c r="I145" i="15"/>
  <c r="H145" i="15"/>
  <c r="J145" i="15" s="1"/>
  <c r="I144" i="15"/>
  <c r="H144" i="15"/>
  <c r="J144" i="15" s="1"/>
  <c r="I143" i="15"/>
  <c r="J143" i="15" s="1"/>
  <c r="H143" i="15"/>
  <c r="I142" i="15"/>
  <c r="H142" i="15"/>
  <c r="J142" i="15" s="1"/>
  <c r="J141" i="15"/>
  <c r="I141" i="15"/>
  <c r="H141" i="15"/>
  <c r="I140" i="15"/>
  <c r="H140" i="15"/>
  <c r="I139" i="15"/>
  <c r="H139" i="15"/>
  <c r="J139" i="15" s="1"/>
  <c r="I138" i="15"/>
  <c r="H138" i="15"/>
  <c r="J138" i="15" s="1"/>
  <c r="I137" i="15"/>
  <c r="H137" i="15"/>
  <c r="J137" i="15" s="1"/>
  <c r="I136" i="15"/>
  <c r="J136" i="15" s="1"/>
  <c r="H136" i="15"/>
  <c r="I135" i="15"/>
  <c r="H135" i="15"/>
  <c r="J135" i="15" s="1"/>
  <c r="I134" i="15"/>
  <c r="H134" i="15"/>
  <c r="I133" i="15"/>
  <c r="H133" i="15"/>
  <c r="J133" i="15" s="1"/>
  <c r="I132" i="15"/>
  <c r="J132" i="15" s="1"/>
  <c r="H132" i="15"/>
  <c r="I131" i="15"/>
  <c r="H131" i="15"/>
  <c r="J131" i="15" s="1"/>
  <c r="I130" i="15"/>
  <c r="H130" i="15"/>
  <c r="J130" i="15" s="1"/>
  <c r="I129" i="15"/>
  <c r="H129" i="15"/>
  <c r="J129" i="15" s="1"/>
  <c r="I128" i="15"/>
  <c r="H128" i="15"/>
  <c r="J128" i="15" s="1"/>
  <c r="I127" i="15"/>
  <c r="J127" i="15" s="1"/>
  <c r="H127" i="15"/>
  <c r="I126" i="15"/>
  <c r="H126" i="15"/>
  <c r="J126" i="15" s="1"/>
  <c r="J125" i="15"/>
  <c r="I125" i="15"/>
  <c r="H125" i="15"/>
  <c r="I124" i="15"/>
  <c r="H124" i="15"/>
  <c r="I123" i="15"/>
  <c r="H123" i="15"/>
  <c r="J123" i="15" s="1"/>
  <c r="I122" i="15"/>
  <c r="H122" i="15"/>
  <c r="J122" i="15" s="1"/>
  <c r="I121" i="15"/>
  <c r="H121" i="15"/>
  <c r="J121" i="15" s="1"/>
  <c r="I120" i="15"/>
  <c r="J120" i="15" s="1"/>
  <c r="H120" i="15"/>
  <c r="I119" i="15"/>
  <c r="H119" i="15"/>
  <c r="J119" i="15" s="1"/>
  <c r="I118" i="15"/>
  <c r="H118" i="15"/>
  <c r="I117" i="15"/>
  <c r="H117" i="15"/>
  <c r="J117" i="15" s="1"/>
  <c r="I116" i="15"/>
  <c r="J116" i="15" s="1"/>
  <c r="H116" i="15"/>
  <c r="I115" i="15"/>
  <c r="H115" i="15"/>
  <c r="J115" i="15" s="1"/>
  <c r="I114" i="15"/>
  <c r="H114" i="15"/>
  <c r="J114" i="15" s="1"/>
  <c r="I113" i="15"/>
  <c r="H113" i="15"/>
  <c r="J113" i="15" s="1"/>
  <c r="I112" i="15"/>
  <c r="H112" i="15"/>
  <c r="J112" i="15" s="1"/>
  <c r="I111" i="15"/>
  <c r="J111" i="15" s="1"/>
  <c r="H111" i="15"/>
  <c r="I110" i="15"/>
  <c r="H110" i="15"/>
  <c r="J110" i="15" s="1"/>
  <c r="J109" i="15"/>
  <c r="I109" i="15"/>
  <c r="H109" i="15"/>
  <c r="I108" i="15"/>
  <c r="H108" i="15"/>
  <c r="I107" i="15"/>
  <c r="H107" i="15"/>
  <c r="J107" i="15" s="1"/>
  <c r="I106" i="15"/>
  <c r="H106" i="15"/>
  <c r="J106" i="15" s="1"/>
  <c r="I105" i="15"/>
  <c r="H105" i="15"/>
  <c r="J105" i="15" s="1"/>
  <c r="I104" i="15"/>
  <c r="J104" i="15" s="1"/>
  <c r="H104" i="15"/>
  <c r="I103" i="15"/>
  <c r="H103" i="15"/>
  <c r="J103" i="15" s="1"/>
  <c r="I102" i="15"/>
  <c r="H102" i="15"/>
  <c r="I101" i="15"/>
  <c r="H101" i="15"/>
  <c r="J101" i="15" s="1"/>
  <c r="I100" i="15"/>
  <c r="J100" i="15" s="1"/>
  <c r="H100" i="15"/>
  <c r="I99" i="15"/>
  <c r="H99" i="15"/>
  <c r="J99" i="15" s="1"/>
  <c r="I98" i="15"/>
  <c r="H98" i="15"/>
  <c r="J98" i="15" s="1"/>
  <c r="I97" i="15"/>
  <c r="H97" i="15"/>
  <c r="J97" i="15" s="1"/>
  <c r="I96" i="15"/>
  <c r="H96" i="15"/>
  <c r="J96" i="15" s="1"/>
  <c r="I95" i="15"/>
  <c r="J95" i="15" s="1"/>
  <c r="H95" i="15"/>
  <c r="I94" i="15"/>
  <c r="H94" i="15"/>
  <c r="J94" i="15" s="1"/>
  <c r="J93" i="15"/>
  <c r="I93" i="15"/>
  <c r="H93" i="15"/>
  <c r="I92" i="15"/>
  <c r="H92" i="15"/>
  <c r="I91" i="15"/>
  <c r="H91" i="15"/>
  <c r="J91" i="15" s="1"/>
  <c r="I90" i="15"/>
  <c r="H90" i="15"/>
  <c r="J90" i="15" s="1"/>
  <c r="I89" i="15"/>
  <c r="H89" i="15"/>
  <c r="J89" i="15" s="1"/>
  <c r="I88" i="15"/>
  <c r="J88" i="15" s="1"/>
  <c r="H88" i="15"/>
  <c r="I87" i="15"/>
  <c r="H87" i="15"/>
  <c r="J87" i="15" s="1"/>
  <c r="I86" i="15"/>
  <c r="H86" i="15"/>
  <c r="I85" i="15"/>
  <c r="H85" i="15"/>
  <c r="J85" i="15" s="1"/>
  <c r="I84" i="15"/>
  <c r="J84" i="15" s="1"/>
  <c r="H84" i="15"/>
  <c r="I83" i="15"/>
  <c r="H83" i="15"/>
  <c r="J83" i="15" s="1"/>
  <c r="I82" i="15"/>
  <c r="H82" i="15"/>
  <c r="J82" i="15" s="1"/>
  <c r="I81" i="15"/>
  <c r="H81" i="15"/>
  <c r="J81" i="15" s="1"/>
  <c r="I80" i="15"/>
  <c r="H80" i="15"/>
  <c r="J80" i="15" s="1"/>
  <c r="I79" i="15"/>
  <c r="J79" i="15" s="1"/>
  <c r="H79" i="15"/>
  <c r="I78" i="15"/>
  <c r="H78" i="15"/>
  <c r="J78" i="15" s="1"/>
  <c r="J77" i="15"/>
  <c r="I77" i="15"/>
  <c r="H77" i="15"/>
  <c r="I76" i="15"/>
  <c r="H76" i="15"/>
  <c r="I75" i="15"/>
  <c r="H75" i="15"/>
  <c r="J75" i="15" s="1"/>
  <c r="I74" i="15"/>
  <c r="H74" i="15"/>
  <c r="J74" i="15" s="1"/>
  <c r="I73" i="15"/>
  <c r="H73" i="15"/>
  <c r="I72" i="15"/>
  <c r="H72" i="15"/>
  <c r="J72" i="15" s="1"/>
  <c r="I71" i="15"/>
  <c r="H71" i="15"/>
  <c r="J71" i="15" s="1"/>
  <c r="I70" i="15"/>
  <c r="J70" i="15" s="1"/>
  <c r="H70" i="15"/>
  <c r="I69" i="15"/>
  <c r="H69" i="15"/>
  <c r="I68" i="15"/>
  <c r="H68" i="15"/>
  <c r="I67" i="15"/>
  <c r="H67" i="15"/>
  <c r="J67" i="15" s="1"/>
  <c r="J66" i="15"/>
  <c r="I66" i="15"/>
  <c r="H66" i="15"/>
  <c r="I65" i="15"/>
  <c r="H65" i="15"/>
  <c r="I64" i="15"/>
  <c r="H64" i="15"/>
  <c r="J64" i="15" s="1"/>
  <c r="I63" i="15"/>
  <c r="H63" i="15"/>
  <c r="J63" i="15" s="1"/>
  <c r="I62" i="15"/>
  <c r="H62" i="15"/>
  <c r="J62" i="15" s="1"/>
  <c r="I61" i="15"/>
  <c r="J61" i="15" s="1"/>
  <c r="H61" i="15"/>
  <c r="I60" i="15"/>
  <c r="H60" i="15"/>
  <c r="J60" i="15" s="1"/>
  <c r="I59" i="15"/>
  <c r="H59" i="15"/>
  <c r="I58" i="15"/>
  <c r="H58" i="15"/>
  <c r="J58" i="15" s="1"/>
  <c r="I57" i="15"/>
  <c r="H57" i="15"/>
  <c r="I56" i="15"/>
  <c r="H56" i="15"/>
  <c r="J56" i="15" s="1"/>
  <c r="I55" i="15"/>
  <c r="H55" i="15"/>
  <c r="J55" i="15" s="1"/>
  <c r="I54" i="15"/>
  <c r="J54" i="15" s="1"/>
  <c r="H54" i="15"/>
  <c r="I53" i="15"/>
  <c r="H53" i="15"/>
  <c r="I52" i="15"/>
  <c r="H52" i="15"/>
  <c r="I51" i="15"/>
  <c r="H51" i="15"/>
  <c r="J51" i="15" s="1"/>
  <c r="J50" i="15"/>
  <c r="I50" i="15"/>
  <c r="H50" i="15"/>
  <c r="I49" i="15"/>
  <c r="H49" i="15"/>
  <c r="I48" i="15"/>
  <c r="H48" i="15"/>
  <c r="J48" i="15" s="1"/>
  <c r="I47" i="15"/>
  <c r="H47" i="15"/>
  <c r="J47" i="15" s="1"/>
  <c r="I46" i="15"/>
  <c r="H46" i="15"/>
  <c r="J46" i="15" s="1"/>
  <c r="I45" i="15"/>
  <c r="J45" i="15" s="1"/>
  <c r="H45" i="15"/>
  <c r="I44" i="15"/>
  <c r="H44" i="15"/>
  <c r="J44" i="15" s="1"/>
  <c r="I43" i="15"/>
  <c r="H43" i="15"/>
  <c r="I42" i="15"/>
  <c r="H42" i="15"/>
  <c r="J42" i="15" s="1"/>
  <c r="I41" i="15"/>
  <c r="H41" i="15"/>
  <c r="I40" i="15"/>
  <c r="H40" i="15"/>
  <c r="J40" i="15" s="1"/>
  <c r="I39" i="15"/>
  <c r="H39" i="15"/>
  <c r="J39" i="15" s="1"/>
  <c r="I38" i="15"/>
  <c r="J38" i="15" s="1"/>
  <c r="H38" i="15"/>
  <c r="I37" i="15"/>
  <c r="H37" i="15"/>
  <c r="I36" i="15"/>
  <c r="H36" i="15"/>
  <c r="I35" i="15"/>
  <c r="H35" i="15"/>
  <c r="J35" i="15" s="1"/>
  <c r="J34" i="15"/>
  <c r="I34" i="15"/>
  <c r="H34" i="15"/>
  <c r="I33" i="15"/>
  <c r="H33" i="15"/>
  <c r="I32" i="15"/>
  <c r="H32" i="15"/>
  <c r="J32" i="15" s="1"/>
  <c r="I31" i="15"/>
  <c r="H31" i="15"/>
  <c r="J31" i="15" s="1"/>
  <c r="I30" i="15"/>
  <c r="H30" i="15"/>
  <c r="J30" i="15" s="1"/>
  <c r="I29" i="15"/>
  <c r="J29" i="15" s="1"/>
  <c r="H29" i="15"/>
  <c r="I28" i="15"/>
  <c r="H28" i="15"/>
  <c r="J28" i="15" s="1"/>
  <c r="I27" i="15"/>
  <c r="H27" i="15"/>
  <c r="I26" i="15"/>
  <c r="H26" i="15"/>
  <c r="J26" i="15" s="1"/>
  <c r="I25" i="15"/>
  <c r="H25" i="15"/>
  <c r="I24" i="15"/>
  <c r="H24" i="15"/>
  <c r="J24" i="15" s="1"/>
  <c r="I23" i="15"/>
  <c r="H23" i="15"/>
  <c r="J23" i="15" s="1"/>
  <c r="I22" i="15"/>
  <c r="J22" i="15" s="1"/>
  <c r="H22" i="15"/>
  <c r="I21" i="15"/>
  <c r="H21" i="15"/>
  <c r="I20" i="15"/>
  <c r="H20" i="15"/>
  <c r="I19" i="15"/>
  <c r="H19" i="15"/>
  <c r="J19" i="15" s="1"/>
  <c r="J18" i="15"/>
  <c r="I18" i="15"/>
  <c r="H18" i="15"/>
  <c r="I17" i="15"/>
  <c r="H17" i="15"/>
  <c r="I16" i="15"/>
  <c r="H16" i="15"/>
  <c r="J16" i="15" s="1"/>
  <c r="I15" i="15"/>
  <c r="H15" i="15"/>
  <c r="J15" i="15" s="1"/>
  <c r="I14" i="15"/>
  <c r="H14" i="15"/>
  <c r="J14" i="15" s="1"/>
  <c r="I13" i="15"/>
  <c r="J13" i="15" s="1"/>
  <c r="H13" i="15"/>
  <c r="I12" i="15"/>
  <c r="H12" i="15"/>
  <c r="J12" i="15" s="1"/>
  <c r="I11" i="15"/>
  <c r="H11" i="15"/>
  <c r="I10" i="15"/>
  <c r="H10" i="15"/>
  <c r="J10" i="15" s="1"/>
  <c r="I9" i="15"/>
  <c r="H9" i="15"/>
  <c r="I8" i="15"/>
  <c r="H8" i="15"/>
  <c r="J8" i="15" s="1"/>
  <c r="I7" i="15"/>
  <c r="H7" i="15"/>
  <c r="J7" i="15" s="1"/>
  <c r="I6" i="15"/>
  <c r="J6" i="15" s="1"/>
  <c r="H6" i="15"/>
  <c r="O3" i="15"/>
  <c r="N3" i="15"/>
  <c r="M3" i="15"/>
  <c r="L3" i="15"/>
  <c r="J17" i="15" l="1"/>
  <c r="J33" i="15"/>
  <c r="J49" i="15"/>
  <c r="J65" i="15"/>
  <c r="J76" i="15"/>
  <c r="J92" i="15"/>
  <c r="J108" i="15"/>
  <c r="J124" i="15"/>
  <c r="J140" i="15"/>
  <c r="J156" i="15"/>
  <c r="J172" i="15"/>
  <c r="J188" i="15"/>
  <c r="J219" i="15"/>
  <c r="J251" i="15"/>
  <c r="J283" i="15"/>
  <c r="J315" i="15"/>
  <c r="J346" i="15"/>
  <c r="J378" i="15"/>
  <c r="J396" i="15"/>
  <c r="J21" i="15"/>
  <c r="J37" i="15"/>
  <c r="J53" i="15"/>
  <c r="J69" i="15"/>
  <c r="J211" i="15"/>
  <c r="J243" i="15"/>
  <c r="J275" i="15"/>
  <c r="J307" i="15"/>
  <c r="J338" i="15"/>
  <c r="J370" i="15"/>
  <c r="J395" i="15"/>
  <c r="J413" i="15"/>
  <c r="J9" i="15"/>
  <c r="J11" i="15"/>
  <c r="J20" i="15"/>
  <c r="J25" i="15"/>
  <c r="J27" i="15"/>
  <c r="J36" i="15"/>
  <c r="J41" i="15"/>
  <c r="J43" i="15"/>
  <c r="J52" i="15"/>
  <c r="J57" i="15"/>
  <c r="J59" i="15"/>
  <c r="J68" i="15"/>
  <c r="J73" i="15"/>
  <c r="J205" i="15"/>
  <c r="J210" i="15"/>
  <c r="J222" i="15"/>
  <c r="J225" i="15"/>
  <c r="J235" i="15"/>
  <c r="J237" i="15"/>
  <c r="J242" i="15"/>
  <c r="J254" i="15"/>
  <c r="J257" i="15"/>
  <c r="J267" i="15"/>
  <c r="J269" i="15"/>
  <c r="J274" i="15"/>
  <c r="J286" i="15"/>
  <c r="J289" i="15"/>
  <c r="J299" i="15"/>
  <c r="J301" i="15"/>
  <c r="J306" i="15"/>
  <c r="J318" i="15"/>
  <c r="J320" i="15"/>
  <c r="J330" i="15"/>
  <c r="J332" i="15"/>
  <c r="J337" i="15"/>
  <c r="J349" i="15"/>
  <c r="J352" i="15"/>
  <c r="J362" i="15"/>
  <c r="J364" i="15"/>
  <c r="J369" i="15"/>
  <c r="J381" i="15"/>
  <c r="J384" i="15"/>
  <c r="J394" i="15"/>
  <c r="J405" i="15"/>
  <c r="J407" i="15"/>
  <c r="J412" i="15"/>
  <c r="J86" i="15"/>
  <c r="J102" i="15"/>
  <c r="J118" i="15"/>
  <c r="J134" i="15"/>
  <c r="J150" i="15"/>
  <c r="J166" i="15"/>
  <c r="J182" i="15"/>
  <c r="J198" i="15"/>
  <c r="G9" i="7" l="1"/>
  <c r="G8" i="7"/>
  <c r="G7" i="7"/>
  <c r="G11" i="7" s="1"/>
  <c r="C11" i="7"/>
  <c r="F10" i="7"/>
  <c r="G10" i="7" s="1"/>
  <c r="F9" i="7"/>
  <c r="H9" i="7" s="1"/>
  <c r="F8" i="7"/>
  <c r="H8" i="7" s="1"/>
  <c r="F7" i="7"/>
  <c r="H7" i="7" l="1"/>
  <c r="H11" i="7"/>
  <c r="F11" i="7"/>
  <c r="M86" i="2" l="1"/>
  <c r="M85" i="2"/>
  <c r="M84" i="2"/>
  <c r="M83" i="2"/>
  <c r="M82" i="2"/>
  <c r="M81" i="2"/>
  <c r="M80" i="2"/>
  <c r="M79" i="2"/>
  <c r="M78" i="2"/>
  <c r="M77" i="2"/>
  <c r="M76" i="2"/>
  <c r="M75" i="2"/>
  <c r="M74" i="2"/>
  <c r="M73" i="2"/>
  <c r="M70" i="2"/>
  <c r="M69" i="2"/>
  <c r="M68" i="2"/>
  <c r="M67" i="2"/>
  <c r="M66" i="2"/>
  <c r="M65" i="2"/>
  <c r="M64" i="2"/>
  <c r="M63" i="2"/>
  <c r="M62" i="2"/>
  <c r="M61" i="2"/>
  <c r="M60" i="2"/>
  <c r="M59" i="2"/>
  <c r="M58" i="2"/>
  <c r="M57" i="2"/>
  <c r="M56" i="2"/>
  <c r="M55" i="2"/>
  <c r="M54" i="2"/>
  <c r="M53" i="2"/>
  <c r="M52" i="2"/>
  <c r="M51" i="2"/>
  <c r="M50" i="2"/>
  <c r="M49" i="2"/>
  <c r="M48" i="2"/>
  <c r="M45" i="2"/>
  <c r="M44" i="2"/>
  <c r="M43" i="2"/>
  <c r="M42" i="2"/>
  <c r="M41" i="2"/>
  <c r="M40" i="2"/>
  <c r="M39" i="2"/>
  <c r="M38" i="2"/>
  <c r="M37" i="2"/>
  <c r="M36" i="2"/>
  <c r="M35" i="2"/>
  <c r="M34" i="2"/>
  <c r="M33" i="2"/>
  <c r="M32" i="2"/>
  <c r="M31" i="2"/>
  <c r="M30" i="2"/>
  <c r="M29" i="2"/>
  <c r="M28" i="2"/>
  <c r="M27" i="2"/>
  <c r="M26" i="2"/>
  <c r="M25" i="2"/>
  <c r="M22" i="2"/>
  <c r="M21" i="2"/>
  <c r="M20" i="2"/>
  <c r="M19" i="2"/>
  <c r="M18" i="2"/>
  <c r="M17" i="2"/>
  <c r="M16" i="2"/>
  <c r="M15" i="2"/>
  <c r="M12" i="2"/>
  <c r="M11" i="2"/>
  <c r="M10" i="2"/>
  <c r="M9" i="2"/>
  <c r="M8" i="2"/>
  <c r="A205" i="2"/>
  <c r="L203" i="2"/>
  <c r="E201" i="2"/>
  <c r="E199" i="2"/>
  <c r="L198" i="2"/>
  <c r="L190" i="2"/>
  <c r="L188" i="2"/>
  <c r="E187" i="2"/>
  <c r="E186" i="2"/>
  <c r="E185" i="2"/>
  <c r="E184" i="2"/>
  <c r="E180" i="2"/>
  <c r="E179" i="2"/>
  <c r="E178" i="2"/>
  <c r="E177" i="2"/>
  <c r="E176" i="2"/>
  <c r="E175" i="2"/>
  <c r="E174" i="2"/>
  <c r="L173" i="2"/>
  <c r="L171" i="2" s="1"/>
  <c r="E172" i="2"/>
  <c r="E155" i="2"/>
  <c r="E153" i="2"/>
  <c r="E152" i="2"/>
  <c r="E151" i="2"/>
  <c r="E150" i="2"/>
  <c r="E149" i="2"/>
  <c r="E148" i="2"/>
  <c r="E147" i="2"/>
  <c r="E146" i="2"/>
  <c r="E145" i="2"/>
  <c r="E143" i="2"/>
  <c r="E142" i="2"/>
  <c r="E141" i="2"/>
  <c r="E138" i="2"/>
  <c r="E137" i="2"/>
  <c r="L136" i="2"/>
  <c r="L122" i="2" s="1"/>
  <c r="E134" i="2"/>
  <c r="E133" i="2"/>
  <c r="E132" i="2"/>
  <c r="E131" i="2"/>
  <c r="E130" i="2"/>
  <c r="E127" i="2"/>
  <c r="E126" i="2"/>
  <c r="E125" i="2"/>
  <c r="E124" i="2"/>
  <c r="E123" i="2"/>
  <c r="E119" i="2"/>
  <c r="L118" i="2"/>
  <c r="E114" i="2"/>
  <c r="E113" i="2"/>
  <c r="E112" i="2"/>
  <c r="E111" i="2"/>
  <c r="E110" i="2"/>
  <c r="E109" i="2"/>
  <c r="E108" i="2"/>
  <c r="L107" i="2"/>
  <c r="L105" i="2"/>
  <c r="E103" i="2"/>
  <c r="E102" i="2"/>
  <c r="E101" i="2"/>
  <c r="L96" i="2"/>
  <c r="E95" i="2"/>
  <c r="E91" i="2"/>
  <c r="E90" i="2"/>
  <c r="L88" i="2"/>
  <c r="E83" i="2"/>
  <c r="E80" i="2"/>
  <c r="E79" i="2"/>
  <c r="E78" i="2"/>
  <c r="E77" i="2"/>
  <c r="E76" i="2"/>
  <c r="E75" i="2"/>
  <c r="E74" i="2"/>
  <c r="E73" i="2"/>
  <c r="L72" i="2"/>
  <c r="E70" i="2"/>
  <c r="E65" i="2"/>
  <c r="E64" i="2"/>
  <c r="E63" i="2"/>
  <c r="E62" i="2"/>
  <c r="E61" i="2"/>
  <c r="E60" i="2"/>
  <c r="E59" i="2"/>
  <c r="E58" i="2"/>
  <c r="E57" i="2"/>
  <c r="E56" i="2"/>
  <c r="E55" i="2"/>
  <c r="E54" i="2"/>
  <c r="E53" i="2"/>
  <c r="E52" i="2"/>
  <c r="E51" i="2"/>
  <c r="E49" i="2"/>
  <c r="E48" i="2"/>
  <c r="L47" i="2"/>
  <c r="E42" i="2"/>
  <c r="E41" i="2"/>
  <c r="E40" i="2"/>
  <c r="E38" i="2"/>
  <c r="E37" i="2"/>
  <c r="E36" i="2"/>
  <c r="E35" i="2"/>
  <c r="E34" i="2"/>
  <c r="E33" i="2"/>
  <c r="E32" i="2"/>
  <c r="E31" i="2"/>
  <c r="E30" i="2"/>
  <c r="E29" i="2"/>
  <c r="E28" i="2"/>
  <c r="E27" i="2"/>
  <c r="E26" i="2"/>
  <c r="E25" i="2"/>
  <c r="L24" i="2"/>
  <c r="L14" i="2"/>
  <c r="L7" i="2"/>
  <c r="L20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win7</author>
  </authors>
  <commentList>
    <comment ref="C140" authorId="0" shapeId="0" xr:uid="{00000000-0006-0000-0000-000001000000}">
      <text>
        <r>
          <rPr>
            <b/>
            <sz val="9"/>
            <rFont val="Tahoma"/>
            <family val="2"/>
          </rPr>
          <t>win7:</t>
        </r>
        <r>
          <rPr>
            <sz val="9"/>
            <rFont val="Tahoma"/>
            <family val="2"/>
          </rPr>
          <t xml:space="preserve">
HĐ vẫn ở VP
</t>
        </r>
      </text>
    </comment>
    <comment ref="C141" authorId="0" shapeId="0" xr:uid="{00000000-0006-0000-0000-000002000000}">
      <text>
        <r>
          <rPr>
            <b/>
            <sz val="9"/>
            <rFont val="Tahoma"/>
            <family val="2"/>
          </rPr>
          <t xml:space="preserve">win7:Làm lại HĐ do vẫn là chức danh của P,TCKT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win7</author>
  </authors>
  <commentList>
    <comment ref="C143" authorId="0" shapeId="0" xr:uid="{00000000-0006-0000-0100-000001000000}">
      <text>
        <r>
          <rPr>
            <b/>
            <sz val="9"/>
            <rFont val="Tahoma"/>
            <family val="2"/>
          </rPr>
          <t>win7:</t>
        </r>
        <r>
          <rPr>
            <sz val="9"/>
            <rFont val="Tahoma"/>
            <family val="2"/>
          </rPr>
          <t xml:space="preserve">
HĐ vẫn ở VP
</t>
        </r>
      </text>
    </comment>
    <comment ref="C144" authorId="0" shapeId="0" xr:uid="{00000000-0006-0000-0100-000002000000}">
      <text>
        <r>
          <rPr>
            <b/>
            <sz val="9"/>
            <rFont val="Tahoma"/>
            <family val="2"/>
          </rPr>
          <t xml:space="preserve">win7:Làm lại HĐ do vẫn là chức danh của P,TCKT
</t>
        </r>
      </text>
    </comment>
  </commentList>
</comments>
</file>

<file path=xl/sharedStrings.xml><?xml version="1.0" encoding="utf-8"?>
<sst xmlns="http://schemas.openxmlformats.org/spreadsheetml/2006/main" count="8434" uniqueCount="3995">
  <si>
    <t>STT</t>
  </si>
  <si>
    <t>LÊ TIẾN THỊNH</t>
  </si>
  <si>
    <t>001075015957</t>
  </si>
  <si>
    <t>NGUYỄN HOÀNG GIANG</t>
  </si>
  <si>
    <t>001078017034</t>
  </si>
  <si>
    <t>PHAN QUỐC HƯNG</t>
  </si>
  <si>
    <t>001077012221</t>
  </si>
  <si>
    <t>ĐINH NHẬT MINH</t>
  </si>
  <si>
    <t>034075002696</t>
  </si>
  <si>
    <t>NGUYỄN NHƯ THÀNH</t>
  </si>
  <si>
    <t>NGUYỄN THỊ CHUNG</t>
  </si>
  <si>
    <t>VĂN PHÒNG</t>
  </si>
  <si>
    <t>ĐINH THẾ HÙNG</t>
  </si>
  <si>
    <t>036080002890</t>
  </si>
  <si>
    <t>CHU THỊ PHƯƠNG LOAN</t>
  </si>
  <si>
    <t>001180018329</t>
  </si>
  <si>
    <t>ĐẶNG HOÀNG LONG</t>
  </si>
  <si>
    <t>001074013688</t>
  </si>
  <si>
    <t>NGUYỄN THỊ HƯỜNG</t>
  </si>
  <si>
    <t>027179000631</t>
  </si>
  <si>
    <t>PHẠM THỊ HÒA</t>
  </si>
  <si>
    <t>030189003397</t>
  </si>
  <si>
    <t>LÊ THỊ THU HÀ</t>
  </si>
  <si>
    <t>CHU HỒNG VĂN</t>
  </si>
  <si>
    <t>024079000350</t>
  </si>
  <si>
    <t>VŨ HUY THỨC</t>
  </si>
  <si>
    <t>LÊ THANH TUẤN</t>
  </si>
  <si>
    <t>010080000056</t>
  </si>
  <si>
    <t>NGUYỄN THỊ THÁI HÀ</t>
  </si>
  <si>
    <t>001190027473</t>
  </si>
  <si>
    <t>THÁI THỊ THÙY LINH</t>
  </si>
  <si>
    <t>001189035582</t>
  </si>
  <si>
    <t>BÙI THỊ DUYÊN</t>
  </si>
  <si>
    <t>036192001548</t>
  </si>
  <si>
    <t>TRẦN TRỌNG TÀI</t>
  </si>
  <si>
    <t>001086021686</t>
  </si>
  <si>
    <t>NGUYỄN THỦY TIÊN</t>
  </si>
  <si>
    <t>024195000013</t>
  </si>
  <si>
    <t>PHÙNG THỊ MỸ DUNG</t>
  </si>
  <si>
    <t>TRẦN THỊ HƯNG</t>
  </si>
  <si>
    <t>017183000322</t>
  </si>
  <si>
    <t>LÊ THỊ MINH HẢI</t>
  </si>
  <si>
    <t>001184039397</t>
  </si>
  <si>
    <t>LÊ NAM THẮNG</t>
  </si>
  <si>
    <t>034070001258</t>
  </si>
  <si>
    <t>NGÔ THỊ HOA</t>
  </si>
  <si>
    <t>034174001376</t>
  </si>
  <si>
    <t>NGUYỄN THỊ THANH HẢI</t>
  </si>
  <si>
    <t>NGUYỄN THÙY CHI</t>
  </si>
  <si>
    <t>001185002075</t>
  </si>
  <si>
    <t>NGUYỄN MINH HIỀN</t>
  </si>
  <si>
    <t>001176002543</t>
  </si>
  <si>
    <t>PHÒNG TCCB-LĐ</t>
  </si>
  <si>
    <t>TRẦN THỊ PHƯƠNG LOAN</t>
  </si>
  <si>
    <t>013188117</t>
  </si>
  <si>
    <t>NGUYỄN TỐ LOAN</t>
  </si>
  <si>
    <t>001177004947</t>
  </si>
  <si>
    <t>NGUYỄN THỊ THU HOÀI</t>
  </si>
  <si>
    <t>012230260</t>
  </si>
  <si>
    <t>PHẠM THỊ HÀ</t>
  </si>
  <si>
    <t>030185008663</t>
  </si>
  <si>
    <t>HOÀNG THANH TRANG</t>
  </si>
  <si>
    <t>PHẠM THỊ THU HƯỜNG</t>
  </si>
  <si>
    <t>001187024025</t>
  </si>
  <si>
    <t>NGUYỄN THỊ HƯƠNG GIANG</t>
  </si>
  <si>
    <t>031184014187</t>
  </si>
  <si>
    <t>NGUYỄN HOÀNH TÙNG</t>
  </si>
  <si>
    <t xml:space="preserve">001091006153 </t>
  </si>
  <si>
    <t>PHÒNG KHKD</t>
  </si>
  <si>
    <t>LÊ MAI DUY</t>
  </si>
  <si>
    <t>034086000568</t>
  </si>
  <si>
    <t>NGUYỄN THỊ ANH ĐÀO</t>
  </si>
  <si>
    <t>040180000652</t>
  </si>
  <si>
    <t>CHU ĐỖ KHÁNH HOÀN</t>
  </si>
  <si>
    <t>034182001466</t>
  </si>
  <si>
    <t>ĐỖ THU THỦY</t>
  </si>
  <si>
    <t>001188020199</t>
  </si>
  <si>
    <t>TRẦN THANH NAM</t>
  </si>
  <si>
    <t>172994859</t>
  </si>
  <si>
    <t>HOÀNG THỊ THÙY LINH</t>
  </si>
  <si>
    <t>031180482</t>
  </si>
  <si>
    <t>HOÀNG THẾ VINH</t>
  </si>
  <si>
    <t>001080032351</t>
  </si>
  <si>
    <t>NGUYỄN BÌNH TRUNG</t>
  </si>
  <si>
    <t>001086009545</t>
  </si>
  <si>
    <t>ĐỖ ANH DŨNG</t>
  </si>
  <si>
    <t>012474024</t>
  </si>
  <si>
    <t>040186001429</t>
  </si>
  <si>
    <t>NGUYỄN THỊ QUỲNH THƠ</t>
  </si>
  <si>
    <t>001174037483</t>
  </si>
  <si>
    <t>ĐINH LONG TUẤN</t>
  </si>
  <si>
    <t>004080000011</t>
  </si>
  <si>
    <t>NGUYỄN NGỌC LÂN</t>
  </si>
  <si>
    <t>001093017429</t>
  </si>
  <si>
    <t>LÂM THÚY HƯỜNG</t>
  </si>
  <si>
    <t>001198013539</t>
  </si>
  <si>
    <t>PHÒNG TCKT</t>
  </si>
  <si>
    <t>UÔNG THỊ THU HUYỀN</t>
  </si>
  <si>
    <t>001174041918</t>
  </si>
  <si>
    <t>BÙI THỊ HỒNG ÁNH</t>
  </si>
  <si>
    <t>027176000051</t>
  </si>
  <si>
    <t>HOÀNG THỊ HẢI YẾN</t>
  </si>
  <si>
    <t>00117202872</t>
  </si>
  <si>
    <t>MAI THỊ THU HÀ</t>
  </si>
  <si>
    <t>013537100</t>
  </si>
  <si>
    <t>NGUYỄN PHẠM QUỲNH TRANG</t>
  </si>
  <si>
    <t>NGUYỄN THỊ THANH NHÀN</t>
  </si>
  <si>
    <t>022183011132</t>
  </si>
  <si>
    <t>NGUYỄN THỊ THANH HUYỀN</t>
  </si>
  <si>
    <t>001170049508</t>
  </si>
  <si>
    <t>ĐÀO THỊ HOA</t>
  </si>
  <si>
    <t>034187010690</t>
  </si>
  <si>
    <t>NGUYỄN NGỌC LONG</t>
  </si>
  <si>
    <t>001077026835</t>
  </si>
  <si>
    <t>NGUYỄN THỊ LỆ HẰNG</t>
  </si>
  <si>
    <t>001178010682</t>
  </si>
  <si>
    <t>HOÀNG THỊ YẾN TRANG</t>
  </si>
  <si>
    <t>038188029972</t>
  </si>
  <si>
    <t>ĐÀO THANH TÚ</t>
  </si>
  <si>
    <t>026191004129</t>
  </si>
  <si>
    <t>PHÒNG KTCL</t>
  </si>
  <si>
    <t>NGUYỄN MINH THẮNG</t>
  </si>
  <si>
    <t>NGUYỄN ANH TUẤN</t>
  </si>
  <si>
    <t>001074013470</t>
  </si>
  <si>
    <t>DƯƠNG THÀNH NAM</t>
  </si>
  <si>
    <t>001080018347</t>
  </si>
  <si>
    <t>TRỊNH VĂN NGHĨA</t>
  </si>
  <si>
    <t>001088033977</t>
  </si>
  <si>
    <t>NGUYỄN HƯƠNG GIANG</t>
  </si>
  <si>
    <t>001179023857</t>
  </si>
  <si>
    <t>NGUYỄN THỊ THU HƯƠNG</t>
  </si>
  <si>
    <t>001179003405</t>
  </si>
  <si>
    <t>TĂNG THỊ BÍCH NGỌC</t>
  </si>
  <si>
    <t>030189012331</t>
  </si>
  <si>
    <t>LƯU THẾ HƯNG</t>
  </si>
  <si>
    <t>001080047133</t>
  </si>
  <si>
    <t>NGÔ MẠNH CƯƠNG</t>
  </si>
  <si>
    <t>001083007063</t>
  </si>
  <si>
    <t>ĐỖ QUANG VŨ</t>
  </si>
  <si>
    <t>034091001895</t>
  </si>
  <si>
    <t>ĐỖ XUÂN ĐỨC</t>
  </si>
  <si>
    <t>001084042374</t>
  </si>
  <si>
    <t>PHẠM QUANG TIẾN</t>
  </si>
  <si>
    <t>001091047042</t>
  </si>
  <si>
    <t>NGUYỄN THÁI BẢO</t>
  </si>
  <si>
    <t>034090005964</t>
  </si>
  <si>
    <t>LÊ THỊ HẢI YẾN</t>
  </si>
  <si>
    <t>x</t>
  </si>
  <si>
    <t>001187015520</t>
  </si>
  <si>
    <t>HOÀNG GIANG</t>
  </si>
  <si>
    <t>001095009587</t>
  </si>
  <si>
    <t>NGUYỄN MẠNH CƯỜNG</t>
  </si>
  <si>
    <t>030088020196</t>
  </si>
  <si>
    <t>TT HUẤN LUYỆN CNS</t>
  </si>
  <si>
    <t>NGUYỄN ĐÌNH THÀNH</t>
  </si>
  <si>
    <t>040066000128</t>
  </si>
  <si>
    <t>NGUYỄN THỊ THỦY</t>
  </si>
  <si>
    <t>042179000540</t>
  </si>
  <si>
    <t>NGUYỄN THỊ THANH HIỀN</t>
  </si>
  <si>
    <t>001184012304</t>
  </si>
  <si>
    <t>LÊ HỒNG QUANG</t>
  </si>
  <si>
    <t>001067004996</t>
  </si>
  <si>
    <t>NGUYỄN CHÍ LONG</t>
  </si>
  <si>
    <t>011702169</t>
  </si>
  <si>
    <t>NGUYỄN BÁ LÂM</t>
  </si>
  <si>
    <t>033079004718</t>
  </si>
  <si>
    <t>027084000305</t>
  </si>
  <si>
    <t>PHẠM THỊ NINH THANH</t>
  </si>
  <si>
    <t>001183015264</t>
  </si>
  <si>
    <t>NGUYỄN VĂN VŨ</t>
  </si>
  <si>
    <t>027088002008</t>
  </si>
  <si>
    <t>NGUYỄN LÊ CHUNG THỦY</t>
  </si>
  <si>
    <t>036178000589</t>
  </si>
  <si>
    <t>NGUYỄN THÀNH NAM</t>
  </si>
  <si>
    <t>036085000943</t>
  </si>
  <si>
    <t>NGUYỄN DUY DUYỆN</t>
  </si>
  <si>
    <t>027077003324</t>
  </si>
  <si>
    <t>PHẠM THÁI NGHĨA</t>
  </si>
  <si>
    <t>001092003372</t>
  </si>
  <si>
    <t>LÊ XUÂN HỘI</t>
  </si>
  <si>
    <t>036073000290</t>
  </si>
  <si>
    <t>NGUYỄN ĐỨC CƯỜNG</t>
  </si>
  <si>
    <t>ĐÀO NGỌC TRUNG</t>
  </si>
  <si>
    <t>001079028686</t>
  </si>
  <si>
    <t>HOÀNG THỊ PHƯƠNG HIỀN</t>
  </si>
  <si>
    <t>001184021817</t>
  </si>
  <si>
    <t>TRỊNH HIẾU</t>
  </si>
  <si>
    <t>001083042403</t>
  </si>
  <si>
    <t>NGUYỄN HỒNG CƯỜNG</t>
  </si>
  <si>
    <t>001087030532</t>
  </si>
  <si>
    <t>NGUYỄN THỊ HUYỀN TRANG</t>
  </si>
  <si>
    <t>026190012101</t>
  </si>
  <si>
    <t>PHẠM THỊ XUYẾN</t>
  </si>
  <si>
    <t>034182020338</t>
  </si>
  <si>
    <t>ĐÀM THỊ THU THỦY</t>
  </si>
  <si>
    <t>025183001688</t>
  </si>
  <si>
    <t>NGUYỄN THỊ DIỆP</t>
  </si>
  <si>
    <t>036180017321</t>
  </si>
  <si>
    <t>ĐỘI BAY KIỂM TRA HIỆU CHUẨN</t>
  </si>
  <si>
    <t>LÊ ANH TUẤN</t>
  </si>
  <si>
    <t>040075005204</t>
  </si>
  <si>
    <t>NGUYỄN TRUNG KIÊN</t>
  </si>
  <si>
    <t>001078029470</t>
  </si>
  <si>
    <t>LÊ VIỆT BÌNH</t>
  </si>
  <si>
    <t>ĐỖ TIẾN ĐẠT</t>
  </si>
  <si>
    <t>001088016335</t>
  </si>
  <si>
    <t>ĐINH VĂN HƯỜNG</t>
  </si>
  <si>
    <t>030087004604</t>
  </si>
  <si>
    <t>BÙI TÀI TUỆ</t>
  </si>
  <si>
    <t>001092029030</t>
  </si>
  <si>
    <t>PHÒNG NCPT</t>
  </si>
  <si>
    <t>TRẦN ĐỨC</t>
  </si>
  <si>
    <t>001070007053</t>
  </si>
  <si>
    <t>NGUYỄN TIẾN HÙNG</t>
  </si>
  <si>
    <t>001074021374</t>
  </si>
  <si>
    <t>TRẦN QUÝ LÂM</t>
  </si>
  <si>
    <t>001071022828</t>
  </si>
  <si>
    <t>NGUYỄN THỊ HẢI</t>
  </si>
  <si>
    <t>001185019676</t>
  </si>
  <si>
    <t>ĐẶNG THỊ THÚY ANH</t>
  </si>
  <si>
    <t>001171032322</t>
  </si>
  <si>
    <t>TẠ ĐĂNG HÙNG</t>
  </si>
  <si>
    <t>001087016993</t>
  </si>
  <si>
    <t>NGÔ QUÝ TUẤN</t>
  </si>
  <si>
    <t>TRỊNH PHƯƠNG ĐÔNG</t>
  </si>
  <si>
    <t>001063005703</t>
  </si>
  <si>
    <t>LÊ THÀNH CHUNG</t>
  </si>
  <si>
    <t>034073003903</t>
  </si>
  <si>
    <t>XÍ NGHIỆP CHẾ TẠO THIẾT BỊ HÀNG KHÔNG</t>
  </si>
  <si>
    <t>THÁI QUỐC TUẤN</t>
  </si>
  <si>
    <t>040077000037</t>
  </si>
  <si>
    <t>LÊ TRƯỜNG GIANG</t>
  </si>
  <si>
    <t>034077011562</t>
  </si>
  <si>
    <t>NGUYỄN ANH SƠN</t>
  </si>
  <si>
    <t>001085034075</t>
  </si>
  <si>
    <t>BÙI ANH TUẤN</t>
  </si>
  <si>
    <t>030087003815</t>
  </si>
  <si>
    <t>ĐỖ KHÁNH QUYẾT</t>
  </si>
  <si>
    <t>027092007215</t>
  </si>
  <si>
    <t>NGUYỄN HOÀNG</t>
  </si>
  <si>
    <t>001068040030</t>
  </si>
  <si>
    <t>TRẦN THỊ THANH KIM</t>
  </si>
  <si>
    <t>001186017777</t>
  </si>
  <si>
    <t>NGUYỄN THỊ THU HẰNG</t>
  </si>
  <si>
    <t>001181021145</t>
  </si>
  <si>
    <t>CAO THỊ PHƯƠNG THẢO</t>
  </si>
  <si>
    <t>025189001567</t>
  </si>
  <si>
    <t>HOÀNG VĂN QUANG</t>
  </si>
  <si>
    <t>NGUYỄN NGỌC SƠN</t>
  </si>
  <si>
    <t>008078000114</t>
  </si>
  <si>
    <t>LÊ ĐỨC LONG</t>
  </si>
  <si>
    <t>001084033616</t>
  </si>
  <si>
    <t>TRẦN THỊ NHUNG</t>
  </si>
  <si>
    <t>036181008459</t>
  </si>
  <si>
    <t>BÙI ĐĂNG MINH</t>
  </si>
  <si>
    <t>CHU VĂN HƯNG</t>
  </si>
  <si>
    <t>001083004143</t>
  </si>
  <si>
    <t>TRẦN QUANG HUY</t>
  </si>
  <si>
    <t>001071000398</t>
  </si>
  <si>
    <t>HÀ TUẤN ANH</t>
  </si>
  <si>
    <t>001078047603</t>
  </si>
  <si>
    <t>NGUYỄN MẠNH TƯỞNG</t>
  </si>
  <si>
    <t>036078000051</t>
  </si>
  <si>
    <t>TRẦN HỮU TUẤN</t>
  </si>
  <si>
    <t>TRẦN TRUNG GIANG</t>
  </si>
  <si>
    <t>025085004912</t>
  </si>
  <si>
    <t>LÊ THANH HẢI</t>
  </si>
  <si>
    <t>042077000097</t>
  </si>
  <si>
    <t>PHẠM TIẾN DŨNG</t>
  </si>
  <si>
    <t>044081002723</t>
  </si>
  <si>
    <t>PHẠM VĂN QUANG</t>
  </si>
  <si>
    <t>042073005503</t>
  </si>
  <si>
    <t>LÊ MẠNH THẮNG</t>
  </si>
  <si>
    <t>033086004747</t>
  </si>
  <si>
    <t>LÊ XUÂN TRƯỜNG</t>
  </si>
  <si>
    <t>001079019986</t>
  </si>
  <si>
    <t>NGUYỄN VĂN CƯỜNG</t>
  </si>
  <si>
    <t>040087001185</t>
  </si>
  <si>
    <t>ĐOÀN XUÂN DIỆN</t>
  </si>
  <si>
    <t>030079008743</t>
  </si>
  <si>
    <t>TẠ ĐĂNG TỪ</t>
  </si>
  <si>
    <t>027078000119</t>
  </si>
  <si>
    <t>NGUYỄN TIẾN THẮNG</t>
  </si>
  <si>
    <t>030075001528</t>
  </si>
  <si>
    <t>VŨ BÁ CHIẾN</t>
  </si>
  <si>
    <t>001076019261</t>
  </si>
  <si>
    <t>HOÀNG VIỆT CƯỜNG</t>
  </si>
  <si>
    <t>NGUYỄN VĂN DŨNG</t>
  </si>
  <si>
    <t>001085005718</t>
  </si>
  <si>
    <t>NGUYỄN VĂN DƯƠNG</t>
  </si>
  <si>
    <t>NGUYỄN ĐĂNG HẢI</t>
  </si>
  <si>
    <t>001081051670</t>
  </si>
  <si>
    <t>PHẠM THANH HÙNG</t>
  </si>
  <si>
    <t>034082005673</t>
  </si>
  <si>
    <t>LƯƠNG HỮU TIẾN</t>
  </si>
  <si>
    <t>001083023692</t>
  </si>
  <si>
    <t>NGUYỄN ĐÌNH TOẢN</t>
  </si>
  <si>
    <t>030085004940</t>
  </si>
  <si>
    <t>NGUYỄN VĂN QUANG</t>
  </si>
  <si>
    <t>019077000174</t>
  </si>
  <si>
    <t>VŨ TIẾN LINH</t>
  </si>
  <si>
    <t>012132288</t>
  </si>
  <si>
    <t>HÀ QUANG NGHỊ</t>
  </si>
  <si>
    <t>038189004270</t>
  </si>
  <si>
    <t>NGUYỄN ĐỨC GIANG</t>
  </si>
  <si>
    <t>0164180325</t>
  </si>
  <si>
    <t>XƯỞNG DVKT</t>
  </si>
  <si>
    <t>NGUYỄN VĂN GIANG</t>
  </si>
  <si>
    <t>027073000507</t>
  </si>
  <si>
    <t>LÂM VĂN HIỂN</t>
  </si>
  <si>
    <t>030080008144</t>
  </si>
  <si>
    <t>NGUYỄN THANH THỦY</t>
  </si>
  <si>
    <t>001074036587</t>
  </si>
  <si>
    <t>ĐÀO THỊ NGA</t>
  </si>
  <si>
    <t>033181010080</t>
  </si>
  <si>
    <t>ĐỖ HÙNG VƯƠNG</t>
  </si>
  <si>
    <t>024089000285</t>
  </si>
  <si>
    <t>LÃ HÙNG ANH</t>
  </si>
  <si>
    <t>001093000235</t>
  </si>
  <si>
    <t>PHẠM VĂN LINH</t>
  </si>
  <si>
    <t>031091003503</t>
  </si>
  <si>
    <t>NGUYỄN HOÀI NAM</t>
  </si>
  <si>
    <t>ĐỖ DUY NHẤT</t>
  </si>
  <si>
    <t>001099015281</t>
  </si>
  <si>
    <t>NGUYỄN THANH THẢO</t>
  </si>
  <si>
    <t>001080007348</t>
  </si>
  <si>
    <t>PHAN VIỆT CƯỜNG</t>
  </si>
  <si>
    <t>092085000001</t>
  </si>
  <si>
    <t>VŨ THỊ LAN ANH</t>
  </si>
  <si>
    <t>064186000132</t>
  </si>
  <si>
    <t>NGUYỄN XUÂN HƯNG</t>
  </si>
  <si>
    <t>001091031638</t>
  </si>
  <si>
    <t>TRẦN DIỆU LINH</t>
  </si>
  <si>
    <t>035191000089</t>
  </si>
  <si>
    <t>NGUYỄN TUẤN CƯỜNG</t>
  </si>
  <si>
    <t>031078006565</t>
  </si>
  <si>
    <t>NGUYỄN HOÀNG NAM</t>
  </si>
  <si>
    <t>038086000242</t>
  </si>
  <si>
    <t>PHẠM ĐÌNH DŨNG</t>
  </si>
  <si>
    <t>001080029784</t>
  </si>
  <si>
    <t>NGUYỄN THỊ THU HÀ</t>
  </si>
  <si>
    <t>NGUYỄN THANH TÚ</t>
  </si>
  <si>
    <t>0010820121444</t>
  </si>
  <si>
    <t>NGUYỄN VIẾT NAM</t>
  </si>
  <si>
    <t>001086004707</t>
  </si>
  <si>
    <t>NGUYỄN THÁI LĂNG</t>
  </si>
  <si>
    <t>HOÀNG MẠNH TÙNG</t>
  </si>
  <si>
    <t>001078008781</t>
  </si>
  <si>
    <t>PHẠM QUANG HUY</t>
  </si>
  <si>
    <t>001092025232</t>
  </si>
  <si>
    <t>VŨ TOÀN THẮNG</t>
  </si>
  <si>
    <t>001068016362</t>
  </si>
  <si>
    <t>QUẢN VĂN HÙNG</t>
  </si>
  <si>
    <t>001080042413</t>
  </si>
  <si>
    <t>NGUYỄN HỒNG GIANG</t>
  </si>
  <si>
    <t>NGUYỄN QUỐC HƯỢC</t>
  </si>
  <si>
    <t>037074007683</t>
  </si>
  <si>
    <t>NGUYỄN VĂN CHINH</t>
  </si>
  <si>
    <t>036084013701</t>
  </si>
  <si>
    <t>NGUYỄN ĐỨC THIỆN</t>
  </si>
  <si>
    <t>001082011089</t>
  </si>
  <si>
    <t>NGUYỄN MINH THUẬN</t>
  </si>
  <si>
    <t>036085005264</t>
  </si>
  <si>
    <t>PHẠM XUÂN QUYẾT</t>
  </si>
  <si>
    <t>030081003396</t>
  </si>
  <si>
    <t>VŨ NGỌC TIỆP</t>
  </si>
  <si>
    <t>036086005906</t>
  </si>
  <si>
    <t>PHẠM QUANG ĐÔNG</t>
  </si>
  <si>
    <t>001083025892</t>
  </si>
  <si>
    <t>NGUYỄN XUÂN TÙNG</t>
  </si>
  <si>
    <t>001083011720</t>
  </si>
  <si>
    <t>NGUYỄN LÂM GIANG</t>
  </si>
  <si>
    <t>035082002529</t>
  </si>
  <si>
    <t>NGUYỄN MINH TUẤN</t>
  </si>
  <si>
    <t>022083000082</t>
  </si>
  <si>
    <t>NGUYỄN TIẾN KHIÊM</t>
  </si>
  <si>
    <t>001065006134</t>
  </si>
  <si>
    <t>CHU QUÝ CƯƠNG</t>
  </si>
  <si>
    <t>001075046867</t>
  </si>
  <si>
    <t>HOÀNG THẾ ANH ĐỒNG</t>
  </si>
  <si>
    <t>022080003972</t>
  </si>
  <si>
    <t>NGUYỄN QUANG THÀNH</t>
  </si>
  <si>
    <t>036008800360</t>
  </si>
  <si>
    <t>NGUYỄN BÁ CẢNH</t>
  </si>
  <si>
    <t>030092019241</t>
  </si>
  <si>
    <t>NGUYỄN ĐĂNG KIÊN</t>
  </si>
  <si>
    <t>001081002565</t>
  </si>
  <si>
    <t>NGUYỄN ĐỨC HẢI</t>
  </si>
  <si>
    <t xml:space="preserve">054099000005 </t>
  </si>
  <si>
    <t xml:space="preserve"> Đài VOR/DME/ADS-B Nội Bài</t>
  </si>
  <si>
    <t>VŨ XUÂN THANH</t>
  </si>
  <si>
    <t>037070011013</t>
  </si>
  <si>
    <t>TRẦN VÕ HIẾU</t>
  </si>
  <si>
    <t>040065000023</t>
  </si>
  <si>
    <t>ĐỖ QUANG TRUNG</t>
  </si>
  <si>
    <t>014072000030</t>
  </si>
  <si>
    <t>ĐOÀN KIÊN TRUNG</t>
  </si>
  <si>
    <t>031069026679</t>
  </si>
  <si>
    <t>NGUYỄN VĂN HÀO</t>
  </si>
  <si>
    <t>013614109</t>
  </si>
  <si>
    <t>NGUYỄN HỮU HIỀN</t>
  </si>
  <si>
    <t>034074011080</t>
  </si>
  <si>
    <t>TRẦN HÙNG CƯỜNG</t>
  </si>
  <si>
    <t>040096006251</t>
  </si>
  <si>
    <t>TRẦN TIẾN NGỌC</t>
  </si>
  <si>
    <t>001089000060</t>
  </si>
  <si>
    <t>LÊ VIỆT ANH</t>
  </si>
  <si>
    <t>001091002555</t>
  </si>
  <si>
    <t>Đài DVOR/DME Đầu tây Nội Bài</t>
  </si>
  <si>
    <t>PHẠM HỮU THỊNH</t>
  </si>
  <si>
    <t>026079003019</t>
  </si>
  <si>
    <t>HOÀNG ANH VŨ</t>
  </si>
  <si>
    <t>026087005997</t>
  </si>
  <si>
    <t>PHẠM QUỐC HUY</t>
  </si>
  <si>
    <t>036079000285</t>
  </si>
  <si>
    <t>HÀ VĂN SƠN</t>
  </si>
  <si>
    <t>026084008422</t>
  </si>
  <si>
    <t>PHẠM ĐÀO TUẤN VŨ</t>
  </si>
  <si>
    <t>183924750</t>
  </si>
  <si>
    <t>NGUYỄN ĐỨC KHỞI</t>
  </si>
  <si>
    <t>037098003713</t>
  </si>
  <si>
    <t>MAI VĂN SƠN</t>
  </si>
  <si>
    <t xml:space="preserve">011099000031  </t>
  </si>
  <si>
    <t>PHẠM VĂN NAM</t>
  </si>
  <si>
    <t>037091001567</t>
  </si>
  <si>
    <t>Đài VOR/DME &amp;NDB Nam Hà</t>
  </si>
  <si>
    <t>NGUYỄN NGỌC THẮNG</t>
  </si>
  <si>
    <t>036075009674</t>
  </si>
  <si>
    <t>NGUYỄN QUANG TRUNG</t>
  </si>
  <si>
    <t>036064006396</t>
  </si>
  <si>
    <t>TRẦN QUANG PHÚ</t>
  </si>
  <si>
    <t>036079005976</t>
  </si>
  <si>
    <t>TRẦN VĂN HẢI</t>
  </si>
  <si>
    <t>036086012793</t>
  </si>
  <si>
    <t xml:space="preserve">BÙI VĂN TUẤN </t>
  </si>
  <si>
    <t>036077000949</t>
  </si>
  <si>
    <t xml:space="preserve">NGUYỄN THANH BÌNH </t>
  </si>
  <si>
    <t>034073004837</t>
  </si>
  <si>
    <t xml:space="preserve">VŨ VĂN THỰC </t>
  </si>
  <si>
    <t>036079003058</t>
  </si>
  <si>
    <t>TRẦN XUÂN THANH</t>
  </si>
  <si>
    <t>036084007488</t>
  </si>
  <si>
    <t>NGUYỄN VĂN KIỂM</t>
  </si>
  <si>
    <t>034087011014</t>
  </si>
  <si>
    <t>ĐINH TIẾN THAO</t>
  </si>
  <si>
    <t>033094001364</t>
  </si>
  <si>
    <t>NGUYỄN DUY TUYÊN</t>
  </si>
  <si>
    <t>036095001807</t>
  </si>
  <si>
    <t>PHẠM QUỐC THẾ</t>
  </si>
  <si>
    <t>034085005470</t>
  </si>
  <si>
    <t>Đài DVOR/DME/ADS-B Vinh</t>
  </si>
  <si>
    <t>NGUYỄN QUANG DƯƠNG</t>
  </si>
  <si>
    <t>040079001383</t>
  </si>
  <si>
    <t>TRẦN ANH TUẤN</t>
  </si>
  <si>
    <t>040082004134</t>
  </si>
  <si>
    <t>PHẠM HUỲNH TUẤN</t>
  </si>
  <si>
    <t>040089002170</t>
  </si>
  <si>
    <t>LÊ ANH ĐỨC</t>
  </si>
  <si>
    <t>NGUYỄN PHI HOÀNG</t>
  </si>
  <si>
    <t>Đài DVOR/DME/ADS-B Đồng Hới</t>
  </si>
  <si>
    <t>BÙI ĐỨC CƯỜNG</t>
  </si>
  <si>
    <t>VÕ QUỐC HƯƠNG</t>
  </si>
  <si>
    <t>044081001872</t>
  </si>
  <si>
    <t>TRƯƠNG QUANG MINH</t>
  </si>
  <si>
    <t>066085001389</t>
  </si>
  <si>
    <t>VŨ NGỌC TUÂN</t>
  </si>
  <si>
    <t>036083008920</t>
  </si>
  <si>
    <t>TRẦN MẠNH DƯƠNG</t>
  </si>
  <si>
    <t>TRƯƠNG QUANG HIẾU</t>
  </si>
  <si>
    <t>044091000151</t>
  </si>
  <si>
    <t>Đài DVOR/DME/ADS-B Cát Bi</t>
  </si>
  <si>
    <t>ĐINH XUÂN THÀNH</t>
  </si>
  <si>
    <t>001083019834</t>
  </si>
  <si>
    <t>VŨ ĐÌNH THƯỞNG</t>
  </si>
  <si>
    <t>030074001574</t>
  </si>
  <si>
    <t>003189007167</t>
  </si>
  <si>
    <t>VŨ MẠNH HÀ</t>
  </si>
  <si>
    <t>036089025570</t>
  </si>
  <si>
    <t>NGUYỄN THANH TÀI</t>
  </si>
  <si>
    <t>031088002357</t>
  </si>
  <si>
    <t>Đài DVOR/DME/ADS-B  Điện Biên</t>
  </si>
  <si>
    <t>HOÀNG ANH TRUNG</t>
  </si>
  <si>
    <t>LÊ QUANG HÒA</t>
  </si>
  <si>
    <t>011075000584</t>
  </si>
  <si>
    <t>ĐỖ NAM HẢI</t>
  </si>
  <si>
    <t>LỤC ĐỨC THAO</t>
  </si>
  <si>
    <t>VŨ ĐỨC THUẬN</t>
  </si>
  <si>
    <t>011082002352</t>
  </si>
  <si>
    <t>TRẦN VĂN CƯỜNG</t>
  </si>
  <si>
    <t>011098000586</t>
  </si>
  <si>
    <t>HÀ NGỌC SƠN</t>
  </si>
  <si>
    <t>Đài DVOR/DME Đà Nẵng</t>
  </si>
  <si>
    <t>LÊ ANH THIẾT</t>
  </si>
  <si>
    <t>201368510</t>
  </si>
  <si>
    <t>LÊ MINH ĐỨC</t>
  </si>
  <si>
    <t>201760477</t>
  </si>
  <si>
    <t>LÊ THỊ LEN</t>
  </si>
  <si>
    <t>201760600</t>
  </si>
  <si>
    <t>NGUYỄN ĐỨC THỊNH</t>
  </si>
  <si>
    <t>191752254</t>
  </si>
  <si>
    <t>CAO HOÀNG QUÝ</t>
  </si>
  <si>
    <t>HỒ BIỂU</t>
  </si>
  <si>
    <t>191683727</t>
  </si>
  <si>
    <t>Đài DVOR/DME Phú Bài</t>
  </si>
  <si>
    <t>NGUYỄN VĂN TÝ</t>
  </si>
  <si>
    <t>046078011640</t>
  </si>
  <si>
    <t>ĐÀO VĂN TRÍ</t>
  </si>
  <si>
    <t>PHẠM HOÀNG TÙNG</t>
  </si>
  <si>
    <t>VŨ THỊ THANH HUYỀN</t>
  </si>
  <si>
    <t>04618510133</t>
  </si>
  <si>
    <t>TRẦN DUY PHÚ</t>
  </si>
  <si>
    <t>046091010922</t>
  </si>
  <si>
    <t>Đài DVOR/DME Phù Cát</t>
  </si>
  <si>
    <t>ĐẶNG CÔNG NHÃ</t>
  </si>
  <si>
    <t>052076015671</t>
  </si>
  <si>
    <t>LÊ BẢO DANH</t>
  </si>
  <si>
    <t>052076000899</t>
  </si>
  <si>
    <t>PHẠM MINH THUẬN</t>
  </si>
  <si>
    <t>TRẦN SƠN</t>
  </si>
  <si>
    <t>215257502</t>
  </si>
  <si>
    <t>Đài DVOR/DME Cam Ranh</t>
  </si>
  <si>
    <t>ĐẶNG BÁ SƠN</t>
  </si>
  <si>
    <t>225952972</t>
  </si>
  <si>
    <t>LƯU THẾ BẢO</t>
  </si>
  <si>
    <t>DƯƠNG VĂN DUY</t>
  </si>
  <si>
    <t>LÊ VĂN LONG</t>
  </si>
  <si>
    <t>NGUYỄN QUỐC THẮNG</t>
  </si>
  <si>
    <t>225495650</t>
  </si>
  <si>
    <t>K’ LEADE SORLUENG B.K</t>
  </si>
  <si>
    <t>Đài DVOR/DME Liên Khương</t>
  </si>
  <si>
    <t>BÙI DUY HẬU</t>
  </si>
  <si>
    <t>PHAN QUỐC VĂN</t>
  </si>
  <si>
    <t>NGUYỄN NGỌC KÍN</t>
  </si>
  <si>
    <t>215074613</t>
  </si>
  <si>
    <t>TRẦN CHÍ CÔNG</t>
  </si>
  <si>
    <t>LÊ XUÂN DŨNG</t>
  </si>
  <si>
    <t>Đài DVOR/DME Phú Quốc</t>
  </si>
  <si>
    <t>ĐINH QUANG THIỀU</t>
  </si>
  <si>
    <t>VÕ HỮU PHƯỚC</t>
  </si>
  <si>
    <t>LÊ THÀNH HIẾU</t>
  </si>
  <si>
    <t>NGUYỄN HỮU TUẤN</t>
  </si>
  <si>
    <t>312238214</t>
  </si>
  <si>
    <t>NGUYỄN VĂN LANH</t>
  </si>
  <si>
    <t>Đài DVOR/DME Buôn Ma Thuột</t>
  </si>
  <si>
    <t>TRẦN PHI HÙNG</t>
  </si>
  <si>
    <t>BÙI NGỌC HOAN</t>
  </si>
  <si>
    <t>066080007057</t>
  </si>
  <si>
    <t>NGUYỄN THANH LIÊM</t>
  </si>
  <si>
    <t>066092000837</t>
  </si>
  <si>
    <t>PHẠM NGUYỄN BẢO HUY</t>
  </si>
  <si>
    <t>NGUYỄN QUANG HỮU</t>
  </si>
  <si>
    <t>Đài DVOR/DME Tân Sơn Nhất</t>
  </si>
  <si>
    <t>NGUYỄN NGỌC HOÀNG THẠCH</t>
  </si>
  <si>
    <t>NGUYỄN MẠNH NGHIÊM</t>
  </si>
  <si>
    <t>022228718</t>
  </si>
  <si>
    <t>LÊ HOÀNG TUẤN</t>
  </si>
  <si>
    <t>BÙI HUY TIẾN</t>
  </si>
  <si>
    <t>Đài NDB Long Khánh</t>
  </si>
  <si>
    <t>LÊ VĂN BAN</t>
  </si>
  <si>
    <t>075067018354</t>
  </si>
  <si>
    <t>NGUYỄN HỮU VĨNH</t>
  </si>
  <si>
    <t>075072000553</t>
  </si>
  <si>
    <t>PHAN THANH LONG</t>
  </si>
  <si>
    <t>TRẦN THÁI THIỆN</t>
  </si>
  <si>
    <t>Đài CVOR/DME Phan Thiết</t>
  </si>
  <si>
    <t>TRẦN MINH HIỀN</t>
  </si>
  <si>
    <t>TRẦN VĂN TÂM</t>
  </si>
  <si>
    <t>285121115</t>
  </si>
  <si>
    <t>NGUYỄN MINH TIẾN</t>
  </si>
  <si>
    <t>060081006478</t>
  </si>
  <si>
    <t>Đài DVOR/DME Cần Thơ</t>
  </si>
  <si>
    <t>VÕ THANH SƠN</t>
  </si>
  <si>
    <t>NGHIÊM NGỌC HOÀNG</t>
  </si>
  <si>
    <t>ĐẶNG CHÍ THIỆN</t>
  </si>
  <si>
    <t>331501573</t>
  </si>
  <si>
    <t>NGUYỄN TẤN QUỐC</t>
  </si>
  <si>
    <t>086083000295</t>
  </si>
  <si>
    <t>NGUYỄN DUY THỊNH</t>
  </si>
  <si>
    <t>BÙI THANH BÌNH</t>
  </si>
  <si>
    <t>ĐÀI DVOR/DME Rạch Giá</t>
  </si>
  <si>
    <t>NGUYỄN DUY MINH</t>
  </si>
  <si>
    <t>371445259</t>
  </si>
  <si>
    <t>LÊ THANH PHONG</t>
  </si>
  <si>
    <t>083092007215</t>
  </si>
  <si>
    <t>LÊ NHẬT TRƯỜNG</t>
  </si>
  <si>
    <t>091094011314</t>
  </si>
  <si>
    <t>TRƯƠNG CÔNG TÀI</t>
  </si>
  <si>
    <t>089095017616</t>
  </si>
  <si>
    <t>NGUYỄN NGỌC BẢO KHÁNH</t>
  </si>
  <si>
    <t>079096015600</t>
  </si>
  <si>
    <t>LÊ ĐỨC TIẾN</t>
  </si>
  <si>
    <t>092096003724</t>
  </si>
  <si>
    <t>LÊ VĂN GIA</t>
  </si>
  <si>
    <t>038084024895</t>
  </si>
  <si>
    <t>273235841</t>
  </si>
  <si>
    <t>NGUYỄN TRƯỜNG SANG</t>
  </si>
  <si>
    <t>091080000164</t>
  </si>
  <si>
    <t>HUỲNH VĂN TỴ</t>
  </si>
  <si>
    <t>NGUYỄN DIỆP MINH</t>
  </si>
  <si>
    <t>077091007817</t>
  </si>
  <si>
    <t>VÕ VĂN HOÀI</t>
  </si>
  <si>
    <t>NGUYỄN HOÀNG NHÂN</t>
  </si>
  <si>
    <t>077086000027</t>
  </si>
  <si>
    <t>NGUYỄN THANH TOÀN</t>
  </si>
  <si>
    <t>Đài DVOR/DME Chu Lai</t>
  </si>
  <si>
    <t>NGUYỄN VĂN SƠN</t>
  </si>
  <si>
    <t>049089018536</t>
  </si>
  <si>
    <t>PHAN ĐÌNH TƯ</t>
  </si>
  <si>
    <t>030090016853</t>
  </si>
  <si>
    <t>NGUYỄN ĐĂNG CẢNH</t>
  </si>
  <si>
    <t>VÕ HỒNG CẢ</t>
  </si>
  <si>
    <t>NGUYỄN ĐÌNH NGUYÊN</t>
  </si>
  <si>
    <t>Đài DVOR/DME Pleiku</t>
  </si>
  <si>
    <t>NGUYỄN TRẦN NAM</t>
  </si>
  <si>
    <t>022071011193</t>
  </si>
  <si>
    <t>PHAN ĐÌNH BA</t>
  </si>
  <si>
    <t>030086016304</t>
  </si>
  <si>
    <t>LÊ XUÂN LÂM</t>
  </si>
  <si>
    <t>NGUYỄN VIẾT MINH</t>
  </si>
  <si>
    <t>NGUYỄN QUỐC VƯƠNG</t>
  </si>
  <si>
    <t>064091008224</t>
  </si>
  <si>
    <t>Đài DVOR/DME Thọ Xuân</t>
  </si>
  <si>
    <t>NGUYỄN ĐÌNH DƯƠNG</t>
  </si>
  <si>
    <t>NGUYỄN CHÍ DƯƠNG</t>
  </si>
  <si>
    <t>173804780</t>
  </si>
  <si>
    <t>PHAN XUÂN TẦN</t>
  </si>
  <si>
    <t>186247068</t>
  </si>
  <si>
    <t>NGUYỄN VŨ CHIẾN</t>
  </si>
  <si>
    <t>001096025005</t>
  </si>
  <si>
    <t>HOÀNG ĐÌNH THỊNH</t>
  </si>
  <si>
    <t>LÊ VĂN HẬU</t>
  </si>
  <si>
    <t>038097006892</t>
  </si>
  <si>
    <t>VÕ TRỌNG HẢI</t>
  </si>
  <si>
    <t>Trạm CNS Trường Sa</t>
  </si>
  <si>
    <t>LƯU NGỌC DIỄN</t>
  </si>
  <si>
    <t>034076004968</t>
  </si>
  <si>
    <t>ĐÀM QUANG NAM</t>
  </si>
  <si>
    <t>VÕ CÔNG DANH</t>
  </si>
  <si>
    <t>040085001159</t>
  </si>
  <si>
    <t>ĐOÀN ĐỨC LONG</t>
  </si>
  <si>
    <t>NGUYỄN VĂN PHÚC</t>
  </si>
  <si>
    <t>030089008446</t>
  </si>
  <si>
    <t>ĐÀO ĐẮC QUANG</t>
  </si>
  <si>
    <t>036091017786</t>
  </si>
  <si>
    <t>NGÔ ÁNH DƯƠNG</t>
  </si>
  <si>
    <t>NGUYỄN DOÃN LƯƠNG</t>
  </si>
  <si>
    <t>LÊ HUY NAM</t>
  </si>
  <si>
    <t xml:space="preserve">038095014783  </t>
  </si>
  <si>
    <t>TRẦN VĂN TRUNG</t>
  </si>
  <si>
    <t xml:space="preserve">034089010116 </t>
  </si>
  <si>
    <t>NGUYỄN MẠNH TUẤN</t>
  </si>
  <si>
    <t>030098005707</t>
  </si>
  <si>
    <t>VĂN NGỌC HUY</t>
  </si>
  <si>
    <t>054088001417</t>
  </si>
  <si>
    <t>LƯƠNG MINH TUẤN</t>
  </si>
  <si>
    <t>054090012399</t>
  </si>
  <si>
    <t>NGUYỄN HOÀNG HẢI</t>
  </si>
  <si>
    <t>054092011733</t>
  </si>
  <si>
    <t>NGUYỄN ĐÌNH THÔI</t>
  </si>
  <si>
    <t>251151690</t>
  </si>
  <si>
    <t>VŨ THẾ CƯỜNG</t>
  </si>
  <si>
    <t>077083003444</t>
  </si>
  <si>
    <t>CHÂU TRỌNG LĨNH</t>
  </si>
  <si>
    <t>221351904</t>
  </si>
  <si>
    <t>LÊ MINH HOÀNG</t>
  </si>
  <si>
    <t>054093005837</t>
  </si>
  <si>
    <t>ĐÀI DVOR/DME Vân Đồn</t>
  </si>
  <si>
    <t>NGUYỄN MINH ĐỨC</t>
  </si>
  <si>
    <t>022092009939</t>
  </si>
  <si>
    <t>NGUYỄN VŨ ANH</t>
  </si>
  <si>
    <t>VŨ KIM ĐIỀU</t>
  </si>
  <si>
    <t>031087007207</t>
  </si>
  <si>
    <t>LƯU XUÂN HOÀN</t>
  </si>
  <si>
    <t>022088003663</t>
  </si>
  <si>
    <t>NGUYỄN TRỌNG NGHĨA</t>
  </si>
  <si>
    <t>NGUYỄN VĂN NGỮ</t>
  </si>
  <si>
    <t>LÊ TUẤN ANH</t>
  </si>
  <si>
    <t xml:space="preserve">077088000282 </t>
  </si>
  <si>
    <t>CHI NHÁNH HỒ CHÍ MINH</t>
  </si>
  <si>
    <t>001066005850</t>
  </si>
  <si>
    <t>ĐINH THANH HIỀN</t>
  </si>
  <si>
    <t>027080000539</t>
  </si>
  <si>
    <t>ĐỖ THỊ HOÀI ANH</t>
  </si>
  <si>
    <t>034176004869</t>
  </si>
  <si>
    <t>NGUYỄN THỊ TOAN</t>
  </si>
  <si>
    <t>HOÀNG QUANG HƯNG</t>
  </si>
  <si>
    <t>001078024527</t>
  </si>
  <si>
    <t>HOÀNG QUỐC BÌNH</t>
  </si>
  <si>
    <t>001064010205</t>
  </si>
  <si>
    <t>LƯU THỊ THU TRANG</t>
  </si>
  <si>
    <t>PHẠM DUY QUANG</t>
  </si>
  <si>
    <t>068079005508</t>
  </si>
  <si>
    <t>LÊ BÁ TIẾN</t>
  </si>
  <si>
    <t>038075012509</t>
  </si>
  <si>
    <t>NGUYỄN KHÁNH PHƯƠNG</t>
  </si>
  <si>
    <t>VŨ MAI LINH</t>
  </si>
  <si>
    <t>001072004903</t>
  </si>
  <si>
    <t>HUỲNH LÊ THANH TÙNG</t>
  </si>
  <si>
    <t>NGUYỄN CHƠN TÙNG</t>
  </si>
  <si>
    <t>052081000064</t>
  </si>
  <si>
    <t>LÊ THỊ THANH LOAN</t>
  </si>
  <si>
    <t>040190022407</t>
  </si>
  <si>
    <t>TRƯƠNG THỊ THU THỦY</t>
  </si>
  <si>
    <t>038184022232</t>
  </si>
  <si>
    <t>LÊ DUY PHƯỚC</t>
  </si>
  <si>
    <t>040098021996</t>
  </si>
  <si>
    <t>NGUYỄN HOÀNG TRỌNG LÂM</t>
  </si>
  <si>
    <t>079099002291</t>
  </si>
  <si>
    <t>NGUYỄN HUỲNH GIA THUẬN</t>
  </si>
  <si>
    <t>079099013086</t>
  </si>
  <si>
    <t xml:space="preserve"> HUỲNH ĐỨC QUANG</t>
  </si>
  <si>
    <t>241560874</t>
  </si>
  <si>
    <t>Đối tượng 1</t>
  </si>
  <si>
    <t>Đối tượng 2</t>
  </si>
  <si>
    <t>Đối tượng 3</t>
  </si>
  <si>
    <t>Đối tượng 4</t>
  </si>
  <si>
    <t>DANH SÁCH NGƯỜI THÂN THAM GIA BẢO HIỂM</t>
  </si>
  <si>
    <t>( Kèm theo Phụ lục Hợp đồng bảo hiểm số                                  ngày 31/10/2021)</t>
  </si>
  <si>
    <t>TT</t>
  </si>
  <si>
    <t>HỌ VÀ TÊN NGƯỜI ĐƯỢC BẢO HIỂM</t>
  </si>
  <si>
    <t>NGÀY SINH</t>
  </si>
  <si>
    <t>NĂM SINH</t>
  </si>
  <si>
    <t>THAM GIA BH LẦN ĐẦU/TÁI TỤC</t>
  </si>
  <si>
    <t>THAM GIA BẢO HIỂM THEO ĐỐI TƯỢNG</t>
  </si>
  <si>
    <t>QUAN HỆ VỚI NQL/NLĐ  CỦA CÔNG TY</t>
  </si>
  <si>
    <t>MỐI QUAN HỆ</t>
  </si>
  <si>
    <t>TÊN NQL/NLĐ</t>
  </si>
  <si>
    <t>NGƯỜI QUẢN LÝ</t>
  </si>
  <si>
    <t>Đỗ Ngọc Trinh</t>
  </si>
  <si>
    <t>27/11/1978</t>
  </si>
  <si>
    <t>1978</t>
  </si>
  <si>
    <t>001178025480</t>
  </si>
  <si>
    <t>Tái tục</t>
  </si>
  <si>
    <t>Vợ</t>
  </si>
  <si>
    <t>Phan Quốc Hưng</t>
  </si>
  <si>
    <t>Lê Minh Trí</t>
  </si>
  <si>
    <t>2009</t>
  </si>
  <si>
    <t xml:space="preserve">Con </t>
  </si>
  <si>
    <t>Lê Tiến Thịnh</t>
  </si>
  <si>
    <t>Lê Phạm Thụy Khuê</t>
  </si>
  <si>
    <t>2011</t>
  </si>
  <si>
    <t>Nguyễn Hằng My</t>
  </si>
  <si>
    <t>1963</t>
  </si>
  <si>
    <t>031163004072</t>
  </si>
  <si>
    <t>Lần đầu</t>
  </si>
  <si>
    <t xml:space="preserve">Vợ </t>
  </si>
  <si>
    <t>Phạm Công Thắng</t>
  </si>
  <si>
    <t>Phạm Trung Kiên</t>
  </si>
  <si>
    <t>2002</t>
  </si>
  <si>
    <t>001202021686</t>
  </si>
  <si>
    <t>VĂN PHÒNG CÔNG TY</t>
  </si>
  <si>
    <t>Nguyễn Quang Minh</t>
  </si>
  <si>
    <t>19/8/2003</t>
  </si>
  <si>
    <t>2003</t>
  </si>
  <si>
    <t>001203005385</t>
  </si>
  <si>
    <t>Nguyễn Thị Hường</t>
  </si>
  <si>
    <t>2 ng thân của minh hải</t>
  </si>
  <si>
    <t>Nguyễn Phương Trà</t>
  </si>
  <si>
    <t>14/9/2007</t>
  </si>
  <si>
    <t>2007</t>
  </si>
  <si>
    <t>Trần Quốc Toản</t>
  </si>
  <si>
    <t>20/12/1959</t>
  </si>
  <si>
    <t>038059012835</t>
  </si>
  <si>
    <t>Bố đẻ</t>
  </si>
  <si>
    <t>Trần Trọng Tài</t>
  </si>
  <si>
    <t>Lục Thị Bích Hải</t>
  </si>
  <si>
    <t>29/6/1962</t>
  </si>
  <si>
    <t>001162045162</t>
  </si>
  <si>
    <t>Mẹ đẻ</t>
  </si>
  <si>
    <t>Thái Hồng Minh</t>
  </si>
  <si>
    <t>31/12/2019</t>
  </si>
  <si>
    <t>2019</t>
  </si>
  <si>
    <t>012614032</t>
  </si>
  <si>
    <t>Thái Thị Thùy Linh</t>
  </si>
  <si>
    <t>Lê Công Thành</t>
  </si>
  <si>
    <t>16/9/1995</t>
  </si>
  <si>
    <t>Ngô Thị Hoa</t>
  </si>
  <si>
    <t>Vương Thị Diệp</t>
  </si>
  <si>
    <t>110160774</t>
  </si>
  <si>
    <t>Lê Thị Minh Hải</t>
  </si>
  <si>
    <t>Lê Thị Minh  Hải</t>
  </si>
  <si>
    <t>bổ sung</t>
  </si>
  <si>
    <t>Đặng Khánh Vy An</t>
  </si>
  <si>
    <t>2006</t>
  </si>
  <si>
    <t>Trần Vĩnh Thái</t>
  </si>
  <si>
    <t>21/5/1979</t>
  </si>
  <si>
    <t>017079000036</t>
  </si>
  <si>
    <t>Chồng</t>
  </si>
  <si>
    <t>Trần Thị Phương Loan</t>
  </si>
  <si>
    <t>Trần Vĩnh Bảo</t>
  </si>
  <si>
    <t>25/3/2005</t>
  </si>
  <si>
    <t>001205001277</t>
  </si>
  <si>
    <t>Con</t>
  </si>
  <si>
    <t>Trần Phương An</t>
  </si>
  <si>
    <t>08/8/2013</t>
  </si>
  <si>
    <t>Nguyễn Lê Thảo Linh</t>
  </si>
  <si>
    <t>13/12/2001</t>
  </si>
  <si>
    <t>001301010612</t>
  </si>
  <si>
    <t>Nguyễn Tố Loan</t>
  </si>
  <si>
    <t>Nguyễn Lê Thảo Hiền</t>
  </si>
  <si>
    <t>09/01/2007</t>
  </si>
  <si>
    <t>001307002069</t>
  </si>
  <si>
    <t>Nguyễn Hoàng Hương</t>
  </si>
  <si>
    <t>001305013959</t>
  </si>
  <si>
    <t>Hoàng Thanh Trang</t>
  </si>
  <si>
    <t>Nguyễn Hoàng Bảo Anh</t>
  </si>
  <si>
    <t>001178041677</t>
  </si>
  <si>
    <t>Chu Hồng Hải</t>
  </si>
  <si>
    <t>Nguyễn Thị Hương Giang</t>
  </si>
  <si>
    <t>Chu Hồng Quân</t>
  </si>
  <si>
    <t>Nguyễn Duy Thành</t>
  </si>
  <si>
    <t>121403943</t>
  </si>
  <si>
    <t>Phạm Thị Hà</t>
  </si>
  <si>
    <t>Nguyễn Duy Anh</t>
  </si>
  <si>
    <t>Nguyễn Quỳnh Chi</t>
  </si>
  <si>
    <t>Phạm Thị Thu Hường</t>
  </si>
  <si>
    <t>Nguyễn Nhật Minh</t>
  </si>
  <si>
    <t>Nguyễn Thị Lý</t>
  </si>
  <si>
    <t>033160004856</t>
  </si>
  <si>
    <t>Phạm Tá Tuấn</t>
  </si>
  <si>
    <t>30/8/1961</t>
  </si>
  <si>
    <t>030061004406</t>
  </si>
  <si>
    <t>Nguyễn Thị Phương</t>
  </si>
  <si>
    <t>030157000066</t>
  </si>
  <si>
    <t>Mẹ chồng</t>
  </si>
  <si>
    <t>Nguyễn Nghệ Hà</t>
  </si>
  <si>
    <t>001057001424</t>
  </si>
  <si>
    <t>Nguyễn Thị Thu Hoài</t>
  </si>
  <si>
    <t>Nguyễn Thị Ngân</t>
  </si>
  <si>
    <t>012055256</t>
  </si>
  <si>
    <t>Nguyễn Trọng Quân</t>
  </si>
  <si>
    <t>13/9/2012</t>
  </si>
  <si>
    <t>Nguyễn Ngọc Tú</t>
  </si>
  <si>
    <t>Nguyễn Anh Thư</t>
  </si>
  <si>
    <t>1962</t>
  </si>
  <si>
    <t>001162003413</t>
  </si>
  <si>
    <t>Mẹ</t>
  </si>
  <si>
    <t>Nguyễn Hoành Tùng</t>
  </si>
  <si>
    <t>Lê Duy Quân</t>
  </si>
  <si>
    <t>26/4/2019</t>
  </si>
  <si>
    <t>Lê Mai Duy</t>
  </si>
  <si>
    <t>Lê Duy Bách</t>
  </si>
  <si>
    <t>15/6/2017</t>
  </si>
  <si>
    <t>Nguyễn Thị Mai Anh</t>
  </si>
  <si>
    <t>31/7/1962</t>
  </si>
  <si>
    <t>034162002563</t>
  </si>
  <si>
    <t>Nguyễn Trúc Linh</t>
  </si>
  <si>
    <t>Lê Thị Thu Hà</t>
  </si>
  <si>
    <t>Nguyễn Phú Lâm</t>
  </si>
  <si>
    <t>24/9/2013</t>
  </si>
  <si>
    <t>Bùi Khánh Linh</t>
  </si>
  <si>
    <t>23/11/2014</t>
  </si>
  <si>
    <t>Nguyễn Thị Quỳnh Thơ</t>
  </si>
  <si>
    <t>Trần Hồng Quân</t>
  </si>
  <si>
    <t>21/4/2016</t>
  </si>
  <si>
    <t>Chu Đỗ Khánh Hoàn</t>
  </si>
  <si>
    <t>Trần Đỗ Quyên</t>
  </si>
  <si>
    <t>05/6/2011</t>
  </si>
  <si>
    <t>Đỗ Hải Phong</t>
  </si>
  <si>
    <t>26/10/2012</t>
  </si>
  <si>
    <t>Đỗ Anh Dũng</t>
  </si>
  <si>
    <t>Đỗ Duy Nam</t>
  </si>
  <si>
    <t>22/8/2015</t>
  </si>
  <si>
    <t>Nguyễn Thúy Loan</t>
  </si>
  <si>
    <t>17/8/1961</t>
  </si>
  <si>
    <t>010187994</t>
  </si>
  <si>
    <t>Mẹ vợ</t>
  </si>
  <si>
    <t>Vũ Thị Minh Hiền</t>
  </si>
  <si>
    <t>05/8/1959</t>
  </si>
  <si>
    <t>036159000068</t>
  </si>
  <si>
    <t>Nguyễn Thị Minh Huyền</t>
  </si>
  <si>
    <t>001191018114</t>
  </si>
  <si>
    <t>Nguyễn Bình Trung</t>
  </si>
  <si>
    <t>Nguyễn Tuệ Minh</t>
  </si>
  <si>
    <t>001317017604</t>
  </si>
  <si>
    <t>Vương Thị Kim Dung</t>
  </si>
  <si>
    <t>18/5/1958</t>
  </si>
  <si>
    <t>011790632</t>
  </si>
  <si>
    <t>Vũ Thị Ngọc Hà</t>
  </si>
  <si>
    <t>Nguyễn Diệp Linh</t>
  </si>
  <si>
    <t>Đỗ Thu Thủy</t>
  </si>
  <si>
    <t>Nguyễn Đỗ Bảo Anh</t>
  </si>
  <si>
    <t>Nguyễn Thị Khánh Linh</t>
  </si>
  <si>
    <t>30/11/1993</t>
  </si>
  <si>
    <t>1993</t>
  </si>
  <si>
    <t>173894409</t>
  </si>
  <si>
    <t>Trần Thanh Nam</t>
  </si>
  <si>
    <t>Trần Phương Thảo</t>
  </si>
  <si>
    <t>05/6/2016</t>
  </si>
  <si>
    <t>2016</t>
  </si>
  <si>
    <t>Nguyễn Thị Tâm</t>
  </si>
  <si>
    <t>15/2/1964</t>
  </si>
  <si>
    <t>1964</t>
  </si>
  <si>
    <t>038164004934</t>
  </si>
  <si>
    <t>Lương Hồng Khanh</t>
  </si>
  <si>
    <t>27/7/2014</t>
  </si>
  <si>
    <t>Hoàng Thị Thùy Linh</t>
  </si>
  <si>
    <t>Lương Minh Trí</t>
  </si>
  <si>
    <t>25/7/2018</t>
  </si>
  <si>
    <t>XÍ NGHIỆP CTTBHK</t>
  </si>
  <si>
    <t>Phan Thanh Hồng</t>
  </si>
  <si>
    <t>26/10/1981</t>
  </si>
  <si>
    <t>001181001693</t>
  </si>
  <si>
    <t>Thái Quốc Tuấn</t>
  </si>
  <si>
    <t>Nguyễn Lan Anh</t>
  </si>
  <si>
    <t>29/12/1977</t>
  </si>
  <si>
    <t>001177000770</t>
  </si>
  <si>
    <t>Nguyễn Hoàng</t>
  </si>
  <si>
    <t>Trần Đức Chính</t>
  </si>
  <si>
    <t>10/9/1985</t>
  </si>
  <si>
    <t>030785000726</t>
  </si>
  <si>
    <t>Trần Thị Thanh Kim</t>
  </si>
  <si>
    <t>Nguyễn Thị Thế</t>
  </si>
  <si>
    <t>25/3/1957</t>
  </si>
  <si>
    <t>025157000062</t>
  </si>
  <si>
    <t>Cao Thị Phương Thảo</t>
  </si>
  <si>
    <t>Đặng Thị Tám</t>
  </si>
  <si>
    <t>10/8/1957</t>
  </si>
  <si>
    <t>034157002244</t>
  </si>
  <si>
    <t>Nguyễn Gia Dư</t>
  </si>
  <si>
    <t>21/9/1958</t>
  </si>
  <si>
    <t>034058006057</t>
  </si>
  <si>
    <t>Bố chồng</t>
  </si>
  <si>
    <t>Nguyễn Gia Khải</t>
  </si>
  <si>
    <t>01/01/2020</t>
  </si>
  <si>
    <t>025189001576</t>
  </si>
  <si>
    <t>Nguyễn Uyển Hạnh</t>
  </si>
  <si>
    <t>Nguyễn Đình Toản</t>
  </si>
  <si>
    <t>Lê Thị Thủy</t>
  </si>
  <si>
    <t>08/4/1966</t>
  </si>
  <si>
    <t>038166002648</t>
  </si>
  <si>
    <t>Nguyễn Thị Chung</t>
  </si>
  <si>
    <t>Hà Minh Đức</t>
  </si>
  <si>
    <t>28/3/2020</t>
  </si>
  <si>
    <t>2020</t>
  </si>
  <si>
    <t>Nguyễn Xuân Trương</t>
  </si>
  <si>
    <t>02/2/1964</t>
  </si>
  <si>
    <t>038064003375</t>
  </si>
  <si>
    <t>Lê Thị Hồng Hà</t>
  </si>
  <si>
    <t>04/4/1978</t>
  </si>
  <si>
    <t>001178011158</t>
  </si>
  <si>
    <t>Trần Quang Huy</t>
  </si>
  <si>
    <t>Nguyễn Thị Hảo</t>
  </si>
  <si>
    <t>26/4/1981</t>
  </si>
  <si>
    <t>034181004797</t>
  </si>
  <si>
    <t>Hoàng Văn Quang</t>
  </si>
  <si>
    <t>Đường Thị Tuyết</t>
  </si>
  <si>
    <t>21/2/1959</t>
  </si>
  <si>
    <t>042159003614</t>
  </si>
  <si>
    <t>Lê Đức Long</t>
  </si>
  <si>
    <t>BAN QLDA ĐẦU TƯ &amp; XÂY DỰNG CHUYÊN NGÀNH</t>
  </si>
  <si>
    <t>Nguyễn Thị Bích Ngọc</t>
  </si>
  <si>
    <t>21/9/1968</t>
  </si>
  <si>
    <t>1968</t>
  </si>
  <si>
    <t>001168005478</t>
  </si>
  <si>
    <t>Lê Hồng Quang</t>
  </si>
  <si>
    <t>Đàm Văn Thực</t>
  </si>
  <si>
    <t>09/3/1956</t>
  </si>
  <si>
    <t>025056000526</t>
  </si>
  <si>
    <t>Đàm Thị Thu Thủy</t>
  </si>
  <si>
    <t>Lại Thị Thận</t>
  </si>
  <si>
    <t>03/8/1958</t>
  </si>
  <si>
    <t>025158000511</t>
  </si>
  <si>
    <t>Phạm Vĩnh Chân</t>
  </si>
  <si>
    <t>08/01/1975</t>
  </si>
  <si>
    <t>1975</t>
  </si>
  <si>
    <t>025075000044</t>
  </si>
  <si>
    <t>Phạm Minh Đức</t>
  </si>
  <si>
    <t>11/9/2008</t>
  </si>
  <si>
    <t>Phạm Minh Quang</t>
  </si>
  <si>
    <t>26/10/2011</t>
  </si>
  <si>
    <t>Nguyễn Mạnh Chính</t>
  </si>
  <si>
    <t>04/3/1971</t>
  </si>
  <si>
    <t>030071009420</t>
  </si>
  <si>
    <t>Nguyễn Thị Anh Đào</t>
  </si>
  <si>
    <t>Nguyễn Vũ Hải Lam</t>
  </si>
  <si>
    <t>20/9/2021</t>
  </si>
  <si>
    <t>Nguyễn Công Mẫn</t>
  </si>
  <si>
    <t>Nguyễn Đức Hưng</t>
  </si>
  <si>
    <t>01/12/1975</t>
  </si>
  <si>
    <t>001075042026</t>
  </si>
  <si>
    <t>Nguyễn Thị Diệp</t>
  </si>
  <si>
    <t>Nguyễn Bảo Hòa</t>
  </si>
  <si>
    <t>27/10/2004</t>
  </si>
  <si>
    <t>001304018830</t>
  </si>
  <si>
    <t>Đinh Thị Biên</t>
  </si>
  <si>
    <t>30/11/1959</t>
  </si>
  <si>
    <t>1959</t>
  </si>
  <si>
    <t>001159009630</t>
  </si>
  <si>
    <t>Phạm Thị NinhThanh</t>
  </si>
  <si>
    <t>Phan Thị Minh Tuấn</t>
  </si>
  <si>
    <t>17/3/1963</t>
  </si>
  <si>
    <t>135478867</t>
  </si>
  <si>
    <t>Nguyễn Thị Huyền Trang</t>
  </si>
  <si>
    <t>Đào Thị Toàn</t>
  </si>
  <si>
    <t>183733283</t>
  </si>
  <si>
    <t>Phạm Thái Nghĩa</t>
  </si>
  <si>
    <t>Nguyễn Bắc Hải</t>
  </si>
  <si>
    <t>26/9/1957</t>
  </si>
  <si>
    <t>036057003498</t>
  </si>
  <si>
    <t>Nguyễn Thành Nam</t>
  </si>
  <si>
    <t xml:space="preserve">Nguyễn Thị Hiền </t>
  </si>
  <si>
    <t>07/01/1987</t>
  </si>
  <si>
    <t>036187000779</t>
  </si>
  <si>
    <t>Trần Hà Thuận</t>
  </si>
  <si>
    <t>05/10/1982</t>
  </si>
  <si>
    <t>034082017717</t>
  </si>
  <si>
    <t xml:space="preserve">Chồng </t>
  </si>
  <si>
    <t>Phạm Thị Xuyến</t>
  </si>
  <si>
    <t>Trần Hà Chi</t>
  </si>
  <si>
    <t>04/01/2021</t>
  </si>
  <si>
    <t>2021</t>
  </si>
  <si>
    <t>CHI NHÁNH TẠI TP HCM</t>
  </si>
  <si>
    <t>Ngô Minh Đức</t>
  </si>
  <si>
    <t>26/4/1999</t>
  </si>
  <si>
    <t>034099003075</t>
  </si>
  <si>
    <t xml:space="preserve">Đỗ Thị Hoài Anh </t>
  </si>
  <si>
    <t>Ngô Thị Hà My</t>
  </si>
  <si>
    <t>03/4/2005</t>
  </si>
  <si>
    <t>079305000686</t>
  </si>
  <si>
    <t>Trần Nguyễn Trà My</t>
  </si>
  <si>
    <t>07/8/1999</t>
  </si>
  <si>
    <t>025897200</t>
  </si>
  <si>
    <t>Nguyễn Thị Toan</t>
  </si>
  <si>
    <t>Trương Tấn Thạch</t>
  </si>
  <si>
    <t>10/9/1979</t>
  </si>
  <si>
    <t>056079000102</t>
  </si>
  <si>
    <t>Lưu Thị Thu Trang</t>
  </si>
  <si>
    <t>Trần Thị Kim Linh</t>
  </si>
  <si>
    <t>25/2/1961</t>
  </si>
  <si>
    <t>181125684</t>
  </si>
  <si>
    <t>Lê Thị Thanh Loan</t>
  </si>
  <si>
    <t>Lê Đình Chiến</t>
  </si>
  <si>
    <t>22/7/1961</t>
  </si>
  <si>
    <t>042061006867</t>
  </si>
  <si>
    <t>Đinh Phương Lâm</t>
  </si>
  <si>
    <t>13/6/1976</t>
  </si>
  <si>
    <t>037176000051</t>
  </si>
  <si>
    <t>Hoàng Quốc Bình</t>
  </si>
  <si>
    <t>Nguyễn Văn Linh</t>
  </si>
  <si>
    <t>25/11/1969</t>
  </si>
  <si>
    <t>12/5/1970</t>
  </si>
  <si>
    <t>042161008690</t>
  </si>
  <si>
    <t>Nguyễn Trọng Nghĩa</t>
  </si>
  <si>
    <t>Lê Mộng Kiều</t>
  </si>
  <si>
    <t>381195222</t>
  </si>
  <si>
    <t>Trần Quang Long</t>
  </si>
  <si>
    <t>08/9/2000</t>
  </si>
  <si>
    <t>001200002719</t>
  </si>
  <si>
    <t>Đặng Thị Thúy Anh</t>
  </si>
  <si>
    <t>Hà Thị Hồng</t>
  </si>
  <si>
    <t>14/6/1988</t>
  </si>
  <si>
    <t>036188009643</t>
  </si>
  <si>
    <t>Đỗ Hoàng An</t>
  </si>
  <si>
    <t>Đỗ Mạnh Hùng</t>
  </si>
  <si>
    <t>Đỗ Hùng Vương</t>
  </si>
  <si>
    <t>Đỗ Thị Oanh</t>
  </si>
  <si>
    <t>122141772</t>
  </si>
  <si>
    <t>Lê Thị Thoan</t>
  </si>
  <si>
    <t>150400760</t>
  </si>
  <si>
    <t>Nguyễn Ngọc Oanh</t>
  </si>
  <si>
    <t>034063007118</t>
  </si>
  <si>
    <t>Bố vợ</t>
  </si>
  <si>
    <t>Nguyễn Thúy Mơ</t>
  </si>
  <si>
    <t>010171000022</t>
  </si>
  <si>
    <t>Lã Hùng Anh</t>
  </si>
  <si>
    <t>Nguyễn Thị Bích Phương</t>
  </si>
  <si>
    <t>19/8/1993</t>
  </si>
  <si>
    <t>035193001879</t>
  </si>
  <si>
    <t>Đinh Thanh Tùng</t>
  </si>
  <si>
    <t>20/1/1991</t>
  </si>
  <si>
    <t>20/01/1991</t>
  </si>
  <si>
    <t>1991</t>
  </si>
  <si>
    <t>001091009541</t>
  </si>
  <si>
    <t>Trần Diệu Linh</t>
  </si>
  <si>
    <t>Nguyễn Kiên Trung</t>
  </si>
  <si>
    <t>Đào Thị Nga</t>
  </si>
  <si>
    <t>Chu Thị Yến</t>
  </si>
  <si>
    <t>011787673</t>
  </si>
  <si>
    <t>Phạm Thị Huệ</t>
  </si>
  <si>
    <t>19/5/1988</t>
  </si>
  <si>
    <t>019188000807</t>
  </si>
  <si>
    <t>Phan Việt Cường</t>
  </si>
  <si>
    <t>Phan Trung Kiên</t>
  </si>
  <si>
    <t>23/6/2018</t>
  </si>
  <si>
    <t>Nguyễn Thị Đào</t>
  </si>
  <si>
    <t>001158004085</t>
  </si>
  <si>
    <t>Nguyễn Viết Nam</t>
  </si>
  <si>
    <t>Nguyễn Viết Huy</t>
  </si>
  <si>
    <t>06/9/2018</t>
  </si>
  <si>
    <t>Võ Ngọc Khánh Vy</t>
  </si>
  <si>
    <t>05/3/2021</t>
  </si>
  <si>
    <t>001190000520</t>
  </si>
  <si>
    <t>Võ Công Danh</t>
  </si>
  <si>
    <t>Võ Ngọc Hà Anh</t>
  </si>
  <si>
    <t>27/9/2016</t>
  </si>
  <si>
    <t>Lê Thị Hoa</t>
  </si>
  <si>
    <t>01/5/1962</t>
  </si>
  <si>
    <t>183798261</t>
  </si>
  <si>
    <t>Mai Thị Thúy</t>
  </si>
  <si>
    <t>27/2/1968</t>
  </si>
  <si>
    <t>27/02/1968</t>
  </si>
  <si>
    <t>001168004834</t>
  </si>
  <si>
    <t>Nguyễn Trung Thành</t>
  </si>
  <si>
    <t>1965</t>
  </si>
  <si>
    <t>001065006961</t>
  </si>
  <si>
    <t>Vũ Thu Trang</t>
  </si>
  <si>
    <t>001199104038</t>
  </si>
  <si>
    <t>Vũ Xuân Thanh</t>
  </si>
  <si>
    <t>Nguyễn Thị Dung</t>
  </si>
  <si>
    <t>012074993</t>
  </si>
  <si>
    <t>Nguyễn Kim Chi</t>
  </si>
  <si>
    <t>191796997</t>
  </si>
  <si>
    <t>Nguyễn Đức Thịnh</t>
  </si>
  <si>
    <t>Đà Nẵng</t>
  </si>
  <si>
    <t>Nguyễn Kim Nguyên</t>
  </si>
  <si>
    <t>17/6/2020</t>
  </si>
  <si>
    <t>Nghiêm Bảo Ngọc</t>
  </si>
  <si>
    <t>093189000011</t>
  </si>
  <si>
    <t>Nghiêm Ngọc Hoàng</t>
  </si>
  <si>
    <t>Cần Thơ</t>
  </si>
  <si>
    <t>Nguyễn Thị Nguyên</t>
  </si>
  <si>
    <t>035159000217</t>
  </si>
  <si>
    <t>Hoàng Thị Quyên</t>
  </si>
  <si>
    <t>042189003251</t>
  </si>
  <si>
    <t>Đặng Bá Sơn</t>
  </si>
  <si>
    <t>Cam ranh</t>
  </si>
  <si>
    <t>Quách Thị Thanh Thủy</t>
  </si>
  <si>
    <t>241479742</t>
  </si>
  <si>
    <t>Nguyễn Viết Minh</t>
  </si>
  <si>
    <t>Pleiku</t>
  </si>
  <si>
    <t>Nguyễn Minh Đăng</t>
  </si>
  <si>
    <t>241273521</t>
  </si>
  <si>
    <t>Lê Nguyễn Phương Chi</t>
  </si>
  <si>
    <t>Lê Xuân Lâm</t>
  </si>
  <si>
    <t>Nguyễn Cao Hồng Nhi</t>
  </si>
  <si>
    <t>230916978</t>
  </si>
  <si>
    <t>Trà Thị Phụ</t>
  </si>
  <si>
    <t>220818346</t>
  </si>
  <si>
    <t>Lương Minh Tuấn</t>
  </si>
  <si>
    <t>Tuy Hòa</t>
  </si>
  <si>
    <t>Lương Minh Ảnh</t>
  </si>
  <si>
    <t>220706898</t>
  </si>
  <si>
    <t>Phạm Thị Thảo Hân</t>
  </si>
  <si>
    <t>1996</t>
  </si>
  <si>
    <t>221423029</t>
  </si>
  <si>
    <t>Trần Thị Hiền Lương</t>
  </si>
  <si>
    <t>033182008175</t>
  </si>
  <si>
    <t>Hoàng Thế Anh Đồng</t>
  </si>
  <si>
    <t>Nguyễn Phương Linh</t>
  </si>
  <si>
    <t>22/01/2013</t>
  </si>
  <si>
    <t>Nguyễn Đăng Kiên</t>
  </si>
  <si>
    <t>Nguyễn Khánh Chi</t>
  </si>
  <si>
    <t>04/10/2016</t>
  </si>
  <si>
    <t>Đặng Thị Lá</t>
  </si>
  <si>
    <t>01/01/1963</t>
  </si>
  <si>
    <t>049163003268</t>
  </si>
  <si>
    <t>Nguyễn Văn Sơn</t>
  </si>
  <si>
    <t>Chu Lai</t>
  </si>
  <si>
    <t>Nguyễn Thanh Trúc Giang</t>
  </si>
  <si>
    <t>10/3/1992</t>
  </si>
  <si>
    <t>1992</t>
  </si>
  <si>
    <t>026033508</t>
  </si>
  <si>
    <t>Nguyễn Quốc Thắng</t>
  </si>
  <si>
    <t>chuyển cho cá nhân</t>
  </si>
  <si>
    <t>Ngô Thị Bảo Ngân</t>
  </si>
  <si>
    <t>25/10/1993</t>
  </si>
  <si>
    <t>052193001723</t>
  </si>
  <si>
    <t>Phạm Nguyễn Bảo Huy</t>
  </si>
  <si>
    <t>Buôn mê thuột</t>
  </si>
  <si>
    <t>Cao Hoàng Thiên Phúc</t>
  </si>
  <si>
    <t>20/7/2018</t>
  </si>
  <si>
    <t>2018</t>
  </si>
  <si>
    <t>191701879</t>
  </si>
  <si>
    <t>Cao Hoàng Quý</t>
  </si>
  <si>
    <t>Nguyễn Thị Loan</t>
  </si>
  <si>
    <t>13/10/1964</t>
  </si>
  <si>
    <t>038164013338</t>
  </si>
  <si>
    <t>Nguyễn Quốc Vương</t>
  </si>
  <si>
    <t>Phạm Đình Khôi</t>
  </si>
  <si>
    <t>23/6/2019</t>
  </si>
  <si>
    <t>Phạm Quang Huy</t>
  </si>
  <si>
    <t>Nguyễn Hà Trang</t>
  </si>
  <si>
    <t>31/7/1993</t>
  </si>
  <si>
    <t>001193004255</t>
  </si>
  <si>
    <t>Nguyễn Thành Long</t>
  </si>
  <si>
    <t>25/08/1962</t>
  </si>
  <si>
    <t>022062000764</t>
  </si>
  <si>
    <t>Bố</t>
  </si>
  <si>
    <t>Nguyễn Minh Đức</t>
  </si>
  <si>
    <t>Vân đồn</t>
  </si>
  <si>
    <t>Nguyễn Thị Thường</t>
  </si>
  <si>
    <t>022168002879</t>
  </si>
  <si>
    <t>Lưu Minh Trí</t>
  </si>
  <si>
    <t>05/01/2018</t>
  </si>
  <si>
    <t>Lưu Xuân Hoàn</t>
  </si>
  <si>
    <t>Nguyễn Thị Lan</t>
  </si>
  <si>
    <t>Nguyễn Thị Minh Phương</t>
  </si>
  <si>
    <t>Nguyễn Vũ Anh</t>
  </si>
  <si>
    <t>Đào Quang Huy</t>
  </si>
  <si>
    <t>Đào Thị Hoa</t>
  </si>
  <si>
    <t>Đào An Nguyên</t>
  </si>
  <si>
    <t>Hồ Hải Hà</t>
  </si>
  <si>
    <t>001058017159</t>
  </si>
  <si>
    <t>Hoàng Thị Hải Yến</t>
  </si>
  <si>
    <t>Thiệu Thị Tác</t>
  </si>
  <si>
    <t>100976319</t>
  </si>
  <si>
    <t>Nguyễn Thị Thanh Nhàn</t>
  </si>
  <si>
    <t>Nguyễn Bảo Minh</t>
  </si>
  <si>
    <t xml:space="preserve">Lê Thị Minh Tâm </t>
  </si>
  <si>
    <t>171086804</t>
  </si>
  <si>
    <t>Hoàng Thị Yến Trang</t>
  </si>
  <si>
    <t>Hoàng Duyến</t>
  </si>
  <si>
    <t>038057000502</t>
  </si>
  <si>
    <t>Nguyễn Đình Thi</t>
  </si>
  <si>
    <t>042078000381</t>
  </si>
  <si>
    <t>Nguyễn Quốc Bảo</t>
  </si>
  <si>
    <t>18/5/2019</t>
  </si>
  <si>
    <t>Mai Thị Thu Hà</t>
  </si>
  <si>
    <t>Nguyễn Thái Hoàng</t>
  </si>
  <si>
    <t>1987</t>
  </si>
  <si>
    <t>036087001618</t>
  </si>
  <si>
    <t>Đào Thanh Tú</t>
  </si>
  <si>
    <t>Nguyễn Đào Kim Ngân</t>
  </si>
  <si>
    <t>Nguyễn Thị Thu Hằng</t>
  </si>
  <si>
    <t>001185005785</t>
  </si>
  <si>
    <t xml:space="preserve">Nguyễn Ngọc Long </t>
  </si>
  <si>
    <t>Hạ Nam</t>
  </si>
  <si>
    <t>001072005764</t>
  </si>
  <si>
    <t>Bùi Thị Hồng Anh</t>
  </si>
  <si>
    <t>Hạ Hiểu Yến</t>
  </si>
  <si>
    <t>001303005637</t>
  </si>
  <si>
    <t>Hạ Quang Minh</t>
  </si>
  <si>
    <t>Nguyễn Bá Nam Sơn</t>
  </si>
  <si>
    <t>042180003169</t>
  </si>
  <si>
    <t>Nguyễn Phạm Quỳnh Trang</t>
  </si>
  <si>
    <t>ĐỘI BAY KTHC</t>
  </si>
  <si>
    <t>Lê Tuấn Minh</t>
  </si>
  <si>
    <t>C4555768</t>
  </si>
  <si>
    <t>Lê Anh Tuấn</t>
  </si>
  <si>
    <t>Lê Quỳnh Anh</t>
  </si>
  <si>
    <t>17/10/2009</t>
  </si>
  <si>
    <t>C4555769</t>
  </si>
  <si>
    <t>Tạ Thị Nguyệt</t>
  </si>
  <si>
    <t>22/11/1969</t>
  </si>
  <si>
    <t>1969</t>
  </si>
  <si>
    <t>026169000002</t>
  </si>
  <si>
    <t>Bùi Tài Tuệ</t>
  </si>
  <si>
    <t>Bùi Nguyễn Hà My</t>
  </si>
  <si>
    <t>16/7/2020</t>
  </si>
  <si>
    <t>06/7/2020</t>
  </si>
  <si>
    <t>Nguyễn Hồng Minh</t>
  </si>
  <si>
    <t>24/10/1992</t>
  </si>
  <si>
    <t>001192015814</t>
  </si>
  <si>
    <t>Bùi Thiện Nhu</t>
  </si>
  <si>
    <t>28/02/1959</t>
  </si>
  <si>
    <t>036059001627</t>
  </si>
  <si>
    <t>Hoàng Thị Vân</t>
  </si>
  <si>
    <t>26/6/1964</t>
  </si>
  <si>
    <t>030164000695</t>
  </si>
  <si>
    <t>Tăng Thị Bích Ngọc</t>
  </si>
  <si>
    <t>Tăng Văn Bắc</t>
  </si>
  <si>
    <t>25/8/1960</t>
  </si>
  <si>
    <t>1960</t>
  </si>
  <si>
    <t>030060000935</t>
  </si>
  <si>
    <t>Phạm Quang Tuấn</t>
  </si>
  <si>
    <t>05/4/1960</t>
  </si>
  <si>
    <t>030060000049</t>
  </si>
  <si>
    <t>Phạm Quang Tiến</t>
  </si>
  <si>
    <t>Đinh Thị Tỉnh</t>
  </si>
  <si>
    <t>03/10/1965</t>
  </si>
  <si>
    <t>037165000015</t>
  </si>
  <si>
    <t>Đỗ Châu Anh</t>
  </si>
  <si>
    <t>08/5/2021</t>
  </si>
  <si>
    <t>Đỗ Quang Vũ</t>
  </si>
  <si>
    <t>Tổng Cộng</t>
  </si>
  <si>
    <t>MỨC PHÍ BẢO HIỂM/365 NGÀY</t>
  </si>
  <si>
    <t>MỨC PHÍ BẢO HIỂM/62 NGÀY</t>
  </si>
  <si>
    <t>Nguyễn Đăng Khôi</t>
  </si>
  <si>
    <r>
      <t xml:space="preserve">SỐ CMND/CĂN CƯỚC CÔNG DÂN/HỘ CHIẾU </t>
    </r>
    <r>
      <rPr>
        <i/>
        <sz val="9"/>
        <rFont val="Times New Roman"/>
        <family val="1"/>
      </rPr>
      <t xml:space="preserve">(Trường hợp con chưa có thông tin này thì lấy của bố hoặc mẹ) </t>
    </r>
  </si>
  <si>
    <t>NGUYỄN THANH NGA</t>
  </si>
  <si>
    <t>030300003055</t>
  </si>
  <si>
    <t>TRẦN HỒNG QUÂN</t>
  </si>
  <si>
    <t>001097010652</t>
  </si>
  <si>
    <t>NGUYỄN THỊ LOAN</t>
  </si>
  <si>
    <t>040190000295</t>
  </si>
  <si>
    <t>038300004130</t>
  </si>
  <si>
    <t>NGUYỄN THỊ THU PHƯƠNG</t>
  </si>
  <si>
    <t>Phí bảo hiểm năm</t>
  </si>
  <si>
    <t>Trong đó từ chi phí</t>
  </si>
  <si>
    <t>Tổng cộng</t>
  </si>
  <si>
    <t>Đối tượng</t>
  </si>
  <si>
    <t>Tổng tiền</t>
  </si>
  <si>
    <t>Trong đó từ quỹ phúc lợi</t>
  </si>
  <si>
    <t>Số lượng người</t>
  </si>
  <si>
    <t>Mức phí (đồng)</t>
  </si>
  <si>
    <t>Tổng tiền (đồng)</t>
  </si>
  <si>
    <t>Thời gian bảo hiểm (tháng)</t>
  </si>
  <si>
    <t>Nội dung công việc</t>
  </si>
  <si>
    <t>Thời gian thực hiện</t>
  </si>
  <si>
    <t>Bộ phận/đơn vị thực hiện</t>
  </si>
  <si>
    <t>Ghi chú</t>
  </si>
  <si>
    <t>Lập, trình thẩm định dự toán gói thầu, E-HSMT</t>
  </si>
  <si>
    <t>16/11-23/11/2022</t>
  </si>
  <si>
    <t>Ban QLDA</t>
  </si>
  <si>
    <t>Thẩm định, phê duyệt dự toán gói thầu E-HSMT</t>
  </si>
  <si>
    <t>24/11-28/11/2022</t>
  </si>
  <si>
    <t>HĐTĐ</t>
  </si>
  <si>
    <t>Tổ chức lựa chọn nhà thầu, đánh giá E-HSDT và thương thảo hợp đồng, trình phê duyệt KQLCNT</t>
  </si>
  <si>
    <t>29/11-20/12/2022</t>
  </si>
  <si>
    <t>Thẩm định, trình phê duyệt kết quả lựa chọn nhà thầu</t>
  </si>
  <si>
    <t>21/12-23/12/2022</t>
  </si>
  <si>
    <t>Công khai kết quả lựa chọn nhà thầu</t>
  </si>
  <si>
    <t>26/12-26/12/2022</t>
  </si>
  <si>
    <t>VŨ THU TRANG</t>
  </si>
  <si>
    <t>ĐẶNG NHẬT VINH</t>
  </si>
  <si>
    <t>PHAN THANH SƠN</t>
  </si>
  <si>
    <t>MAI DƯƠNG MINH</t>
  </si>
  <si>
    <t>001069045964</t>
  </si>
  <si>
    <t>046181005845</t>
  </si>
  <si>
    <t>NGUYỄN THỊ LAN ANH</t>
  </si>
  <si>
    <t>001176006570</t>
  </si>
  <si>
    <t>038088026963</t>
  </si>
  <si>
    <t>010185002035</t>
  </si>
  <si>
    <t>036078014062</t>
  </si>
  <si>
    <t>042090008525</t>
  </si>
  <si>
    <t>001069027055</t>
  </si>
  <si>
    <t>027088010904</t>
  </si>
  <si>
    <t>034081019496</t>
  </si>
  <si>
    <t>034088013051</t>
  </si>
  <si>
    <t>040065005764</t>
  </si>
  <si>
    <t>001082053611</t>
  </si>
  <si>
    <t>019088007205</t>
  </si>
  <si>
    <t>024087021502</t>
  </si>
  <si>
    <t>001084076761</t>
  </si>
  <si>
    <t>027098002952</t>
  </si>
  <si>
    <t>030181020170</t>
  </si>
  <si>
    <t>001074037633</t>
  </si>
  <si>
    <t>001083047379</t>
  </si>
  <si>
    <t>040095030954</t>
  </si>
  <si>
    <t>042084010386</t>
  </si>
  <si>
    <t>044091011241</t>
  </si>
  <si>
    <t>011080000095</t>
  </si>
  <si>
    <t>011082004470</t>
  </si>
  <si>
    <t>030083013423</t>
  </si>
  <si>
    <t>011090005415</t>
  </si>
  <si>
    <t>VŨ TIẾN LONG</t>
  </si>
  <si>
    <t>011200000147</t>
  </si>
  <si>
    <t>046091004792</t>
  </si>
  <si>
    <t>046071009769</t>
  </si>
  <si>
    <t>046084009285</t>
  </si>
  <si>
    <t>051093000894</t>
  </si>
  <si>
    <t>052093004907</t>
  </si>
  <si>
    <t>030094009447</t>
  </si>
  <si>
    <t>031095003987</t>
  </si>
  <si>
    <t>068097012283</t>
  </si>
  <si>
    <t>030083020584</t>
  </si>
  <si>
    <t>042086014833</t>
  </si>
  <si>
    <t>066094021885</t>
  </si>
  <si>
    <t>091083008729</t>
  </si>
  <si>
    <t>080081012251</t>
  </si>
  <si>
    <t>079087030405</t>
  </si>
  <si>
    <t>066094004893</t>
  </si>
  <si>
    <t>066090015548</t>
  </si>
  <si>
    <t>066098006389</t>
  </si>
  <si>
    <t>086092007374</t>
  </si>
  <si>
    <t>083090015664</t>
  </si>
  <si>
    <t>036089017926</t>
  </si>
  <si>
    <t>031077013695</t>
  </si>
  <si>
    <t>068095008725</t>
  </si>
  <si>
    <t>082080018297</t>
  </si>
  <si>
    <t>035084010510</t>
  </si>
  <si>
    <t>087096015198</t>
  </si>
  <si>
    <t>068098010471</t>
  </si>
  <si>
    <t>080090017511</t>
  </si>
  <si>
    <t>049088014474</t>
  </si>
  <si>
    <t>049084018000</t>
  </si>
  <si>
    <t>044096010807</t>
  </si>
  <si>
    <t>038090029089</t>
  </si>
  <si>
    <t>066092009623</t>
  </si>
  <si>
    <t>034091008840</t>
  </si>
  <si>
    <t>036097002397</t>
  </si>
  <si>
    <t>038092049864</t>
  </si>
  <si>
    <t>038204018567</t>
  </si>
  <si>
    <t>001084040750</t>
  </si>
  <si>
    <t>030085024355</t>
  </si>
  <si>
    <t>024092006677</t>
  </si>
  <si>
    <t>027085009522</t>
  </si>
  <si>
    <t>040096007942</t>
  </si>
  <si>
    <t>LÊ KHÁNH DUY</t>
  </si>
  <si>
    <t>042200009549</t>
  </si>
  <si>
    <t>037092003212</t>
  </si>
  <si>
    <t>096096011937</t>
  </si>
  <si>
    <t>096090000388</t>
  </si>
  <si>
    <t>024172002410</t>
  </si>
  <si>
    <t>001182054174</t>
  </si>
  <si>
    <t>052181017073</t>
  </si>
  <si>
    <t>079079011338</t>
  </si>
  <si>
    <t>PHẠM BẢO GIANG</t>
  </si>
  <si>
    <t>017074008045</t>
  </si>
  <si>
    <t>033184016663</t>
  </si>
  <si>
    <t>001184047350</t>
  </si>
  <si>
    <t>031183020952</t>
  </si>
  <si>
    <t>001081038639</t>
  </si>
  <si>
    <t>04008802428</t>
  </si>
  <si>
    <t>001073037303</t>
  </si>
  <si>
    <t>096098004614</t>
  </si>
  <si>
    <t>060069001973</t>
  </si>
  <si>
    <t>060097004536</t>
  </si>
  <si>
    <t>056079018439</t>
  </si>
  <si>
    <t>006089011602</t>
  </si>
  <si>
    <t>ĐỐI TƯỢNG BẢO HIỂM</t>
  </si>
  <si>
    <t>BAN LÃNH ĐẠO</t>
  </si>
  <si>
    <t>Quản lý cấp 1</t>
  </si>
  <si>
    <t>BQLDA ĐẦU TƯ VÀ XÂY DỰNG CHUYÊN NGÀNH</t>
  </si>
  <si>
    <t>BỘ PHẬN</t>
  </si>
  <si>
    <t xml:space="preserve">HỌ TÊN
</t>
  </si>
  <si>
    <t>ĐỖ CÔNG ĐÀ</t>
  </si>
  <si>
    <t>TRẦN NGHĨA</t>
  </si>
  <si>
    <t>LÊ THỊ THẢO LINH</t>
  </si>
  <si>
    <t>NGUYỄN TIẾN ĐỨC</t>
  </si>
  <si>
    <t>Nam</t>
  </si>
  <si>
    <t>001099029469</t>
  </si>
  <si>
    <t>Nữ</t>
  </si>
  <si>
    <t>036098010482</t>
  </si>
  <si>
    <t>TRẦN LINH CHI</t>
  </si>
  <si>
    <t>BÙI THỊ KIM HUẾ</t>
  </si>
  <si>
    <t>024197009742</t>
  </si>
  <si>
    <t>NINH DUY PHONG</t>
  </si>
  <si>
    <t>036200002605</t>
  </si>
  <si>
    <t>HỒ ĐÌNH NGỌC</t>
  </si>
  <si>
    <t>040093014267</t>
  </si>
  <si>
    <t>NGÔ NGỌC LONG</t>
  </si>
  <si>
    <t>022090010975</t>
  </si>
  <si>
    <t>Trạm CNS Cà Mau</t>
  </si>
  <si>
    <t>Đài DVOR/DME Tuy Hòa</t>
  </si>
  <si>
    <t>Trạm CNS Côn Sơn</t>
  </si>
  <si>
    <t>Tổng phí</t>
  </si>
  <si>
    <t>Chi phí</t>
  </si>
  <si>
    <t>KT, PL</t>
  </si>
  <si>
    <t>NGUYỄN VIỆT TÙNG</t>
  </si>
  <si>
    <t>HOÀNG QUỐC VƯƠNG</t>
  </si>
  <si>
    <t>NGUYỄN VĂN NHỨT TRÍ</t>
  </si>
  <si>
    <t>BÙI THANH TRUNG</t>
  </si>
  <si>
    <t>NGUYỄN DOÃN HOÀI</t>
  </si>
  <si>
    <t>Phụ lục II</t>
  </si>
  <si>
    <t>DANH SÁCH MUA BẢO HIỂM BẢO HIỂM SỨC KHỎE CỦA CBNV NĂM 2024</t>
  </si>
  <si>
    <t>TRƯƠNG BẠCH DƯƠNG</t>
  </si>
  <si>
    <t>GIỚI TÍNH</t>
  </si>
  <si>
    <t>CCCD/CMT</t>
  </si>
  <si>
    <t>001076002805</t>
  </si>
  <si>
    <t>027300006916</t>
  </si>
  <si>
    <t>PHÙNG VIỆT THẠNH</t>
  </si>
  <si>
    <t>091099006040</t>
  </si>
  <si>
    <t>001099000945</t>
  </si>
  <si>
    <t>066097012795</t>
  </si>
  <si>
    <t>077090002781</t>
  </si>
  <si>
    <t>027097008195</t>
  </si>
  <si>
    <t>001200039952</t>
  </si>
  <si>
    <t>PHÍ BẢO HIỂM</t>
  </si>
  <si>
    <t>CÔNG TY MUA CHO</t>
  </si>
  <si>
    <t>CHI PHÍ</t>
  </si>
  <si>
    <t>PHÚC LỢI</t>
  </si>
  <si>
    <t>SỐ ĐIỆN THOẠI</t>
  </si>
  <si>
    <t>EMAIL</t>
  </si>
  <si>
    <t>letienthinh@attech.com.vn</t>
  </si>
  <si>
    <t>0913532773</t>
  </si>
  <si>
    <t>hoanggiang@attech.com.vn</t>
  </si>
  <si>
    <t>0913397675</t>
  </si>
  <si>
    <t>hungpq@attech.com.vn</t>
  </si>
  <si>
    <t>0911739009</t>
  </si>
  <si>
    <t>nguyennhuthanh@attech.com.vn</t>
  </si>
  <si>
    <t>TỔNG CỘNG</t>
  </si>
  <si>
    <t>0912783456</t>
  </si>
  <si>
    <t>nguyenthuychi@attech.com.vn</t>
  </si>
  <si>
    <t>0912063234</t>
  </si>
  <si>
    <t>huongnt@attech.com.vn</t>
  </si>
  <si>
    <t>0935267888</t>
  </si>
  <si>
    <t>midzu1981@gmail.com</t>
  </si>
  <si>
    <t>0947128684</t>
  </si>
  <si>
    <t>hailtm@attech.com.vn</t>
  </si>
  <si>
    <t>0966806107</t>
  </si>
  <si>
    <t>dshai2020@gmail.com</t>
  </si>
  <si>
    <t>taitt@attech.com.vn</t>
  </si>
  <si>
    <t>thehungkh@attech.com.vn</t>
  </si>
  <si>
    <t>0988842065</t>
  </si>
  <si>
    <t>linhthai89@gmail.com</t>
  </si>
  <si>
    <t>hoapt@attech.com.vn</t>
  </si>
  <si>
    <t>0942988188</t>
  </si>
  <si>
    <t>giangnth@attech.com.vn</t>
  </si>
  <si>
    <t>0979422682</t>
  </si>
  <si>
    <t>thuha@attech.com.vn</t>
  </si>
  <si>
    <t>0982143884</t>
  </si>
  <si>
    <t>hoaintt@attech.com.vn</t>
  </si>
  <si>
    <t>0961247289</t>
  </si>
  <si>
    <t>loannt1@attech.com.vn</t>
  </si>
  <si>
    <t>0916041991</t>
  </si>
  <si>
    <t>tungnh@attech.com.vn</t>
  </si>
  <si>
    <t>0985268867</t>
  </si>
  <si>
    <t>phuongloan@attech.com.vn</t>
  </si>
  <si>
    <t>0904109727</t>
  </si>
  <si>
    <t>tranght@attech.com.vn</t>
  </si>
  <si>
    <t>huongptt@attech.com.vn</t>
  </si>
  <si>
    <t>0983988720</t>
  </si>
  <si>
    <t>0904290884</t>
  </si>
  <si>
    <t>ducdx@attech.com.vn</t>
  </si>
  <si>
    <t>0389915571</t>
  </si>
  <si>
    <t>vudq@attech.com.vn</t>
  </si>
  <si>
    <t>PHÒNG KTATCL</t>
  </si>
  <si>
    <t>0986267727</t>
  </si>
  <si>
    <t>loannt@attech.com.vn</t>
  </si>
  <si>
    <t>0977373368</t>
  </si>
  <si>
    <t>0944023059</t>
  </si>
  <si>
    <t>0937985686</t>
  </si>
  <si>
    <t>0906158999</t>
  </si>
  <si>
    <t>0914940947</t>
  </si>
  <si>
    <t>0916029507</t>
  </si>
  <si>
    <t>haint@attech.com.vn</t>
  </si>
  <si>
    <t>0977055152</t>
  </si>
  <si>
    <t>anhdt@attech.com.vn</t>
  </si>
  <si>
    <t>0888196661</t>
  </si>
  <si>
    <t>tuannq@attech.com.vn</t>
  </si>
  <si>
    <t>0982972669</t>
  </si>
  <si>
    <t>kimttt@attech.com.vn</t>
  </si>
  <si>
    <t>0904993138</t>
  </si>
  <si>
    <t>0987519037</t>
  </si>
  <si>
    <t>thaoctp@attech.com.vn</t>
  </si>
  <si>
    <t>0989978717</t>
  </si>
  <si>
    <t>hangntt@attech.com.vn</t>
  </si>
  <si>
    <t>0981044050</t>
  </si>
  <si>
    <t>sonnn@attech.com.vn</t>
  </si>
  <si>
    <t>0982549758</t>
  </si>
  <si>
    <t>chungnt1@attech.com.vn</t>
  </si>
  <si>
    <t>0988312346</t>
  </si>
  <si>
    <t>tuongnm@attech.com.vn</t>
  </si>
  <si>
    <t>0947878103</t>
  </si>
  <si>
    <t>haind@attech.com.vn</t>
  </si>
  <si>
    <t>0973083700</t>
  </si>
  <si>
    <t>toannd@attech.com.vn</t>
  </si>
  <si>
    <t>HUỲNH ĐỨC QUANG</t>
  </si>
  <si>
    <t>anhntl@attech.com.vn</t>
  </si>
  <si>
    <t>0986795951</t>
  </si>
  <si>
    <t>thuhalt@attech.com.vn</t>
  </si>
  <si>
    <t>0915988059</t>
  </si>
  <si>
    <t>linhht@attech.com.vn</t>
  </si>
  <si>
    <t>0858311088</t>
  </si>
  <si>
    <t>thuydt@attech.com.vn</t>
  </si>
  <si>
    <t>0979159598</t>
  </si>
  <si>
    <t>trungnb@attech.com.vn</t>
  </si>
  <si>
    <t>daonta@attech.com.vn</t>
  </si>
  <si>
    <t>0395835683</t>
  </si>
  <si>
    <t>0983684828</t>
  </si>
  <si>
    <t>dungda@attech.com.vn</t>
  </si>
  <si>
    <t>0934520893</t>
  </si>
  <si>
    <t>lannn@attech.com.vn</t>
  </si>
  <si>
    <t>0912776696</t>
  </si>
  <si>
    <t>thontq@attech.com.vn</t>
  </si>
  <si>
    <t>0977759286</t>
  </si>
  <si>
    <t>namattech@gmail.com</t>
  </si>
  <si>
    <t>0983895583</t>
  </si>
  <si>
    <t>cdkhoan@attech.com.vn</t>
  </si>
  <si>
    <t>0908417080</t>
  </si>
  <si>
    <t>longtuan.dinh@gmail.com</t>
  </si>
  <si>
    <t>0905885858</t>
  </si>
  <si>
    <t>vinhkhattech@gmail.com</t>
  </si>
  <si>
    <t>0989832050</t>
  </si>
  <si>
    <t>thuyhuonglamm@gmail.com</t>
  </si>
  <si>
    <t>0912398212</t>
  </si>
  <si>
    <t>thquan997@gmail.com</t>
  </si>
  <si>
    <t>0989017430</t>
  </si>
  <si>
    <t>tuanattech2@attech.com.vn</t>
  </si>
  <si>
    <t>0985011860</t>
  </si>
  <si>
    <t>loanltt@attech.com.vn</t>
  </si>
  <si>
    <t>0984145156</t>
  </si>
  <si>
    <t>tranglt@attech.com.vn</t>
  </si>
  <si>
    <t>nghia961@gmail.com</t>
  </si>
  <si>
    <t>nguyenthitoan9645@gmail.com</t>
  </si>
  <si>
    <t>0984417518</t>
  </si>
  <si>
    <t>truongthuy0210@gmail.com</t>
  </si>
  <si>
    <t>0979112758</t>
  </si>
  <si>
    <t>binh-lam@attech.com.vn</t>
  </si>
  <si>
    <t>0963713838</t>
  </si>
  <si>
    <t>hoaianh352@attech.com.vn</t>
  </si>
  <si>
    <t>lamnht@attech.com.vn</t>
  </si>
  <si>
    <t>ngunv@attech.com.vn</t>
  </si>
  <si>
    <t>anhlt@attech.com.vn</t>
  </si>
  <si>
    <t>0908169480</t>
  </si>
  <si>
    <t>quanghung@attech.com.vn</t>
  </si>
  <si>
    <t>0903357584</t>
  </si>
  <si>
    <t>quang.phamduy@attech.com.vn</t>
  </si>
  <si>
    <t>0824090499</t>
  </si>
  <si>
    <t>thuannhg@attech.com.vn</t>
  </si>
  <si>
    <t>0983103088</t>
  </si>
  <si>
    <t>0772410401</t>
  </si>
  <si>
    <t>0977159983</t>
  </si>
  <si>
    <t>0966690999</t>
  </si>
  <si>
    <t>tuanla@attech.com.vn</t>
  </si>
  <si>
    <t>0985372192</t>
  </si>
  <si>
    <t>datdt@attech.com.vn</t>
  </si>
  <si>
    <t>0934632751</t>
  </si>
  <si>
    <t>tuebt@attech.com.vn</t>
  </si>
  <si>
    <t>0911740099</t>
  </si>
  <si>
    <t>kiennt@attech.com.vn</t>
  </si>
  <si>
    <t>0985205555</t>
  </si>
  <si>
    <t>binhlv@attech.com.vn</t>
  </si>
  <si>
    <t>0916315886</t>
  </si>
  <si>
    <t>huongdv@attech.com.vn</t>
  </si>
  <si>
    <t>0365557551</t>
  </si>
  <si>
    <t>hqvuong3011@gmail.com</t>
  </si>
  <si>
    <t>001172020872</t>
  </si>
  <si>
    <t>0913533093</t>
  </si>
  <si>
    <t>lehongquang@attech.com.vn</t>
  </si>
  <si>
    <t>0903222426</t>
  </si>
  <si>
    <t xml:space="preserve">longnc@attech.com.vn	</t>
  </si>
  <si>
    <t>0836026996</t>
  </si>
  <si>
    <t>hoilx@attech.com.vn</t>
  </si>
  <si>
    <t>0818688288</t>
  </si>
  <si>
    <t>lamnb@attech.com.vn</t>
  </si>
  <si>
    <t>tuanna84@attech.com.vn</t>
  </si>
  <si>
    <t>thanhptn@attech.com.vn</t>
  </si>
  <si>
    <t>vunv@attech.com.vn</t>
  </si>
  <si>
    <t>0902400289</t>
  </si>
  <si>
    <t>thuynguyen@attech.com.vn</t>
  </si>
  <si>
    <t>0983249966</t>
  </si>
  <si>
    <t>namnt@attech.com.vn</t>
  </si>
  <si>
    <t>0918642199</t>
  </si>
  <si>
    <t>duyennd@attech.com.vn</t>
  </si>
  <si>
    <t>nghiapt@attech.com.vn</t>
  </si>
  <si>
    <t>0913596588</t>
  </si>
  <si>
    <t>cuongnd@attech.com.vn</t>
  </si>
  <si>
    <t>trungdn@attech.com.vn</t>
  </si>
  <si>
    <t>hienhtp@attech.com.vn</t>
  </si>
  <si>
    <t>0968690104</t>
  </si>
  <si>
    <t>trinhhieu@attech.com.vn</t>
  </si>
  <si>
    <t>0936308287</t>
  </si>
  <si>
    <t>cuongnh@attech.com.vn</t>
  </si>
  <si>
    <t>0978732539</t>
  </si>
  <si>
    <t>trangnth1@attech.com.vn</t>
  </si>
  <si>
    <t>xuyenpt@attech.com.vn</t>
  </si>
  <si>
    <t>thuydtt@attech.com.vn</t>
  </si>
  <si>
    <t>diepnt@attech.com.vn</t>
  </si>
  <si>
    <t>0332754412</t>
  </si>
  <si>
    <t>huebtk@attech.com.vn</t>
  </si>
  <si>
    <t>longld@attech.com.vn</t>
  </si>
  <si>
    <t>0946564589</t>
  </si>
  <si>
    <t>vuthutrang1299@gmail.com</t>
  </si>
  <si>
    <t>0987112277</t>
  </si>
  <si>
    <t>0982216189</t>
  </si>
  <si>
    <t>0942316165</t>
  </si>
  <si>
    <t>0989290567</t>
  </si>
  <si>
    <t>0984422872</t>
  </si>
  <si>
    <t>trangnpq@attech.com.vn</t>
  </si>
  <si>
    <t>huyenutt@attech.com.vn</t>
  </si>
  <si>
    <t>anhbh@attech.com.vn</t>
  </si>
  <si>
    <t>0986267690</t>
  </si>
  <si>
    <t>yenhth@attech.com.vn</t>
  </si>
  <si>
    <t>hamtt@attech.com.vn</t>
  </si>
  <si>
    <t>0976665229</t>
  </si>
  <si>
    <t>thanhnhan@attech.com.vn</t>
  </si>
  <si>
    <t>huyentt@attech.com.vn</t>
  </si>
  <si>
    <t>hoadt@attech.com.vn</t>
  </si>
  <si>
    <t>0984273580</t>
  </si>
  <si>
    <t>longnn@attech.com.vn</t>
  </si>
  <si>
    <t>0913349222</t>
  </si>
  <si>
    <t>hangntl@attech.com.vn</t>
  </si>
  <si>
    <t>0904640680</t>
  </si>
  <si>
    <t>tranghty@attech.com.vn</t>
  </si>
  <si>
    <t>0979260786</t>
  </si>
  <si>
    <t>tudt@attech.com.vn</t>
  </si>
  <si>
    <t>0981363198</t>
  </si>
  <si>
    <t>chilt@attech.com.vn</t>
  </si>
  <si>
    <t>0815187001</t>
  </si>
  <si>
    <t>0984961699</t>
  </si>
  <si>
    <t>linhnlt@attech.com.vn</t>
  </si>
  <si>
    <t>0913025623</t>
  </si>
  <si>
    <t>0913573738</t>
  </si>
  <si>
    <t>minhdn@attech.com.vn</t>
  </si>
  <si>
    <t>0903206628</t>
  </si>
  <si>
    <t>dadc@attech.com.vn</t>
  </si>
  <si>
    <t>0982019198</t>
  </si>
  <si>
    <t>loanctp@attech.com.vn</t>
  </si>
  <si>
    <t>0912396777</t>
  </si>
  <si>
    <t>thaott@attech.com.vn</t>
  </si>
  <si>
    <t>0948354546</t>
  </si>
  <si>
    <t>0906269798</t>
  </si>
  <si>
    <t>vanch@attech.com.vn</t>
  </si>
  <si>
    <t>0979693498</t>
  </si>
  <si>
    <t>thucvh@attech.com.vn</t>
  </si>
  <si>
    <t>0945690080</t>
  </si>
  <si>
    <t>tuanlt@attech.com.vn</t>
  </si>
  <si>
    <t>0988696126</t>
  </si>
  <si>
    <t>hantt1@attech.com.vn</t>
  </si>
  <si>
    <t>0909318558</t>
  </si>
  <si>
    <t>0941456627</t>
  </si>
  <si>
    <t>duyenbt@attech.com.vn</t>
  </si>
  <si>
    <t>0934679909</t>
  </si>
  <si>
    <t>0386193095</t>
  </si>
  <si>
    <t>tiennt@attech.com.vn</t>
  </si>
  <si>
    <t>0987618182</t>
  </si>
  <si>
    <t>hungtt1@gmail.com</t>
  </si>
  <si>
    <t>0982465758</t>
  </si>
  <si>
    <t>thangln@attech.com.vn</t>
  </si>
  <si>
    <t>0974688974</t>
  </si>
  <si>
    <t>hoant@attech.com.vn</t>
  </si>
  <si>
    <t>0849599909</t>
  </si>
  <si>
    <t>hien.attech@gmail.com</t>
  </si>
  <si>
    <t>0911403332</t>
  </si>
  <si>
    <t>thanhnga@attech.com.vn</t>
  </si>
  <si>
    <t>0913004006</t>
  </si>
  <si>
    <t>0389807878</t>
  </si>
  <si>
    <t>ducnt@attech.com.vn</t>
  </si>
  <si>
    <t>0902299499</t>
  </si>
  <si>
    <t>thangnm@attech.com.vn</t>
  </si>
  <si>
    <t>0903259505</t>
  </si>
  <si>
    <t>tuanna@attech.com.vn</t>
  </si>
  <si>
    <t>0982322288</t>
  </si>
  <si>
    <t>namdt@attech.com.vn</t>
  </si>
  <si>
    <t>0989057006</t>
  </si>
  <si>
    <t>nghiatv@attech.com.vn</t>
  </si>
  <si>
    <t>0904175589</t>
  </si>
  <si>
    <t>giangnh@attech.com.vn</t>
  </si>
  <si>
    <t>0818314314</t>
  </si>
  <si>
    <t>huongtt@attech.com.vn</t>
  </si>
  <si>
    <t>0904769389</t>
  </si>
  <si>
    <t>bichngoc@attech.com.vn</t>
  </si>
  <si>
    <t>0914842248</t>
  </si>
  <si>
    <t>hunglt@attech.com.vn</t>
  </si>
  <si>
    <t>0948771799</t>
  </si>
  <si>
    <t>cuongnm@attech.com.vn</t>
  </si>
  <si>
    <t>0977155173</t>
  </si>
  <si>
    <t>baont@attech.com.vn</t>
  </si>
  <si>
    <t>0916311525</t>
  </si>
  <si>
    <t>yenlth@attech.com.vn</t>
  </si>
  <si>
    <t>0817335493</t>
  </si>
  <si>
    <t>giangh@attech.com.vn</t>
  </si>
  <si>
    <t>0984820823</t>
  </si>
  <si>
    <t>manhcuong@attech.com.vn</t>
  </si>
  <si>
    <t>0913239530</t>
  </si>
  <si>
    <t>tranduc@attech.com.vn</t>
  </si>
  <si>
    <t>hungnt@attech/com.vn</t>
  </si>
  <si>
    <t>0913347790</t>
  </si>
  <si>
    <t>lamtq@attech.com.vn</t>
  </si>
  <si>
    <t>0912949668</t>
  </si>
  <si>
    <t>0345638450</t>
  </si>
  <si>
    <t>chunglt@attech.com.vn</t>
  </si>
  <si>
    <t>thaiquoctuan@attech.com.vn</t>
  </si>
  <si>
    <t>gianglt@attech.com.vn</t>
  </si>
  <si>
    <t>sonna@attech.com.vn</t>
  </si>
  <si>
    <t xml:space="preserve"> tuanba@attech.com.vn</t>
  </si>
  <si>
    <t>quyetdk@attech.com.vn</t>
  </si>
  <si>
    <t>hoangnguyen@attech.com.vn</t>
  </si>
  <si>
    <t>quanghv@attech.com.vn</t>
  </si>
  <si>
    <t>nhungtt@attech.com.vn</t>
  </si>
  <si>
    <t>minhbd@attech.com.vn</t>
  </si>
  <si>
    <t>hungcv@attech.com.vn</t>
  </si>
  <si>
    <t>huytq@attech.com.vn</t>
  </si>
  <si>
    <t>anhht@attech.com.vn</t>
  </si>
  <si>
    <t>tuanth@attech.com.vn</t>
  </si>
  <si>
    <t>giangtt@attech.com.vn</t>
  </si>
  <si>
    <t xml:space="preserve"> hailt@attech.com.vn</t>
  </si>
  <si>
    <t>dungpt@attech.com.vn</t>
  </si>
  <si>
    <t>quangpv@attech.com.vn</t>
  </si>
  <si>
    <t>thanglm@attech.com.vn</t>
  </si>
  <si>
    <t xml:space="preserve"> truonglx@attech.com.vn</t>
  </si>
  <si>
    <t xml:space="preserve"> cuongnv@attech.com.vn</t>
  </si>
  <si>
    <t>diendx@attech.com.vn</t>
  </si>
  <si>
    <t>tutd@attech.com.vn</t>
  </si>
  <si>
    <t>thangnt@attech.com.vn</t>
  </si>
  <si>
    <t>chienvb@attech.com.vn</t>
  </si>
  <si>
    <t>cuonghv@attech.com.vn</t>
  </si>
  <si>
    <t>dungnv@attech.com.vn</t>
  </si>
  <si>
    <t>duongnv2@attech.com.vn</t>
  </si>
  <si>
    <t>duongnv@attech.com.vn</t>
  </si>
  <si>
    <t xml:space="preserve"> hungpt@attech.com.vn</t>
  </si>
  <si>
    <t>tienlh@attech.com.vn</t>
  </si>
  <si>
    <t>quangnv@attech.com.vn</t>
  </si>
  <si>
    <t>linhvt@attech.com.vn</t>
  </si>
  <si>
    <t>nghihq@attech.com.vn</t>
  </si>
  <si>
    <t xml:space="preserve"> giangnd@attech.com.vn</t>
  </si>
  <si>
    <t>0904115119</t>
  </si>
  <si>
    <t>0912070777</t>
  </si>
  <si>
    <t>0934340333</t>
  </si>
  <si>
    <t>0975382863</t>
  </si>
  <si>
    <t>0913220392</t>
  </si>
  <si>
    <t>0904668658</t>
  </si>
  <si>
    <t>0982022345</t>
  </si>
  <si>
    <t>0975270068</t>
  </si>
  <si>
    <t>0988032041</t>
  </si>
  <si>
    <t>0974980056</t>
  </si>
  <si>
    <t>0988613098</t>
  </si>
  <si>
    <t>0932341188</t>
  </si>
  <si>
    <t>0989136663</t>
  </si>
  <si>
    <t>0903402888</t>
  </si>
  <si>
    <t>0988625922</t>
  </si>
  <si>
    <t>0982789271</t>
  </si>
  <si>
    <t>0977992606</t>
  </si>
  <si>
    <t>0966504886</t>
  </si>
  <si>
    <t>0911581366</t>
  </si>
  <si>
    <t>0983113316</t>
  </si>
  <si>
    <t>0982113532</t>
  </si>
  <si>
    <t>0906219178</t>
  </si>
  <si>
    <t>0914778743</t>
  </si>
  <si>
    <t>0906080884</t>
  </si>
  <si>
    <t>0988229726</t>
  </si>
  <si>
    <t>0986886480</t>
  </si>
  <si>
    <t>0977012228</t>
  </si>
  <si>
    <t>0984234085</t>
  </si>
  <si>
    <t>0948842398</t>
  </si>
  <si>
    <t>0975606562</t>
  </si>
  <si>
    <t>0978333226</t>
  </si>
  <si>
    <t>0984739135</t>
  </si>
  <si>
    <t>0913867997</t>
  </si>
  <si>
    <t>0867652184</t>
  </si>
  <si>
    <t>0966007956</t>
  </si>
  <si>
    <t>0944577729</t>
  </si>
  <si>
    <t>0979981997</t>
  </si>
  <si>
    <t>0339239203</t>
  </si>
  <si>
    <t>0989616216</t>
  </si>
  <si>
    <t>hiendt@attech.com.vn</t>
  </si>
  <si>
    <t>0989969645</t>
  </si>
  <si>
    <t>0975264136</t>
  </si>
  <si>
    <t>tien.leba@attech.com.vn</t>
  </si>
  <si>
    <t>0909510546</t>
  </si>
  <si>
    <t>khanhphuong@attech.com.vn</t>
  </si>
  <si>
    <t>0979575635</t>
  </si>
  <si>
    <t>linh.vumai@attech.com.vn</t>
  </si>
  <si>
    <t>0937315036</t>
  </si>
  <si>
    <t>huynhtung@attech.com.vn</t>
  </si>
  <si>
    <t>0903013039</t>
  </si>
  <si>
    <t>nguyenchontung@gmail.com</t>
  </si>
  <si>
    <t>0989140998</t>
  </si>
  <si>
    <t>phuocld@attech.com.vn</t>
  </si>
  <si>
    <t>0901491009</t>
  </si>
  <si>
    <t>066095015771</t>
  </si>
  <si>
    <t>0868848155</t>
  </si>
  <si>
    <t>quanghd@attech.com.vn</t>
  </si>
  <si>
    <t>0913028790</t>
  </si>
  <si>
    <t>thanhnd@attech.com.vn</t>
  </si>
  <si>
    <t>0912341509</t>
  </si>
  <si>
    <t>nguyenthuy@attech.com.vn</t>
  </si>
  <si>
    <t>0985366895</t>
  </si>
  <si>
    <t>hienntt@attech.com.vn</t>
  </si>
  <si>
    <t>0916405661</t>
  </si>
  <si>
    <t>tungnv@attech.com.vn</t>
  </si>
  <si>
    <t>0923061986</t>
  </si>
  <si>
    <t>duylm@attech.com.vn</t>
  </si>
  <si>
    <t>trannghia@attech.com.vn</t>
  </si>
  <si>
    <t>0966615639</t>
  </si>
  <si>
    <t>02/11/1970</t>
  </si>
  <si>
    <t>02/12/1975</t>
  </si>
  <si>
    <t>17/06/1978</t>
  </si>
  <si>
    <t>15/04/1977</t>
  </si>
  <si>
    <t>29/05/1975</t>
  </si>
  <si>
    <t>06/11/1969</t>
  </si>
  <si>
    <t>04/08/1976</t>
  </si>
  <si>
    <t>02/09/1980</t>
  </si>
  <si>
    <t>12/03/1980</t>
  </si>
  <si>
    <t>07/11/1979</t>
  </si>
  <si>
    <t>08/12/1974</t>
  </si>
  <si>
    <t>04/08/1980</t>
  </si>
  <si>
    <t>01/02/1990</t>
  </si>
  <si>
    <t>05/11/1989</t>
  </si>
  <si>
    <t>14/3/1980</t>
  </si>
  <si>
    <t>17/8/1979</t>
  </si>
  <si>
    <t>18/4/1989</t>
  </si>
  <si>
    <t>19/4/1992</t>
  </si>
  <si>
    <t>06/9/1986</t>
  </si>
  <si>
    <t>13/7/1995</t>
  </si>
  <si>
    <t>21/8/1983</t>
  </si>
  <si>
    <t>28/6/1984</t>
  </si>
  <si>
    <t>07/10/1974</t>
  </si>
  <si>
    <t>27/03/1984</t>
  </si>
  <si>
    <t>30/5/1985</t>
  </si>
  <si>
    <t>06/7/1976</t>
  </si>
  <si>
    <t>21/7/2000</t>
  </si>
  <si>
    <t>11/04/1976</t>
  </si>
  <si>
    <t>30/5/1998</t>
  </si>
  <si>
    <t>05/6/1981</t>
  </si>
  <si>
    <t>16/9/1984</t>
  </si>
  <si>
    <t>10/3/1985</t>
  </si>
  <si>
    <t>19/4/1978</t>
  </si>
  <si>
    <t>09/8/1987</t>
  </si>
  <si>
    <t>02/11/1984</t>
  </si>
  <si>
    <t>16/4/1991</t>
  </si>
  <si>
    <t>17/02/1990</t>
  </si>
  <si>
    <t>23/6/1986</t>
  </si>
  <si>
    <t>15/9/1980</t>
  </si>
  <si>
    <t>08/11/1986</t>
  </si>
  <si>
    <t>05/5/1982</t>
  </si>
  <si>
    <t>31/10/1988</t>
  </si>
  <si>
    <t>28/3/1988</t>
  </si>
  <si>
    <t>01/12/1983</t>
  </si>
  <si>
    <t>30/6/1980</t>
  </si>
  <si>
    <t>07/4/1984</t>
  </si>
  <si>
    <t>07/9/1986</t>
  </si>
  <si>
    <t>12/11/1974</t>
  </si>
  <si>
    <t>18/12/1980</t>
  </si>
  <si>
    <t>20/8/1993</t>
  </si>
  <si>
    <t>08/5/1998</t>
  </si>
  <si>
    <t>21/9/1997</t>
  </si>
  <si>
    <t>06/12/1999</t>
  </si>
  <si>
    <t>24/3/1999</t>
  </si>
  <si>
    <t>06/3/1980</t>
  </si>
  <si>
    <t>24/4/1974</t>
  </si>
  <si>
    <t>05/01/1976</t>
  </si>
  <si>
    <t>24/12/1972</t>
  </si>
  <si>
    <t>07/10/1985</t>
  </si>
  <si>
    <t>14/08/1983</t>
  </si>
  <si>
    <t>26/4/1970</t>
  </si>
  <si>
    <t>01/10/1987</t>
  </si>
  <si>
    <t>25/8/1977</t>
  </si>
  <si>
    <t>01/7/1978</t>
  </si>
  <si>
    <t>04/01/1988</t>
  </si>
  <si>
    <t>19/8/1991</t>
  </si>
  <si>
    <t>18/7/2000</t>
  </si>
  <si>
    <t>23/12/1978</t>
  </si>
  <si>
    <t>03/5/1974</t>
  </si>
  <si>
    <t>20/02/1980</t>
  </si>
  <si>
    <t>23/3/1988</t>
  </si>
  <si>
    <t>25/9/1979</t>
  </si>
  <si>
    <t>06/5/1979</t>
  </si>
  <si>
    <t>21/11/1989</t>
  </si>
  <si>
    <t>24/3/1980</t>
  </si>
  <si>
    <t>25/6/1983</t>
  </si>
  <si>
    <t>11/02/1991</t>
  </si>
  <si>
    <t>29/8/1984</t>
  </si>
  <si>
    <t>14/10/1990</t>
  </si>
  <si>
    <t>14/7/1987</t>
  </si>
  <si>
    <t>17/7/1995</t>
  </si>
  <si>
    <t>13/12/1988</t>
  </si>
  <si>
    <t>24/3/1966</t>
  </si>
  <si>
    <t>17/7/1977</t>
  </si>
  <si>
    <t>30/10/1979</t>
  </si>
  <si>
    <t>03/9/1984</t>
  </si>
  <si>
    <t>08/12/199</t>
  </si>
  <si>
    <t>09/11/1967</t>
  </si>
  <si>
    <t>04/01/1975</t>
  </si>
  <si>
    <t>07/01/1973</t>
  </si>
  <si>
    <t>16/9/1979</t>
  </si>
  <si>
    <t>04/06/1984</t>
  </si>
  <si>
    <t>16/12/1983</t>
  </si>
  <si>
    <t>04/09/1988</t>
  </si>
  <si>
    <t>02/07/1978</t>
  </si>
  <si>
    <t>20/7/1985</t>
  </si>
  <si>
    <t>29/9/1977</t>
  </si>
  <si>
    <t>14/11/1990</t>
  </si>
  <si>
    <t>01/02/1969</t>
  </si>
  <si>
    <t>26/5/1979</t>
  </si>
  <si>
    <t>27/6/1990</t>
  </si>
  <si>
    <t>29/8/1983</t>
  </si>
  <si>
    <t>29/6/1997</t>
  </si>
  <si>
    <t>27/02/1984</t>
  </si>
  <si>
    <t>03/11/1983</t>
  </si>
  <si>
    <t>08/02/1987</t>
  </si>
  <si>
    <t>17/10/1982</t>
  </si>
  <si>
    <t>03/10/1980</t>
  </si>
  <si>
    <t>23/10/1975</t>
  </si>
  <si>
    <t>06/3/1978</t>
  </si>
  <si>
    <t>14/12/1981</t>
  </si>
  <si>
    <t>05/8/1988</t>
  </si>
  <si>
    <t>24/10/1987</t>
  </si>
  <si>
    <t>30/11/2000</t>
  </si>
  <si>
    <t>15/02/1970</t>
  </si>
  <si>
    <t>22/5/1974</t>
  </si>
  <si>
    <t>22/01/1971</t>
  </si>
  <si>
    <t>25/7/1985</t>
  </si>
  <si>
    <t>21/11/1971</t>
  </si>
  <si>
    <t>07/12/1988</t>
  </si>
  <si>
    <t>12/7/1973</t>
  </si>
  <si>
    <t>09/02/1977</t>
  </si>
  <si>
    <t>14/8/1977</t>
  </si>
  <si>
    <t>11/02/1985</t>
  </si>
  <si>
    <t>14/9/1987</t>
  </si>
  <si>
    <t>22/03/1992</t>
  </si>
  <si>
    <t>27/01/1981</t>
  </si>
  <si>
    <t>11/12/1984</t>
  </si>
  <si>
    <t>25/11/1983</t>
  </si>
  <si>
    <t>21/12/1978</t>
  </si>
  <si>
    <t>21/7/1968</t>
  </si>
  <si>
    <t>13/8/1986</t>
  </si>
  <si>
    <t>03/6/1989</t>
  </si>
  <si>
    <t>20/3/1981</t>
  </si>
  <si>
    <t>18/6/1978</t>
  </si>
  <si>
    <t>06/3/1981</t>
  </si>
  <si>
    <t>12/9/1988</t>
  </si>
  <si>
    <t>12/8/1971</t>
  </si>
  <si>
    <t>21/9/1978</t>
  </si>
  <si>
    <t>20/3/1965</t>
  </si>
  <si>
    <t>04/12/1985</t>
  </si>
  <si>
    <t>10/12/1977</t>
  </si>
  <si>
    <t>15/02/1981</t>
  </si>
  <si>
    <t>05/02/1973</t>
  </si>
  <si>
    <t>24/12/1986</t>
  </si>
  <si>
    <t>13/7/1979</t>
  </si>
  <si>
    <t>27/4/1987</t>
  </si>
  <si>
    <t>01/01/1979</t>
  </si>
  <si>
    <t>15/5/1978</t>
  </si>
  <si>
    <t>05/11/1975</t>
  </si>
  <si>
    <t>02/11/1976</t>
  </si>
  <si>
    <t>12/12/1982</t>
  </si>
  <si>
    <t>25/12/1985</t>
  </si>
  <si>
    <t>25/9/1988</t>
  </si>
  <si>
    <t>04/11/1987</t>
  </si>
  <si>
    <t>06/7/1981</t>
  </si>
  <si>
    <t>30/11/1982</t>
  </si>
  <si>
    <t>12/6/1983</t>
  </si>
  <si>
    <t>17/4/1985</t>
  </si>
  <si>
    <t>06/11/1977</t>
  </si>
  <si>
    <t>09/3/1983</t>
  </si>
  <si>
    <t>18/6/1984</t>
  </si>
  <si>
    <t>05/02/1989</t>
  </si>
  <si>
    <t>15/7/1985</t>
  </si>
  <si>
    <t>21/10/1973</t>
  </si>
  <si>
    <t>21/9/1983</t>
  </si>
  <si>
    <t>14/02/1980</t>
  </si>
  <si>
    <t>02/8/1974</t>
  </si>
  <si>
    <t>30/12/1981</t>
  </si>
  <si>
    <t>27/7/1989</t>
  </si>
  <si>
    <t>10/3/1993</t>
  </si>
  <si>
    <t>07/7/1991</t>
  </si>
  <si>
    <t>02/9/1998</t>
  </si>
  <si>
    <t>03/5/1999</t>
  </si>
  <si>
    <t>17/02/1985</t>
  </si>
  <si>
    <t>20/4/1986</t>
  </si>
  <si>
    <t>07/8/1991</t>
  </si>
  <si>
    <t>18/3/1991</t>
  </si>
  <si>
    <t>13/10/1978</t>
  </si>
  <si>
    <t>14/10/1986</t>
  </si>
  <si>
    <t>05/01/1980</t>
  </si>
  <si>
    <t>09/9/1981</t>
  </si>
  <si>
    <t>28/5/1982</t>
  </si>
  <si>
    <t>24/10/1986</t>
  </si>
  <si>
    <t>04/10/1974</t>
  </si>
  <si>
    <t>01/01/1978</t>
  </si>
  <si>
    <t>24/01/1992</t>
  </si>
  <si>
    <t>07/01/1968</t>
  </si>
  <si>
    <t>20/10/1980</t>
  </si>
  <si>
    <t>12/01/1983</t>
  </si>
  <si>
    <t>07/5/1974</t>
  </si>
  <si>
    <t>10/12/1984</t>
  </si>
  <si>
    <t>04/04/1982</t>
  </si>
  <si>
    <t>03/9/1985</t>
  </si>
  <si>
    <t>08/10/1981</t>
  </si>
  <si>
    <t>18/9/1986</t>
  </si>
  <si>
    <t>17/3/1983</t>
  </si>
  <si>
    <t>19/02/1983</t>
  </si>
  <si>
    <t>03/8/1982</t>
  </si>
  <si>
    <t>27/9/1965</t>
  </si>
  <si>
    <t>05/6/1975</t>
  </si>
  <si>
    <t>22/01/1980</t>
  </si>
  <si>
    <t>21/7/1988</t>
  </si>
  <si>
    <t>27/11/1992</t>
  </si>
  <si>
    <t>16/3/1981</t>
  </si>
  <si>
    <t>15/9/1999</t>
  </si>
  <si>
    <t>25/6/1997</t>
  </si>
  <si>
    <t>10/11/1970</t>
  </si>
  <si>
    <t>10/10/1965</t>
  </si>
  <si>
    <t>03/9/1972</t>
  </si>
  <si>
    <t>18/01/1969</t>
  </si>
  <si>
    <t>28/5/1979</t>
  </si>
  <si>
    <t>15/9/1974</t>
  </si>
  <si>
    <t>13/5/1989</t>
  </si>
  <si>
    <t>28/11/1991</t>
  </si>
  <si>
    <t>19/12/1996</t>
  </si>
  <si>
    <t>15/01/1979</t>
  </si>
  <si>
    <t>14/02/1987</t>
  </si>
  <si>
    <t>19/5/1979</t>
  </si>
  <si>
    <t>02/9/1984</t>
  </si>
  <si>
    <t>01/10/1991</t>
  </si>
  <si>
    <t>17/5/1998</t>
  </si>
  <si>
    <t>04/01/1999</t>
  </si>
  <si>
    <t>09/12/1991</t>
  </si>
  <si>
    <t>07/5/1975</t>
  </si>
  <si>
    <t>20/8/1964</t>
  </si>
  <si>
    <t>13/9/1979</t>
  </si>
  <si>
    <t>11/6/1986</t>
  </si>
  <si>
    <t>01/11/1977</t>
  </si>
  <si>
    <t>08/4/1973</t>
  </si>
  <si>
    <t>20/12/1979</t>
  </si>
  <si>
    <t>09/11/1984</t>
  </si>
  <si>
    <t>15/11/1987</t>
  </si>
  <si>
    <t>04/11/1994</t>
  </si>
  <si>
    <t>01/10/1995</t>
  </si>
  <si>
    <t>16/9/1985</t>
  </si>
  <si>
    <t>27/11/1979</t>
  </si>
  <si>
    <t>07/9/1982</t>
  </si>
  <si>
    <t>23/3/1989</t>
  </si>
  <si>
    <t>10/11/1988</t>
  </si>
  <si>
    <t>13/9/1995</t>
  </si>
  <si>
    <t>15/4/1996</t>
  </si>
  <si>
    <t>16/01/1984</t>
  </si>
  <si>
    <t>07/8/1981</t>
  </si>
  <si>
    <t>10/8/1985</t>
  </si>
  <si>
    <t>22/7/1983</t>
  </si>
  <si>
    <t>13/8/1991</t>
  </si>
  <si>
    <t>24/12/1989</t>
  </si>
  <si>
    <t>09/8/1983</t>
  </si>
  <si>
    <t>20/3/1974</t>
  </si>
  <si>
    <t>29/11/1989</t>
  </si>
  <si>
    <t>20/6/1989</t>
  </si>
  <si>
    <t>28/11/1980</t>
  </si>
  <si>
    <t>25/10/1976</t>
  </si>
  <si>
    <t>19/11/1992</t>
  </si>
  <si>
    <t>10/12/1978</t>
  </si>
  <si>
    <t>04/02/1971</t>
  </si>
  <si>
    <t>17/12/1984</t>
  </si>
  <si>
    <t>11/6/1975</t>
  </si>
  <si>
    <t>23/3/1982</t>
  </si>
  <si>
    <t>15/4/1983</t>
  </si>
  <si>
    <t>05/8/1982</t>
  </si>
  <si>
    <t>02/5/1998</t>
  </si>
  <si>
    <t>08/3/1990</t>
  </si>
  <si>
    <t>25/6/2000</t>
  </si>
  <si>
    <t>12/5/1986</t>
  </si>
  <si>
    <t>18/4/1991</t>
  </si>
  <si>
    <t>01/9/1989</t>
  </si>
  <si>
    <t>21/9/1985</t>
  </si>
  <si>
    <t>22/02/1991</t>
  </si>
  <si>
    <t>26/12/1973</t>
  </si>
  <si>
    <t>14/5/1976</t>
  </si>
  <si>
    <t>22/10/1976</t>
  </si>
  <si>
    <t>11/01/1993</t>
  </si>
  <si>
    <t>22/6/1992</t>
  </si>
  <si>
    <t>13/10/1987</t>
  </si>
  <si>
    <t>24/02/1993</t>
  </si>
  <si>
    <t>11/6/1994</t>
  </si>
  <si>
    <t>27/7/1995</t>
  </si>
  <si>
    <t>11/01/1992</t>
  </si>
  <si>
    <t>10/3/1997</t>
  </si>
  <si>
    <t>12/8/1983</t>
  </si>
  <si>
    <t>01/6/1986</t>
  </si>
  <si>
    <t>19/6/1989</t>
  </si>
  <si>
    <t>13/7/1987</t>
  </si>
  <si>
    <t>24/01/1994</t>
  </si>
  <si>
    <t>30/6/1983</t>
  </si>
  <si>
    <t>14/10/1981</t>
  </si>
  <si>
    <t>10/10/1987</t>
  </si>
  <si>
    <t>24/03/1992</t>
  </si>
  <si>
    <t>05/01/1994</t>
  </si>
  <si>
    <t>29/01/1992</t>
  </si>
  <si>
    <t>22/12/1999</t>
  </si>
  <si>
    <t>12/12/1977</t>
  </si>
  <si>
    <t>05/6/1980</t>
  </si>
  <si>
    <t>02/6/1992</t>
  </si>
  <si>
    <t>30/3/1990</t>
  </si>
  <si>
    <t>28/8/1998</t>
  </si>
  <si>
    <t>24/8/1992</t>
  </si>
  <si>
    <t>01/10/1969</t>
  </si>
  <si>
    <t>02/8/1990</t>
  </si>
  <si>
    <t>11/12/1998</t>
  </si>
  <si>
    <t>21/7/1997</t>
  </si>
  <si>
    <t>16/8/1967</t>
  </si>
  <si>
    <t>02/12/1972</t>
  </si>
  <si>
    <t>13/10/1977</t>
  </si>
  <si>
    <t>17/5/1995</t>
  </si>
  <si>
    <t>12/10/1969</t>
  </si>
  <si>
    <t>13/11/1976</t>
  </si>
  <si>
    <t>06/02/1997</t>
  </si>
  <si>
    <t>10/3/1980</t>
  </si>
  <si>
    <t>05/6/1984</t>
  </si>
  <si>
    <t>13/9/1985</t>
  </si>
  <si>
    <t>29/01/1996</t>
  </si>
  <si>
    <t>25/7/1979</t>
  </si>
  <si>
    <t>25/6/1994</t>
  </si>
  <si>
    <t>14/10/1995</t>
  </si>
  <si>
    <t>26/01/1996</t>
  </si>
  <si>
    <t>03/01/1996</t>
  </si>
  <si>
    <t>19/02/1998</t>
  </si>
  <si>
    <t>11/5/1984</t>
  </si>
  <si>
    <t>11/09/1988</t>
  </si>
  <si>
    <t>15/5/1980</t>
  </si>
  <si>
    <t>24/4/1989</t>
  </si>
  <si>
    <t>13/9/1991</t>
  </si>
  <si>
    <t>16/10/1995</t>
  </si>
  <si>
    <t>20/11/1990</t>
  </si>
  <si>
    <t>19/6/1990</t>
  </si>
  <si>
    <t>12/7/1989</t>
  </si>
  <si>
    <t>17/12/1990</t>
  </si>
  <si>
    <t>17/07/1988</t>
  </si>
  <si>
    <t>01/11/1984</t>
  </si>
  <si>
    <t>11/10/1996</t>
  </si>
  <si>
    <t>06/10/1971</t>
  </si>
  <si>
    <t>03/02/1986</t>
  </si>
  <si>
    <t>03/5/1990</t>
  </si>
  <si>
    <t>01/4/1992</t>
  </si>
  <si>
    <t>02/12/1991</t>
  </si>
  <si>
    <t>10/6/1991</t>
  </si>
  <si>
    <t>15/9/1994</t>
  </si>
  <si>
    <t>20/11/1983</t>
  </si>
  <si>
    <t>19/6/1997</t>
  </si>
  <si>
    <t>20/12/1997</t>
  </si>
  <si>
    <t>26/8/2000</t>
  </si>
  <si>
    <t>06/6/2004</t>
  </si>
  <si>
    <t>25/3/1985</t>
  </si>
  <si>
    <t>26/8/1985</t>
  </si>
  <si>
    <t>16/11/1989</t>
  </si>
  <si>
    <t>29/9/1991</t>
  </si>
  <si>
    <t>08/02/1992</t>
  </si>
  <si>
    <t>26/11/1985</t>
  </si>
  <si>
    <t>22/12/1995</t>
  </si>
  <si>
    <t>03/11/1989</t>
  </si>
  <si>
    <t>13/10/1998</t>
  </si>
  <si>
    <t>30/10/1996</t>
  </si>
  <si>
    <t>25/10/2000</t>
  </si>
  <si>
    <t>27/09/2000</t>
  </si>
  <si>
    <t>09/09/1993</t>
  </si>
  <si>
    <t>26/9/1988</t>
  </si>
  <si>
    <t>18/12/1990</t>
  </si>
  <si>
    <t>19/05/1992</t>
  </si>
  <si>
    <t>01/01/1975</t>
  </si>
  <si>
    <t>08/01/1983</t>
  </si>
  <si>
    <t>10/12/1993</t>
  </si>
  <si>
    <t>20/6/1993</t>
  </si>
  <si>
    <t>19/7/1992</t>
  </si>
  <si>
    <t>01/01/1992</t>
  </si>
  <si>
    <t>07/11/1987</t>
  </si>
  <si>
    <t>02/5/1988</t>
  </si>
  <si>
    <t>29/5/1990</t>
  </si>
  <si>
    <t>23/9/1996</t>
  </si>
  <si>
    <t>17/7/1990</t>
  </si>
  <si>
    <t>15/5/1988</t>
  </si>
  <si>
    <t>09/02/1966</t>
  </si>
  <si>
    <t>19/10/1980</t>
  </si>
  <si>
    <t>20/02/1976</t>
  </si>
  <si>
    <t>02/04/1972</t>
  </si>
  <si>
    <t>17/9/1978</t>
  </si>
  <si>
    <t>27/11/1964</t>
  </si>
  <si>
    <t>24/01/1982</t>
  </si>
  <si>
    <t>26/6/1979</t>
  </si>
  <si>
    <t>18/5/1975</t>
  </si>
  <si>
    <t>24/12/1981</t>
  </si>
  <si>
    <t>27/11/1972</t>
  </si>
  <si>
    <t>21/11/1979</t>
  </si>
  <si>
    <t>01/3/1981</t>
  </si>
  <si>
    <t>03/6/1990</t>
  </si>
  <si>
    <t>02/10/1984</t>
  </si>
  <si>
    <t>14/9/1998</t>
  </si>
  <si>
    <t>27/9/1999</t>
  </si>
  <si>
    <t>09/4/1999</t>
  </si>
  <si>
    <t>10/7/1995</t>
  </si>
  <si>
    <t>TRONG ĐÓ NLĐ ĐÓNG THÊM</t>
  </si>
  <si>
    <t>001082012144</t>
  </si>
  <si>
    <t>0912553181</t>
  </si>
  <si>
    <t>giangnv@attech.com.vn</t>
  </si>
  <si>
    <t>0972999219</t>
  </si>
  <si>
    <t>tuannm@attech.com.vn</t>
  </si>
  <si>
    <t>0904246940</t>
  </si>
  <si>
    <t>hienlv@attech.com.vn</t>
  </si>
  <si>
    <t xml:space="preserve">0981129874 </t>
  </si>
  <si>
    <t>thuynt@attech.com.vn</t>
  </si>
  <si>
    <t>0915107969</t>
  </si>
  <si>
    <t>daothinga@attech.com.vn</t>
  </si>
  <si>
    <t>0779699968</t>
  </si>
  <si>
    <t>vuongdh@attech.com.vn</t>
  </si>
  <si>
    <t>0399477596</t>
  </si>
  <si>
    <t>anhlh@attech.com.vn</t>
  </si>
  <si>
    <t>0787295577</t>
  </si>
  <si>
    <t>linhpv@attech.com.vn</t>
  </si>
  <si>
    <t>0353592828</t>
  </si>
  <si>
    <t>namnh1@attech.com.vn</t>
  </si>
  <si>
    <t>0963207213</t>
  </si>
  <si>
    <t>ddnhat0305@gmail.com</t>
  </si>
  <si>
    <t>0944083485</t>
  </si>
  <si>
    <t>cuongpv@attech.com.vn</t>
  </si>
  <si>
    <t>0918442934</t>
  </si>
  <si>
    <t>lananh@attech.com.vn</t>
  </si>
  <si>
    <t>0326177126</t>
  </si>
  <si>
    <t>hungnx@attech.com.vn</t>
  </si>
  <si>
    <t>0839169091</t>
  </si>
  <si>
    <t>linhtd@attech.com.vn</t>
  </si>
  <si>
    <t xml:space="preserve">cuongnt@attech.com.vn	</t>
  </si>
  <si>
    <t xml:space="preserve">namnh@attech.com.vn	</t>
  </si>
  <si>
    <t xml:space="preserve">dungpd@attech.com.vn	</t>
  </si>
  <si>
    <t xml:space="preserve">hantt@attech.com.vn	</t>
  </si>
  <si>
    <t xml:space="preserve">tunt@attech.com.vn	</t>
  </si>
  <si>
    <t xml:space="preserve">namnv@attech.com.vn	</t>
  </si>
  <si>
    <t xml:space="preserve">langnt@attech.com.vn	</t>
  </si>
  <si>
    <t xml:space="preserve">tunghm@attech.com.vn	</t>
  </si>
  <si>
    <t xml:space="preserve">quanghuy@attech.com.vn	</t>
  </si>
  <si>
    <t>0975932103</t>
  </si>
  <si>
    <t>Hoaind@attech.com.vn</t>
  </si>
  <si>
    <t xml:space="preserve">thangvt@attech.com.vn	</t>
  </si>
  <si>
    <t xml:space="preserve">hungqv@attech.com.vn	</t>
  </si>
  <si>
    <t xml:space="preserve">giangnh1@attech.com.vn	</t>
  </si>
  <si>
    <t xml:space="preserve">huocnq@attech.com.vn	</t>
  </si>
  <si>
    <t xml:space="preserve">chinhnv@attech.com.vn	</t>
  </si>
  <si>
    <t xml:space="preserve">thiennd@attech.com.vn	</t>
  </si>
  <si>
    <t xml:space="preserve">thuannm@attech.com.vn	</t>
  </si>
  <si>
    <t xml:space="preserve">quyetpx@attech.com.vn	</t>
  </si>
  <si>
    <t xml:space="preserve">tiepvn@attech.com.vn	</t>
  </si>
  <si>
    <t xml:space="preserve">dongpq@attech.com.vn	</t>
  </si>
  <si>
    <t xml:space="preserve">tungnx@attech.com.vn	</t>
  </si>
  <si>
    <t xml:space="preserve">giangnl@attech.com.vn	</t>
  </si>
  <si>
    <t>0912462054</t>
  </si>
  <si>
    <t>khiemnt@attech.com.vn</t>
  </si>
  <si>
    <t>0968683336</t>
  </si>
  <si>
    <t>cuongcq@attech.com.vn</t>
  </si>
  <si>
    <t>0942784666</t>
  </si>
  <si>
    <t>donghta@attech.com.vn</t>
  </si>
  <si>
    <t>0978384570</t>
  </si>
  <si>
    <t>thanhnq@attech.com.vn</t>
  </si>
  <si>
    <t>0947891683</t>
  </si>
  <si>
    <t>canhnb@attech.com.vn</t>
  </si>
  <si>
    <t>0912020388</t>
  </si>
  <si>
    <t>kiennd@attech.com.vn</t>
  </si>
  <si>
    <t>0964563960</t>
  </si>
  <si>
    <t>duchai@attech.com.vn</t>
  </si>
  <si>
    <t>0913555403</t>
  </si>
  <si>
    <t>thanhvx@attech.com.vn</t>
  </si>
  <si>
    <t>0397033956</t>
  </si>
  <si>
    <t>hieutv82874@gmail.com</t>
  </si>
  <si>
    <t>0979829372</t>
  </si>
  <si>
    <t>trungdq@attech.com.vn</t>
  </si>
  <si>
    <t>0355173691</t>
  </si>
  <si>
    <t>trungdk@attech.com.vn</t>
  </si>
  <si>
    <t>0919416834</t>
  </si>
  <si>
    <t>haonv@attech.com.vn</t>
  </si>
  <si>
    <t>0968808873</t>
  </si>
  <si>
    <t>hiennh@attech.com.vn</t>
  </si>
  <si>
    <t>0973109996</t>
  </si>
  <si>
    <t>ngoctt@attech.com.vn</t>
  </si>
  <si>
    <t>0946612998</t>
  </si>
  <si>
    <t>anhlv@attech.com.vn</t>
  </si>
  <si>
    <t>0358888896</t>
  </si>
  <si>
    <t>chiennv@attech.com.vn</t>
  </si>
  <si>
    <t>thinhvph@attech.com.vn</t>
  </si>
  <si>
    <t>0978140287</t>
  </si>
  <si>
    <t>vuha@attech.com.vn</t>
  </si>
  <si>
    <t>0914436909</t>
  </si>
  <si>
    <t>huypq@attech.com.vn</t>
  </si>
  <si>
    <t>0973857815</t>
  </si>
  <si>
    <t>sonhv@attech.com.vn</t>
  </si>
  <si>
    <t>0979472091</t>
  </si>
  <si>
    <t>vupdt@attech.com.vn</t>
  </si>
  <si>
    <t>0969545106</t>
  </si>
  <si>
    <t>khoind@attech.com.vn</t>
  </si>
  <si>
    <t>0934576612</t>
  </si>
  <si>
    <t>sonmv@attech.com.vn</t>
  </si>
  <si>
    <t>0984568087</t>
  </si>
  <si>
    <t>nampv@attech.com.vn</t>
  </si>
  <si>
    <t>0912850279</t>
  </si>
  <si>
    <t>thangnah@attech.com.vn</t>
  </si>
  <si>
    <t>0912137736</t>
  </si>
  <si>
    <t>trungnq@attech.com.vn</t>
  </si>
  <si>
    <t>0915375077</t>
  </si>
  <si>
    <t>phutq@attech.com.vn</t>
  </si>
  <si>
    <t>0948111386</t>
  </si>
  <si>
    <t>haitv@attech.com.vn</t>
  </si>
  <si>
    <t>0858375695</t>
  </si>
  <si>
    <t>tuanbv@attech.com.vn</t>
  </si>
  <si>
    <t>0979347766</t>
  </si>
  <si>
    <t>binhnt1@attech.com.vn</t>
  </si>
  <si>
    <t>0908224646</t>
  </si>
  <si>
    <t>thucvv@attech.com.vn</t>
  </si>
  <si>
    <t>0973996505</t>
  </si>
  <si>
    <t>thanhtx@attech.com.vn</t>
  </si>
  <si>
    <t>0934221987</t>
  </si>
  <si>
    <t>kiemnv@attech.com.vn</t>
  </si>
  <si>
    <t>0336689838</t>
  </si>
  <si>
    <t>thaodt@attech.com.vn</t>
  </si>
  <si>
    <t>0326038889</t>
  </si>
  <si>
    <t>tuyennd@attech.com.vn</t>
  </si>
  <si>
    <t>0976553358</t>
  </si>
  <si>
    <t>thepq@attech.com.vn</t>
  </si>
  <si>
    <t>0982544557</t>
  </si>
  <si>
    <t>duongvin@attech.com.vn</t>
  </si>
  <si>
    <t>0988178789</t>
  </si>
  <si>
    <t>tuanta@attech.com.vn</t>
  </si>
  <si>
    <t>0918054690</t>
  </si>
  <si>
    <t>tuanph@attech.com.vn</t>
  </si>
  <si>
    <t>0977437797</t>
  </si>
  <si>
    <t>ducla@attech.com.vn</t>
  </si>
  <si>
    <t>0388669567</t>
  </si>
  <si>
    <t>hoangnp@attech.com.vn</t>
  </si>
  <si>
    <t>0366986498</t>
  </si>
  <si>
    <t>cuongth@attech.com.vn</t>
  </si>
  <si>
    <t>0935759993</t>
  </si>
  <si>
    <t>cuongdoh@attech.com.vn</t>
  </si>
  <si>
    <t>0914714289</t>
  </si>
  <si>
    <t>huongvq@attech.com.vn</t>
  </si>
  <si>
    <t>0983117674</t>
  </si>
  <si>
    <t>minhtq@attech.com.vn</t>
  </si>
  <si>
    <t>0919453909</t>
  </si>
  <si>
    <t>tuanvn@attech.com.vn</t>
  </si>
  <si>
    <t>0911050068</t>
  </si>
  <si>
    <t>duongtm@attech.com.vn</t>
  </si>
  <si>
    <t>0966891817</t>
  </si>
  <si>
    <t>hieutq@attech.com.vn</t>
  </si>
  <si>
    <t>0945540135</t>
  </si>
  <si>
    <t xml:space="preserve">havm@attech.com.vn	</t>
  </si>
  <si>
    <t>0988688644</t>
  </si>
  <si>
    <t xml:space="preserve">thanhdx@attech.com.vn	</t>
  </si>
  <si>
    <t>0983880509</t>
  </si>
  <si>
    <t xml:space="preserve">thuongvd@attech.com.vn	</t>
  </si>
  <si>
    <t>0767477515</t>
  </si>
  <si>
    <t xml:space="preserve">trangnth@attech.com.vn	</t>
  </si>
  <si>
    <t>0363797380</t>
  </si>
  <si>
    <t xml:space="preserve">taint@attech.com.vn	</t>
  </si>
  <si>
    <t>0948323500</t>
  </si>
  <si>
    <t>trungha@attech.com.vn</t>
  </si>
  <si>
    <t>0916640888</t>
  </si>
  <si>
    <t>hoalq@attech.com.vn</t>
  </si>
  <si>
    <t>0948523383</t>
  </si>
  <si>
    <t>haidn@attech.com.vn</t>
  </si>
  <si>
    <t>0985705805</t>
  </si>
  <si>
    <t>thaold@attech.com.vn</t>
  </si>
  <si>
    <t>0918592979</t>
  </si>
  <si>
    <t>thuanvd@attech.com.vn</t>
  </si>
  <si>
    <t>0962951432</t>
  </si>
  <si>
    <t>cuongtv@attech.com.vn</t>
  </si>
  <si>
    <t>0328173694</t>
  </si>
  <si>
    <t>sonhn@attech.com.vn</t>
  </si>
  <si>
    <t>0866932900</t>
  </si>
  <si>
    <t>longvt@attech.com.vn</t>
  </si>
  <si>
    <t>0936100656</t>
  </si>
  <si>
    <t>thietla@attech.com.vn</t>
  </si>
  <si>
    <t>0905246366</t>
  </si>
  <si>
    <t>duclm@attech.com.vn</t>
  </si>
  <si>
    <t>0902757456</t>
  </si>
  <si>
    <t>lenlt@attech.com.vn</t>
  </si>
  <si>
    <t>0961210122</t>
  </si>
  <si>
    <t>thinhnd@attech.com.vn</t>
  </si>
  <si>
    <t>0388179143</t>
  </si>
  <si>
    <t>quyhc@attech.com.vn</t>
  </si>
  <si>
    <t>0979007655</t>
  </si>
  <si>
    <t>hobieu@attech.com.vn</t>
  </si>
  <si>
    <t>0905090929</t>
  </si>
  <si>
    <t>tynv@attech.com.vn</t>
  </si>
  <si>
    <t>0903559977</t>
  </si>
  <si>
    <t>trihue@attech.com.vn</t>
  </si>
  <si>
    <t>0914077775</t>
  </si>
  <si>
    <t>tungph@attech.com.vn</t>
  </si>
  <si>
    <t>0988133959</t>
  </si>
  <si>
    <t>huyenvtt@attech.com.vn</t>
  </si>
  <si>
    <t>0379932207</t>
  </si>
  <si>
    <t>phutd@attech.com</t>
  </si>
  <si>
    <t>042091019678</t>
  </si>
  <si>
    <t>040088024228</t>
  </si>
  <si>
    <t>031189007167</t>
  </si>
  <si>
    <t>001076062223</t>
  </si>
  <si>
    <t>036186019764</t>
  </si>
  <si>
    <t>046089010917</t>
  </si>
  <si>
    <t>0834626990</t>
  </si>
  <si>
    <t>dungpca@attech.com.vn</t>
  </si>
  <si>
    <t>0914279468</t>
  </si>
  <si>
    <t>nhadc@attech.com.vn</t>
  </si>
  <si>
    <t>0914124412</t>
  </si>
  <si>
    <t>danhlb@attech.com.vn</t>
  </si>
  <si>
    <t>0949376985</t>
  </si>
  <si>
    <t>thuanpm@attech.com.vn</t>
  </si>
  <si>
    <t>0344730344</t>
  </si>
  <si>
    <t>transon@attech.com.vn</t>
  </si>
  <si>
    <t>0987049638</t>
  </si>
  <si>
    <t>sondb@attech.com.vn</t>
  </si>
  <si>
    <t>0937923468</t>
  </si>
  <si>
    <t>baolt@attech.com.vn</t>
  </si>
  <si>
    <t>0969737895</t>
  </si>
  <si>
    <t>duydv@attech.com.vn</t>
  </si>
  <si>
    <t>0971700046</t>
  </si>
  <si>
    <t>longlv@attech.com.vn</t>
  </si>
  <si>
    <t>0392991992</t>
  </si>
  <si>
    <t>thangnq@attech.com.vn</t>
  </si>
  <si>
    <t>0395674478</t>
  </si>
  <si>
    <t>kleade@attech.com.vn</t>
  </si>
  <si>
    <t xml:space="preserve">haulkh@attech.com.vn	</t>
  </si>
  <si>
    <t xml:space="preserve">vanpq@attech.com.vn	</t>
  </si>
  <si>
    <t xml:space="preserve">kinnn@attech.com.vn	</t>
  </si>
  <si>
    <t xml:space="preserve">congtc@attech.com.vn	</t>
  </si>
  <si>
    <t xml:space="preserve">dunglx@attech.com.vn	</t>
  </si>
  <si>
    <t>0909128215</t>
  </si>
  <si>
    <t>dinhquangthieu3006@gmail.com</t>
  </si>
  <si>
    <t>0789664565</t>
  </si>
  <si>
    <t>vohai1410@gmail.com</t>
  </si>
  <si>
    <t>0974318787</t>
  </si>
  <si>
    <t>hieult@attech.com.vn</t>
  </si>
  <si>
    <t>0987896711</t>
  </si>
  <si>
    <t>huutuan1010@gmail.com</t>
  </si>
  <si>
    <t>0355667493</t>
  </si>
  <si>
    <t>vanlanh199405@gmail.com</t>
  </si>
  <si>
    <t>0865318591</t>
  </si>
  <si>
    <t>phonglt@attech.com.vn</t>
  </si>
  <si>
    <t>0399658309</t>
  </si>
  <si>
    <t>thanhphung313@gmail.com</t>
  </si>
  <si>
    <t>0913421105</t>
  </si>
  <si>
    <t>hungbmt@attech.com.vn</t>
  </si>
  <si>
    <t>0973021784</t>
  </si>
  <si>
    <t>hoanbn@attech.com.vn</t>
  </si>
  <si>
    <t>0367250822</t>
  </si>
  <si>
    <t>liemnt@attech.com.vn</t>
  </si>
  <si>
    <t>0987664455</t>
  </si>
  <si>
    <t>huypnb@attech.com.vn</t>
  </si>
  <si>
    <t>0814567851</t>
  </si>
  <si>
    <t>huunq@attech.com.vn</t>
  </si>
  <si>
    <t>0907240892</t>
  </si>
  <si>
    <t>thachnnh@attech.com.vn</t>
  </si>
  <si>
    <t>0906093663</t>
  </si>
  <si>
    <t>nghiemnm@attech.com.vn</t>
  </si>
  <si>
    <t>0978246839</t>
  </si>
  <si>
    <t>tuanlh@attech.com.vn</t>
  </si>
  <si>
    <t>0988698663</t>
  </si>
  <si>
    <t>tienbh@attech.com.vn</t>
  </si>
  <si>
    <t>0901096700</t>
  </si>
  <si>
    <t>giangpb@attech.com.vn</t>
  </si>
  <si>
    <t>0385522728</t>
  </si>
  <si>
    <t>trinvn@attech.com.vn</t>
  </si>
  <si>
    <t>0918646299</t>
  </si>
  <si>
    <t>banac@attech.com.vn</t>
  </si>
  <si>
    <t>0918925272</t>
  </si>
  <si>
    <t>vinhnh@attch.com.vn</t>
  </si>
  <si>
    <t>0983783186</t>
  </si>
  <si>
    <t>longpt@attech.com.vn</t>
  </si>
  <si>
    <t>0855277522</t>
  </si>
  <si>
    <t>thientt@attech.com.vn</t>
  </si>
  <si>
    <t>0918775543</t>
  </si>
  <si>
    <t>hientm@attech.com.vn</t>
  </si>
  <si>
    <t>0919070651</t>
  </si>
  <si>
    <t>tamtv@attech.com.vn</t>
  </si>
  <si>
    <t>0919011924</t>
  </si>
  <si>
    <t>tiennm@attech.com.vn</t>
  </si>
  <si>
    <t>0398848346</t>
  </si>
  <si>
    <t>haind1@attech.com.vn</t>
  </si>
  <si>
    <t>0908742479</t>
  </si>
  <si>
    <t>sontrn@attech.com.vn</t>
  </si>
  <si>
    <t>0947777084</t>
  </si>
  <si>
    <t>hoangtrn@attech.com.vn</t>
  </si>
  <si>
    <t>0984501282</t>
  </si>
  <si>
    <t>thiendc@attech.com.vn</t>
  </si>
  <si>
    <t>0984916252</t>
  </si>
  <si>
    <t>quocnt@attech.com.vn</t>
  </si>
  <si>
    <t>0362661311</t>
  </si>
  <si>
    <t>ndthinh@attech.com.vn</t>
  </si>
  <si>
    <t>0702818079</t>
  </si>
  <si>
    <t>buibinh1979@gmail.com</t>
  </si>
  <si>
    <t xml:space="preserve">	duyminh@attech.com.vn</t>
  </si>
  <si>
    <t>0945329908</t>
  </si>
  <si>
    <t xml:space="preserve">	truongln@attech.com.vn</t>
  </si>
  <si>
    <t>0337333448</t>
  </si>
  <si>
    <t>taitc@attech.com.vn</t>
  </si>
  <si>
    <t>0971727093</t>
  </si>
  <si>
    <t>nnbk96@gmail.com</t>
  </si>
  <si>
    <t>0988656360</t>
  </si>
  <si>
    <t>tienld@attech.com.vn</t>
  </si>
  <si>
    <t>0966371506</t>
  </si>
  <si>
    <t>sonpt@attech.com.vn</t>
  </si>
  <si>
    <t>0983687684</t>
  </si>
  <si>
    <t>levangia2011@gmail.com</t>
  </si>
  <si>
    <t>0909643176</t>
  </si>
  <si>
    <t>anhtuancsn@attech.com.vn</t>
  </si>
  <si>
    <t>0399929419</t>
  </si>
  <si>
    <t>sangnt@attech.com.vn</t>
  </si>
  <si>
    <t>0964099822</t>
  </si>
  <si>
    <t>tyhv@attech.com.vn</t>
  </si>
  <si>
    <t>0939999852</t>
  </si>
  <si>
    <t>bigtoe.nguyen9@gmail.com</t>
  </si>
  <si>
    <t>0949493479</t>
  </si>
  <si>
    <t>vanhoaicrkh79@gmail.com</t>
  </si>
  <si>
    <t>0919890811</t>
  </si>
  <si>
    <t>nhannh@attech.com.vn</t>
  </si>
  <si>
    <t>0977835319</t>
  </si>
  <si>
    <t>lelenguyenthanhtoan@gmail.com</t>
  </si>
  <si>
    <t>0972888317</t>
  </si>
  <si>
    <t xml:space="preserve">trunbt@attech.com.vn </t>
  </si>
  <si>
    <t>0943746265</t>
  </si>
  <si>
    <t>sonnv@attech.com.vn</t>
  </si>
  <si>
    <t>0972191848</t>
  </si>
  <si>
    <t>tupd@attech.com.vn</t>
  </si>
  <si>
    <t>0913620830</t>
  </si>
  <si>
    <t>canhnd@attech.com.vn</t>
  </si>
  <si>
    <t>0962144184</t>
  </si>
  <si>
    <t>cavh@attech.com.vn</t>
  </si>
  <si>
    <t>0868461321</t>
  </si>
  <si>
    <t>nguyennd@attech.com.vn</t>
  </si>
  <si>
    <t>0914267899</t>
  </si>
  <si>
    <t>namplk@attech.com.vn</t>
  </si>
  <si>
    <t>0974800515</t>
  </si>
  <si>
    <t>bapd@attech.com.vn</t>
  </si>
  <si>
    <t>0974820370</t>
  </si>
  <si>
    <t>lamlx@attech.com.vn</t>
  </si>
  <si>
    <t>0346970929</t>
  </si>
  <si>
    <t>minhnv@attech.com.vn</t>
  </si>
  <si>
    <t>0383462508</t>
  </si>
  <si>
    <t>vuongnq@attech.com.vn</t>
  </si>
  <si>
    <t>0967750691</t>
  </si>
  <si>
    <t>duongnd@attech.com.vn</t>
  </si>
  <si>
    <t>0946740585</t>
  </si>
  <si>
    <t>duongnc@attech.com.vn</t>
  </si>
  <si>
    <t>0962146887</t>
  </si>
  <si>
    <t>tanpx@attech.com.vn</t>
  </si>
  <si>
    <t>thinhhd@attech.com.vn</t>
  </si>
  <si>
    <t>0333913205</t>
  </si>
  <si>
    <t>haulv@attech.com.vn</t>
  </si>
  <si>
    <t>0972141792</t>
  </si>
  <si>
    <t>haivt@attech.com.vn</t>
  </si>
  <si>
    <t>0972413858</t>
  </si>
  <si>
    <t>phuongntt@attech.com.vn</t>
  </si>
  <si>
    <t>0354208971</t>
  </si>
  <si>
    <t>minhmd@attech.com.vn</t>
  </si>
  <si>
    <t>0981183934</t>
  </si>
  <si>
    <t>dienln@attech.com.vn</t>
  </si>
  <si>
    <t>0988772184</t>
  </si>
  <si>
    <t>namdq@attech.com.vn</t>
  </si>
  <si>
    <t>0868025900</t>
  </si>
  <si>
    <t>danhvc@attech.com.vn</t>
  </si>
  <si>
    <t>longdd@attech.com.vn</t>
  </si>
  <si>
    <t>0349649065</t>
  </si>
  <si>
    <t>phucnv@attech.com.vn</t>
  </si>
  <si>
    <t>0968002132</t>
  </si>
  <si>
    <t>quangdd@attech.com.vn</t>
  </si>
  <si>
    <t>0975082229</t>
  </si>
  <si>
    <t>duongna@attech.com.vn</t>
  </si>
  <si>
    <t>0982406562</t>
  </si>
  <si>
    <t>luongnd@attech.com.vn</t>
  </si>
  <si>
    <t>0365310992</t>
  </si>
  <si>
    <t>namlh@attech.com.vn</t>
  </si>
  <si>
    <t>0365446155</t>
  </si>
  <si>
    <t>trungtv@attech.com.vn</t>
  </si>
  <si>
    <t>0986317235</t>
  </si>
  <si>
    <t>tuannm1@attech.com.vn</t>
  </si>
  <si>
    <t>0392939116</t>
  </si>
  <si>
    <t>vinhdn@attech.com.vn</t>
  </si>
  <si>
    <t>0348767404</t>
  </si>
  <si>
    <t>duylk@attech.com.vn</t>
  </si>
  <si>
    <t>0855660863</t>
  </si>
  <si>
    <t>phongnd@attech.com.vn</t>
  </si>
  <si>
    <t>0344075111</t>
  </si>
  <si>
    <t>ngochd@attech.com.vn</t>
  </si>
  <si>
    <t>0937020009</t>
  </si>
  <si>
    <t>huyvn@attech.com.vn</t>
  </si>
  <si>
    <t>0867775994</t>
  </si>
  <si>
    <t>tuanlm@attech.com.vn</t>
  </si>
  <si>
    <t>0973308684</t>
  </si>
  <si>
    <t>hainh@attech.com.vn</t>
  </si>
  <si>
    <t>0913667488</t>
  </si>
  <si>
    <t>thoind@attech.com.vn</t>
  </si>
  <si>
    <t>0907355176</t>
  </si>
  <si>
    <t>cuongvt@attech.com.vn</t>
  </si>
  <si>
    <t>0975475412</t>
  </si>
  <si>
    <t>linhct@attech.com.vn</t>
  </si>
  <si>
    <t>0393234723</t>
  </si>
  <si>
    <t>hoanglm@attech.com.vn</t>
  </si>
  <si>
    <t>0844430666</t>
  </si>
  <si>
    <t>ducmn@attech.com.vn</t>
  </si>
  <si>
    <t>0974953899</t>
  </si>
  <si>
    <t>anhnv@attech.com.vn</t>
  </si>
  <si>
    <t>0987769288</t>
  </si>
  <si>
    <t>dieuvk@attech.com.vn</t>
  </si>
  <si>
    <t>0977548355</t>
  </si>
  <si>
    <t>hoanlx@attech.com.vn</t>
  </si>
  <si>
    <t>0392951990</t>
  </si>
  <si>
    <t>ngoclong@attech.com.vn</t>
  </si>
  <si>
    <t>054093011306</t>
  </si>
  <si>
    <t>049075010894</t>
  </si>
  <si>
    <t>01/10/1976</t>
  </si>
  <si>
    <t>56095004095</t>
  </si>
  <si>
    <t>042088007531</t>
  </si>
  <si>
    <t>086085011555</t>
  </si>
  <si>
    <t>086076011832</t>
  </si>
  <si>
    <t>066077006719</t>
  </si>
  <si>
    <t>079069016406</t>
  </si>
  <si>
    <t>082092015761</t>
  </si>
  <si>
    <t>052089015041</t>
  </si>
  <si>
    <t>026087013621</t>
  </si>
  <si>
    <t>056092007535</t>
  </si>
  <si>
    <t>042087004450</t>
  </si>
  <si>
    <t>046185010133</t>
  </si>
  <si>
    <t>037085011622</t>
  </si>
  <si>
    <t>0904285166</t>
  </si>
  <si>
    <t>0914421220</t>
  </si>
  <si>
    <t>0389993882</t>
  </si>
  <si>
    <t>0936317383</t>
  </si>
  <si>
    <t>0964463355</t>
  </si>
  <si>
    <t>0989652591</t>
  </si>
  <si>
    <t>0989983336</t>
  </si>
  <si>
    <t>0983939586</t>
  </si>
  <si>
    <t>0917338835</t>
  </si>
  <si>
    <t>0913584970</t>
  </si>
  <si>
    <t>0903425743</t>
  </si>
  <si>
    <t>0366110092</t>
  </si>
  <si>
    <t>0988086662</t>
  </si>
  <si>
    <t>0903443202</t>
  </si>
  <si>
    <t>0912609028</t>
  </si>
  <si>
    <t>0903285903</t>
  </si>
  <si>
    <t>0989868889</t>
  </si>
  <si>
    <t>0912800344</t>
  </si>
  <si>
    <t>0987532026</t>
  </si>
  <si>
    <t>0903454443</t>
  </si>
  <si>
    <t>0986248866</t>
  </si>
  <si>
    <t>0987415490</t>
  </si>
  <si>
    <t>0979657629</t>
  </si>
  <si>
    <t>0979545696</t>
  </si>
  <si>
    <t>0844344567</t>
  </si>
  <si>
    <t>0902699687</t>
  </si>
  <si>
    <t>0943840123</t>
  </si>
  <si>
    <t>0983537384</t>
  </si>
  <si>
    <t>0949343369</t>
  </si>
  <si>
    <t>0888889575</t>
  </si>
  <si>
    <t>024181008163</t>
  </si>
  <si>
    <t>I</t>
  </si>
  <si>
    <t>BẢO HIỂM SỨC KHỎE</t>
  </si>
  <si>
    <t>II</t>
  </si>
  <si>
    <t>Đội bay Kiểm tra hiệu chuẩn; Xưởng DVKT; Chi nhánh tại TP. HCM; nhân sự thuộc Tổng công ty Quản lý bay Việt Nam và Cục Hàng không Việt Nam</t>
  </si>
  <si>
    <t xml:space="preserve">BẢO HIỂM QUYỀN LỢI MỞ RỘNG "CẤP CỨU BẰNG PHƯƠNG TIỆN TÀU BAY (TRỰC THĂNG, THỦY PHI CƠ…) KHI NGƯỜI ĐƯỢC BẢO HIỂM GẶP SỰ CỐ, TAI NẠN, BỆNH NGUY CẤP YÊU CẦU PHẢI CẤP CỨU, ĐIỀU TRỊ KHẨN CẤP" </t>
  </si>
  <si>
    <t>BỘ PHẬN/ĐƠN VỊ</t>
  </si>
  <si>
    <t>NLĐ ĐÓNG THÊM</t>
  </si>
  <si>
    <t>PHÍ BẢO HIỂM SAU KHI NLĐ ĐIỀU CHỈNH TĂNG QUYỀN LỢI</t>
  </si>
  <si>
    <t xml:space="preserve">HỢP ĐỒNG </t>
  </si>
  <si>
    <t>SỐ LƯỢT NGƯỜI THAM GIA CỦA GIAI ĐOẠN 1</t>
  </si>
  <si>
    <t>SỐ TIỀN BẢO HIỂM CỦA GIAI ĐOẠN 1</t>
  </si>
  <si>
    <t>CHI TIẾT TIỀN BẢO HIỂM SỨC KHỎE VÀ QUYỀN LỢI MỞ RỘNG THEO PHỤ LỤC 1 CỦA HỢP ĐỒNG BHSK  012-003/23/01.1D/HD/0000003</t>
  </si>
  <si>
    <t>CÔNG TY TNHH KỸ THUẬT QUẢN LÝ BAY</t>
  </si>
  <si>
    <t>đã mua</t>
  </si>
  <si>
    <t>CP cckc</t>
  </si>
  <si>
    <t xml:space="preserve">Mua cho 34 nv mới </t>
  </si>
  <si>
    <t>CHI TIẾT TIỀN TIỀN BẢO HIỂM SỨC KHỎE ĐỐI VỚI CBNV TĂNG QUYỀN LỢI BẢO HIỂM, NQL NGHỈ HƯU VÀ MUA BẢO HIỂM THÂN NHÂN 2024</t>
  </si>
  <si>
    <t>CÔNG TY MUA CHO NLĐ</t>
  </si>
  <si>
    <t>NLĐ TĂNG QUYỀN LỢI BẢO HIỂM</t>
  </si>
  <si>
    <t>THÂN NHÂN</t>
  </si>
  <si>
    <t>TỔNG PHÍ BẢO HIỂM PHẢI NỘP</t>
  </si>
  <si>
    <t>Đối tượng bảo hiểm</t>
  </si>
  <si>
    <t>Phí bảo hiểm</t>
  </si>
  <si>
    <t>Đối tượng tham gia bảo hiểm khi tăng quyền lợi BH</t>
  </si>
  <si>
    <t>Phí bảo hiểm của đối tượng khi tăng quyền lợi BH</t>
  </si>
  <si>
    <t>NGÀY THÁNG NĂM SINH</t>
  </si>
  <si>
    <t>MỨC PHÍ BẢO HIỂM</t>
  </si>
  <si>
    <t>(1)</t>
  </si>
  <si>
    <t>(2)</t>
  </si>
  <si>
    <t>(3) = (2)-(1)</t>
  </si>
  <si>
    <t>(4)</t>
  </si>
  <si>
    <t>(5) = (3) + (4)</t>
  </si>
  <si>
    <t>13/02/2009</t>
  </si>
  <si>
    <t>17/4/2011</t>
  </si>
  <si>
    <t>Nguyễn Hoàng Giang</t>
  </si>
  <si>
    <t>Phạm Thùy Linh</t>
  </si>
  <si>
    <t>13/4/1989</t>
  </si>
  <si>
    <t>001189049185</t>
  </si>
  <si>
    <t>0912641248</t>
  </si>
  <si>
    <t>Nguyễn Như Thành</t>
  </si>
  <si>
    <t>Nguyễn Diệu Linh</t>
  </si>
  <si>
    <t>03/11/2006</t>
  </si>
  <si>
    <t>001306000565</t>
  </si>
  <si>
    <t>Đinh Thế Hùng</t>
  </si>
  <si>
    <t>Đinh Hải Đăng</t>
  </si>
  <si>
    <t>05/11/2005</t>
  </si>
  <si>
    <t>036205001959</t>
  </si>
  <si>
    <t>0982422852</t>
  </si>
  <si>
    <t>Đinh Thùy Chi</t>
  </si>
  <si>
    <t>22/11/2012</t>
  </si>
  <si>
    <t>001307030280</t>
  </si>
  <si>
    <t>Chu Hồng Văn</t>
  </si>
  <si>
    <t>Nguyễn Thị Thái Hà</t>
  </si>
  <si>
    <t>0902206899</t>
  </si>
  <si>
    <t>0913002399</t>
  </si>
  <si>
    <t>001163039463</t>
  </si>
  <si>
    <t>Nguyễn Thị Bình</t>
  </si>
  <si>
    <t>09/12/1958</t>
  </si>
  <si>
    <t>001158006505</t>
  </si>
  <si>
    <t>0933660943</t>
  </si>
  <si>
    <t>Nguyễn Thùy Chi</t>
  </si>
  <si>
    <t>26/4/2014</t>
  </si>
  <si>
    <t>Nguyễn Ngọc Trí</t>
  </si>
  <si>
    <t>03/3/1956</t>
  </si>
  <si>
    <t>034056001149</t>
  </si>
  <si>
    <t>Nguyễn Minh Hiền</t>
  </si>
  <si>
    <t>Phùng Thị Mỹ Dung</t>
  </si>
  <si>
    <t>Trần Quang Khánh</t>
  </si>
  <si>
    <t>05/10/2016</t>
  </si>
  <si>
    <t>001216048382</t>
  </si>
  <si>
    <t>Trần Quang Toản</t>
  </si>
  <si>
    <t>28/05/1973</t>
  </si>
  <si>
    <t>036073000605</t>
  </si>
  <si>
    <t>0989055905</t>
  </si>
  <si>
    <t>toantrank10@gmail.com</t>
  </si>
  <si>
    <t>Nguyễn Thị Thanh Hải</t>
  </si>
  <si>
    <t>Nguyễn Quang Hưu</t>
  </si>
  <si>
    <t>10/06/1956</t>
  </si>
  <si>
    <t>033056007077</t>
  </si>
  <si>
    <t>Bùi Thị Hảo</t>
  </si>
  <si>
    <t>17/12/1960</t>
  </si>
  <si>
    <t>033160006781</t>
  </si>
  <si>
    <t>Vũ Viết Dương</t>
  </si>
  <si>
    <t>21/06/1985</t>
  </si>
  <si>
    <t>001085044160</t>
  </si>
  <si>
    <t>Vũ Viết Nam</t>
  </si>
  <si>
    <t>14/02/1961</t>
  </si>
  <si>
    <t>001061019966</t>
  </si>
  <si>
    <t>Nguyễn Thị Nga</t>
  </si>
  <si>
    <t>10/10/1966</t>
  </si>
  <si>
    <t>001166021389</t>
  </si>
  <si>
    <t>Nguyễn Thị Lan Anh</t>
  </si>
  <si>
    <t>Đinh Văn Cung</t>
  </si>
  <si>
    <t>15/8/1972</t>
  </si>
  <si>
    <t>036072000342</t>
  </si>
  <si>
    <t>0912712644</t>
  </si>
  <si>
    <t>cungdv@caav.com.vn</t>
  </si>
  <si>
    <t>Đinh Nguyễn Duy Quang</t>
  </si>
  <si>
    <t>01/3/2006</t>
  </si>
  <si>
    <t>001206000201</t>
  </si>
  <si>
    <t>0833004006</t>
  </si>
  <si>
    <t>Đặng Hoàng Long</t>
  </si>
  <si>
    <t>Con đẻ</t>
  </si>
  <si>
    <t>01/05/2006</t>
  </si>
  <si>
    <t>001306000783</t>
  </si>
  <si>
    <t>Phạm Thị Hòa</t>
  </si>
  <si>
    <t>Nguyễn Ngọc Hoàng</t>
  </si>
  <si>
    <t>25/5/1987</t>
  </si>
  <si>
    <t>034087001825</t>
  </si>
  <si>
    <t>0889043338</t>
  </si>
  <si>
    <t>08/10/2005</t>
  </si>
  <si>
    <t>12/10/2012</t>
  </si>
  <si>
    <t>20/6/2011</t>
  </si>
  <si>
    <t>0117901956</t>
  </si>
  <si>
    <t>29/4/2016</t>
  </si>
  <si>
    <t>0144339581</t>
  </si>
  <si>
    <t>07/8/1983</t>
  </si>
  <si>
    <t>024083005729</t>
  </si>
  <si>
    <t>11/7/2020</t>
  </si>
  <si>
    <t>Phạm Văn Thư</t>
  </si>
  <si>
    <t>13/07/1957</t>
  </si>
  <si>
    <t>030057012568</t>
  </si>
  <si>
    <t>Nguyễn Thị La</t>
  </si>
  <si>
    <t>12/8/1961</t>
  </si>
  <si>
    <t>030161014284</t>
  </si>
  <si>
    <t>14/8/2014</t>
  </si>
  <si>
    <t>13/7/2017</t>
  </si>
  <si>
    <t>21/06/1960</t>
  </si>
  <si>
    <t>0397336909</t>
  </si>
  <si>
    <t>12/5/1957</t>
  </si>
  <si>
    <t>15/11/1957</t>
  </si>
  <si>
    <t>034157007095</t>
  </si>
  <si>
    <t>01/9/2012</t>
  </si>
  <si>
    <t>28/8/2015</t>
  </si>
  <si>
    <t>Nguyễn Trọng Hải</t>
  </si>
  <si>
    <t>20/05/1958</t>
  </si>
  <si>
    <t>042058000674</t>
  </si>
  <si>
    <t>Phạm Thanh Hương</t>
  </si>
  <si>
    <t>19/02/1958</t>
  </si>
  <si>
    <t>001158013507</t>
  </si>
  <si>
    <t>03/02/1962</t>
  </si>
  <si>
    <t>Nguyễn Tùng Lâm</t>
  </si>
  <si>
    <t>03/7/2016</t>
  </si>
  <si>
    <t>Nguyễn Thảo Anh</t>
  </si>
  <si>
    <t>29/10/2018</t>
  </si>
  <si>
    <t>Lê Thị Thảo Linh</t>
  </si>
  <si>
    <t>0985693986</t>
  </si>
  <si>
    <t>Nguyễn Phương Anh</t>
  </si>
  <si>
    <t>08/11/2006</t>
  </si>
  <si>
    <t>001306024803</t>
  </si>
  <si>
    <t>11/9/2016</t>
  </si>
  <si>
    <t>001216041380</t>
  </si>
  <si>
    <t>08/02/1991</t>
  </si>
  <si>
    <t>0979849940</t>
  </si>
  <si>
    <t>ndinh1959@gmail.com</t>
  </si>
  <si>
    <t>05/7/2017</t>
  </si>
  <si>
    <t>Nguyễn Bình Minh Triết</t>
  </si>
  <si>
    <t>03/4/2023</t>
  </si>
  <si>
    <t>001223013938</t>
  </si>
  <si>
    <t>Nguyễn Xuân Đình</t>
  </si>
  <si>
    <t>23/4/1959</t>
  </si>
  <si>
    <t>001059012819</t>
  </si>
  <si>
    <t>0903406737</t>
  </si>
  <si>
    <t>Nguyễn Thị Minh Hà</t>
  </si>
  <si>
    <t>22/07/1959</t>
  </si>
  <si>
    <t>001159013568</t>
  </si>
  <si>
    <t>0378515157</t>
  </si>
  <si>
    <t>04/11/2017</t>
  </si>
  <si>
    <t>Nguyễn Phú Minh Khuê</t>
  </si>
  <si>
    <t>02/10/1981</t>
  </si>
  <si>
    <t>019081000255</t>
  </si>
  <si>
    <t>001311037226</t>
  </si>
  <si>
    <t>21/04/2016</t>
  </si>
  <si>
    <t>001216022838</t>
  </si>
  <si>
    <t>Đỗ Thị Hường</t>
  </si>
  <si>
    <t>28/8/1956</t>
  </si>
  <si>
    <t>034156001425</t>
  </si>
  <si>
    <t>001212033946</t>
  </si>
  <si>
    <t>22/08/2015</t>
  </si>
  <si>
    <t>001215012939</t>
  </si>
  <si>
    <t>17/08/1961</t>
  </si>
  <si>
    <t>001161020202</t>
  </si>
  <si>
    <t>0987789098</t>
  </si>
  <si>
    <t>0903455858</t>
  </si>
  <si>
    <t>02/4/2013</t>
  </si>
  <si>
    <t>05/7/2019</t>
  </si>
  <si>
    <t>11/7/2021</t>
  </si>
  <si>
    <t>Nguyễn Mạnh Hùng</t>
  </si>
  <si>
    <t>28/6/1983</t>
  </si>
  <si>
    <t xml:space="preserve">019083000081 </t>
  </si>
  <si>
    <t>038193046765</t>
  </si>
  <si>
    <t>06/5/2016</t>
  </si>
  <si>
    <t>038316033139</t>
  </si>
  <si>
    <t>Trần Quang Minh</t>
  </si>
  <si>
    <t>24/01/2022</t>
  </si>
  <si>
    <t>001222006883</t>
  </si>
  <si>
    <t>Lê Thị Diệu</t>
  </si>
  <si>
    <t>06/02/1979</t>
  </si>
  <si>
    <t>038179004307</t>
  </si>
  <si>
    <t>15/02/1964</t>
  </si>
  <si>
    <t>Nguyễn Văn Lâm</t>
  </si>
  <si>
    <t>15/02/1966</t>
  </si>
  <si>
    <t>038066003796</t>
  </si>
  <si>
    <t>Phạm Thị Tường Vân</t>
  </si>
  <si>
    <t>08/7/1956</t>
  </si>
  <si>
    <t>038156000072</t>
  </si>
  <si>
    <t>Hoàng Văn Khuê</t>
  </si>
  <si>
    <t>09/12/1956</t>
  </si>
  <si>
    <t>031056000708</t>
  </si>
  <si>
    <t>Nguyễn Ngọc Lân</t>
  </si>
  <si>
    <t>Lê Như Ngọc</t>
  </si>
  <si>
    <t>24/01/1958</t>
  </si>
  <si>
    <t>001158007127</t>
  </si>
  <si>
    <t>Đinh Long Tuấn</t>
  </si>
  <si>
    <t>Lê Thu Hà</t>
  </si>
  <si>
    <t>19/12/1986</t>
  </si>
  <si>
    <t>001186030384</t>
  </si>
  <si>
    <t>Đinh Gia Long</t>
  </si>
  <si>
    <t>01/02/2021</t>
  </si>
  <si>
    <t>001221013733</t>
  </si>
  <si>
    <t>Hoàng Thế Vinh</t>
  </si>
  <si>
    <t>Đỗ Thị Bình</t>
  </si>
  <si>
    <t>20/9/1986</t>
  </si>
  <si>
    <t>022186003302</t>
  </si>
  <si>
    <t>Lâm Thúy Hường</t>
  </si>
  <si>
    <t>Nguyễn Hoàng Phúc</t>
  </si>
  <si>
    <t>11/01/1998</t>
  </si>
  <si>
    <t>034098005833</t>
  </si>
  <si>
    <t>Hoàng Thu Hằng</t>
  </si>
  <si>
    <t>08/5/1968</t>
  </si>
  <si>
    <t>037168000898</t>
  </si>
  <si>
    <t>Nguyễn Thị Hoa</t>
  </si>
  <si>
    <t>18/7/1971</t>
  </si>
  <si>
    <t>034171004633</t>
  </si>
  <si>
    <t>Trần Xuân Thủy</t>
  </si>
  <si>
    <t>30/03/1967</t>
  </si>
  <si>
    <t>001067013597</t>
  </si>
  <si>
    <t>Vũ Thị Mến</t>
  </si>
  <si>
    <t>15/9/1973</t>
  </si>
  <si>
    <t>034173010151</t>
  </si>
  <si>
    <t>0945703273</t>
  </si>
  <si>
    <t>01/5/1975</t>
  </si>
  <si>
    <t>001175047401</t>
  </si>
  <si>
    <t>18/10/2021</t>
  </si>
  <si>
    <t>Nguyễn Thị Lệ Hằng</t>
  </si>
  <si>
    <t>Trần Thùy Dương</t>
  </si>
  <si>
    <t>17/12/2004</t>
  </si>
  <si>
    <t>001304008203</t>
  </si>
  <si>
    <t>27/8/2014</t>
  </si>
  <si>
    <t>18/9/2021</t>
  </si>
  <si>
    <t>Đỗ Thị Dung</t>
  </si>
  <si>
    <t>15/6/1965</t>
  </si>
  <si>
    <t>034165005215</t>
  </si>
  <si>
    <t>21/5/1958</t>
  </si>
  <si>
    <t>20/02/1959</t>
  </si>
  <si>
    <t>034159023360</t>
  </si>
  <si>
    <t>24/5/2012</t>
  </si>
  <si>
    <t>10/10/2015</t>
  </si>
  <si>
    <t>30/10/1956</t>
  </si>
  <si>
    <t>038156008689</t>
  </si>
  <si>
    <t>23/11/1957</t>
  </si>
  <si>
    <t>Mai Xuân Vực</t>
  </si>
  <si>
    <t>01/08/1954</t>
  </si>
  <si>
    <t>036054005822</t>
  </si>
  <si>
    <t>Nguyễn Thị Hồng</t>
  </si>
  <si>
    <t>08/04/1954</t>
  </si>
  <si>
    <t>035154007514</t>
  </si>
  <si>
    <t>11/04/1978</t>
  </si>
  <si>
    <t>Nguyễn Quang Huy</t>
  </si>
  <si>
    <t>10/10/2021</t>
  </si>
  <si>
    <t>11/06/2018</t>
  </si>
  <si>
    <t>29/01/1985</t>
  </si>
  <si>
    <t>Bùi Thị Hồng Ánh</t>
  </si>
  <si>
    <t>21/7/1972</t>
  </si>
  <si>
    <t>22/08/2003</t>
  </si>
  <si>
    <t>19/5/2006</t>
  </si>
  <si>
    <t>0913218207</t>
  </si>
  <si>
    <t>pqtien132@gmail.com</t>
  </si>
  <si>
    <t>0387301964</t>
  </si>
  <si>
    <t>0912560256</t>
  </si>
  <si>
    <t>tangvanbac@gmail.com</t>
  </si>
  <si>
    <t>Đỗ Xuân Đức</t>
  </si>
  <si>
    <t>Lê Thị Thu Hường</t>
  </si>
  <si>
    <t>27/10/1985</t>
  </si>
  <si>
    <t>019185000183</t>
  </si>
  <si>
    <t>0928955486</t>
  </si>
  <si>
    <t>huongle.2710@gmail.com</t>
  </si>
  <si>
    <t>Đỗ Lê Hải Đăng</t>
  </si>
  <si>
    <t>04/3/2018</t>
  </si>
  <si>
    <t>Đỗ Lê Hải Phong</t>
  </si>
  <si>
    <t>Nguyễn Mạnh Cường</t>
  </si>
  <si>
    <t>Nguyễn Thị Hương</t>
  </si>
  <si>
    <t>22/7/1966</t>
  </si>
  <si>
    <t>030166006217</t>
  </si>
  <si>
    <t>0388461620</t>
  </si>
  <si>
    <t>thanhhahaiduong1966@gmail.com</t>
  </si>
  <si>
    <t>Hà Thị Mai</t>
  </si>
  <si>
    <t>24/08/1973</t>
  </si>
  <si>
    <t>036173018613</t>
  </si>
  <si>
    <t>0842843555</t>
  </si>
  <si>
    <t>cucpham29081995@gmail.com</t>
  </si>
  <si>
    <t>Phạm Thị Cúc</t>
  </si>
  <si>
    <t>29/08/1995</t>
  </si>
  <si>
    <t>036195012317</t>
  </si>
  <si>
    <t>0388802075</t>
  </si>
  <si>
    <t>kukpiphammaikhongtaoduoc@gmail.com</t>
  </si>
  <si>
    <t>05/08/2021</t>
  </si>
  <si>
    <t>001321018721</t>
  </si>
  <si>
    <t>Nguyễn Đình Thành</t>
  </si>
  <si>
    <t>28/8/1967</t>
  </si>
  <si>
    <t>040167002092</t>
  </si>
  <si>
    <t>0983082892</t>
  </si>
  <si>
    <t>phongtonghopchk@gmail.com</t>
  </si>
  <si>
    <t>Nguyễn Thị Thủy</t>
  </si>
  <si>
    <t>BAN QLDA ĐẦU TƯ &amp; XÂY DỰNG CHUYÊN NGÀNH (bao gồm cả PL 11)</t>
  </si>
  <si>
    <t>001208016666</t>
  </si>
  <si>
    <t>Nguyễn Anh Tuấn</t>
  </si>
  <si>
    <t>Nguyễn Thị Thắm</t>
  </si>
  <si>
    <t>01/01/1959</t>
  </si>
  <si>
    <t>027159008375</t>
  </si>
  <si>
    <t>0983580856</t>
  </si>
  <si>
    <t>Nguyễn Đức Anh</t>
  </si>
  <si>
    <t>24/3/2014</t>
  </si>
  <si>
    <t>001214040392</t>
  </si>
  <si>
    <t>Nguyễn Phương Nga</t>
  </si>
  <si>
    <t>24/02/2018</t>
  </si>
  <si>
    <t>001318009246</t>
  </si>
  <si>
    <t>Phạm Trúc Đan</t>
  </si>
  <si>
    <t>08/9/2023</t>
  </si>
  <si>
    <t>001323038161</t>
  </si>
  <si>
    <t>05/01/1960</t>
  </si>
  <si>
    <t>042160009821</t>
  </si>
  <si>
    <t>0352945749</t>
  </si>
  <si>
    <t>Vương Thị Thùy Dung</t>
  </si>
  <si>
    <t>26/7/1994</t>
  </si>
  <si>
    <t>001194014455</t>
  </si>
  <si>
    <t>0365636267</t>
  </si>
  <si>
    <t>0983711275</t>
  </si>
  <si>
    <t>0825626626</t>
  </si>
  <si>
    <t>Nguyễn Đức Minh</t>
  </si>
  <si>
    <t>05/02/2010</t>
  </si>
  <si>
    <t>001210035251</t>
  </si>
  <si>
    <t>Nguyễn Tiến Nhiệm</t>
  </si>
  <si>
    <t>26/6/1953</t>
  </si>
  <si>
    <t>036053000873</t>
  </si>
  <si>
    <t>0912644127</t>
  </si>
  <si>
    <t>026163009871</t>
  </si>
  <si>
    <t>0917048406</t>
  </si>
  <si>
    <t>0946063968</t>
  </si>
  <si>
    <t xml:space="preserve">Trần Hà Thanh </t>
  </si>
  <si>
    <t>05/10/2009</t>
  </si>
  <si>
    <t>034309013948</t>
  </si>
  <si>
    <t>Trần Hương Giang</t>
  </si>
  <si>
    <t>034313009605</t>
  </si>
  <si>
    <t>001321001263</t>
  </si>
  <si>
    <t>Hà Thị Mùi</t>
  </si>
  <si>
    <t>05/8/1954</t>
  </si>
  <si>
    <t>034154017433</t>
  </si>
  <si>
    <t>Hoàng Thị Phương Hiền</t>
  </si>
  <si>
    <t>Nguyễn Hồng Nhung</t>
  </si>
  <si>
    <t>13/02/2015</t>
  </si>
  <si>
    <t>001315022777</t>
  </si>
  <si>
    <t>Nguyễn Hoàng Minh</t>
  </si>
  <si>
    <t>14/11/2010</t>
  </si>
  <si>
    <t>001210018925</t>
  </si>
  <si>
    <t>15/8/1957</t>
  </si>
  <si>
    <t>042157000300</t>
  </si>
  <si>
    <t>0984341166</t>
  </si>
  <si>
    <t>Bùi Thị Kim Huế</t>
  </si>
  <si>
    <t>Trần Thanh Long</t>
  </si>
  <si>
    <t>18/01/1996</t>
  </si>
  <si>
    <t>034096016090</t>
  </si>
  <si>
    <t>0359740396</t>
  </si>
  <si>
    <t>Đào Ngọc Trung</t>
  </si>
  <si>
    <t>Đào Ngọc Minh Hằng</t>
  </si>
  <si>
    <t>03/09/2010</t>
  </si>
  <si>
    <t>001310056944</t>
  </si>
  <si>
    <t>Đào Khánh Chi</t>
  </si>
  <si>
    <t>05/06/2015</t>
  </si>
  <si>
    <t>001315066742</t>
  </si>
  <si>
    <t>Nguyễn Văn Vũ</t>
  </si>
  <si>
    <t>Ngô Thị Chiên</t>
  </si>
  <si>
    <t>21/05/1959</t>
  </si>
  <si>
    <t>027159001384</t>
  </si>
  <si>
    <t>Nguyễn Như Huynh</t>
  </si>
  <si>
    <t>04/12/1954</t>
  </si>
  <si>
    <t>027054000367</t>
  </si>
  <si>
    <t>Phạm Thị Ninh Thanh</t>
  </si>
  <si>
    <t>Nguyễn Thị Hiền</t>
  </si>
  <si>
    <t>Nguyễn Minh Khang</t>
  </si>
  <si>
    <t>18/01/2022</t>
  </si>
  <si>
    <t>001222002986</t>
  </si>
  <si>
    <t>Nguyễn Lê Chung Thủy</t>
  </si>
  <si>
    <t>07/11/2006</t>
  </si>
  <si>
    <t>001206021285</t>
  </si>
  <si>
    <t>P01886476</t>
  </si>
  <si>
    <t>Đỗ Tiến Đạt</t>
  </si>
  <si>
    <t>Đỗ Hoài An</t>
  </si>
  <si>
    <t>12/12/2014</t>
  </si>
  <si>
    <t>001320026449</t>
  </si>
  <si>
    <t>Nguyễn Thị Hải</t>
  </si>
  <si>
    <t>Lê Thị Minh</t>
  </si>
  <si>
    <t>11/01/1967</t>
  </si>
  <si>
    <t>001161036866</t>
  </si>
  <si>
    <t>0904535168</t>
  </si>
  <si>
    <t xml:space="preserve">Đỗ Mạnh Huy </t>
  </si>
  <si>
    <t>09/05/2014</t>
  </si>
  <si>
    <t>001214060535</t>
  </si>
  <si>
    <t>Đỗ Mạnh Khôi</t>
  </si>
  <si>
    <t>04/06/2023</t>
  </si>
  <si>
    <t>001223022166</t>
  </si>
  <si>
    <t>Trần Từ Anh</t>
  </si>
  <si>
    <t>16/8/1969</t>
  </si>
  <si>
    <t>001069004789</t>
  </si>
  <si>
    <t>0912312268</t>
  </si>
  <si>
    <t>Ngô Quý Tuấn</t>
  </si>
  <si>
    <t>Ngô Trần Đức Hiếu</t>
  </si>
  <si>
    <t>18/10/2018</t>
  </si>
  <si>
    <t>Nguyễn Tiến Hùng</t>
  </si>
  <si>
    <t>Nguyễn Công Tùng</t>
  </si>
  <si>
    <t>30/10/2007</t>
  </si>
  <si>
    <t>01207042514</t>
  </si>
  <si>
    <t>hungnt@attech.com.vn</t>
  </si>
  <si>
    <t>0979936724</t>
  </si>
  <si>
    <t>pt.hong1981@gmail.com</t>
  </si>
  <si>
    <t>0912525250</t>
  </si>
  <si>
    <t>nguyenhoang@attech.com.vn</t>
  </si>
  <si>
    <t>0979513777</t>
  </si>
  <si>
    <t>Trần Tuệ An</t>
  </si>
  <si>
    <t>22/2/2022</t>
  </si>
  <si>
    <t>001322021510</t>
  </si>
  <si>
    <t>Trần Đức Tính</t>
  </si>
  <si>
    <t>24/04/1954</t>
  </si>
  <si>
    <t>038054000468</t>
  </si>
  <si>
    <t>Đào Thị Tám</t>
  </si>
  <si>
    <t>12/02/1956</t>
  </si>
  <si>
    <t>001156005558</t>
  </si>
  <si>
    <t>001220005647</t>
  </si>
  <si>
    <t>Cao Văn Phú</t>
  </si>
  <si>
    <t>13/02/1956</t>
  </si>
  <si>
    <t>025056000586</t>
  </si>
  <si>
    <t>0915923320</t>
  </si>
  <si>
    <t>0904376071</t>
  </si>
  <si>
    <t>Nguyễn Duy Hà</t>
  </si>
  <si>
    <t>02/12/1982</t>
  </si>
  <si>
    <t>031082004257</t>
  </si>
  <si>
    <t>0904552998</t>
  </si>
  <si>
    <t>duyha@yensaokhanhhoa.com.vn</t>
  </si>
  <si>
    <t>Nguyễn Bảo Trâm</t>
  </si>
  <si>
    <t>09/09/2013</t>
  </si>
  <si>
    <t>001313019067</t>
  </si>
  <si>
    <t>Nguyễn Duy Cường</t>
  </si>
  <si>
    <t>18/09/2010</t>
  </si>
  <si>
    <t>001210019016</t>
  </si>
  <si>
    <t>16/6/2017</t>
  </si>
  <si>
    <t>001317022053</t>
  </si>
  <si>
    <t>Hà Thiện An</t>
  </si>
  <si>
    <t>04/10/2014</t>
  </si>
  <si>
    <t>038214033633</t>
  </si>
  <si>
    <t>001220013052</t>
  </si>
  <si>
    <t>02/02/1964</t>
  </si>
  <si>
    <t>0902242990</t>
  </si>
  <si>
    <t>nguyenhao81@gmail.com</t>
  </si>
  <si>
    <t>Nguyễn Ngọc Sơn</t>
  </si>
  <si>
    <t>Phạm Thị Hồng Vân</t>
  </si>
  <si>
    <t>27/06/1980</t>
  </si>
  <si>
    <t>008180000259</t>
  </si>
  <si>
    <t>0936347749</t>
  </si>
  <si>
    <t>sonp316@gmail.com</t>
  </si>
  <si>
    <t>Nguyễn Quang Lâm</t>
  </si>
  <si>
    <t>26/02/2019</t>
  </si>
  <si>
    <t>001219009276</t>
  </si>
  <si>
    <t>Đỗ Khánh Quyết</t>
  </si>
  <si>
    <t>Đỗ Thị Phương Mai</t>
  </si>
  <si>
    <t>24/10/1994</t>
  </si>
  <si>
    <t>033194004065</t>
  </si>
  <si>
    <t>0347775715</t>
  </si>
  <si>
    <t>dophuongmai.13@gmail.com</t>
  </si>
  <si>
    <t>04/04/1978</t>
  </si>
  <si>
    <t>0988288644</t>
  </si>
  <si>
    <t>haletoancau@gmail.com</t>
  </si>
  <si>
    <t>21/02/1959</t>
  </si>
  <si>
    <t>0982521258</t>
  </si>
  <si>
    <t>Nguyễn Mạnh Tưởng</t>
  </si>
  <si>
    <t>16/07/2022</t>
  </si>
  <si>
    <t>001222014376</t>
  </si>
  <si>
    <t>Nguyễn Đăng Hải</t>
  </si>
  <si>
    <t>Nguyễn Ánh Dương</t>
  </si>
  <si>
    <t>28/05/2020</t>
  </si>
  <si>
    <t>001320018901</t>
  </si>
  <si>
    <t>Nguyễn Đăng Khánh</t>
  </si>
  <si>
    <t>28/02/2017</t>
  </si>
  <si>
    <t>001217008821</t>
  </si>
  <si>
    <t>Trần Như Nam</t>
  </si>
  <si>
    <t>Bố Vợ</t>
  </si>
  <si>
    <t>01/09/1957</t>
  </si>
  <si>
    <t>041057001312</t>
  </si>
  <si>
    <t>Bùi Đăng Minh</t>
  </si>
  <si>
    <t>Nguyễn Ngọc Anh</t>
  </si>
  <si>
    <t>30/12/1991</t>
  </si>
  <si>
    <t>034191021879</t>
  </si>
  <si>
    <t>0349803236</t>
  </si>
  <si>
    <t>minhanh.3012@gmail.com</t>
  </si>
  <si>
    <t>Nguyễn Minh Tuấn</t>
  </si>
  <si>
    <t>Nguyễn Quốc Khánh</t>
  </si>
  <si>
    <t>05/12/1955</t>
  </si>
  <si>
    <t>001055011330</t>
  </si>
  <si>
    <t>02/09/1957</t>
  </si>
  <si>
    <t>30/08/1961</t>
  </si>
  <si>
    <t>Nguyễn Văn Chinh</t>
  </si>
  <si>
    <t>Nguyễn Nhật Khang</t>
  </si>
  <si>
    <t>12/10/2020</t>
  </si>
  <si>
    <t>036220017380</t>
  </si>
  <si>
    <t>0963861307</t>
  </si>
  <si>
    <t>chinhnv@attech.com.vn</t>
  </si>
  <si>
    <t>02/04/1963</t>
  </si>
  <si>
    <t>25/10/1965</t>
  </si>
  <si>
    <t>13/06/1963</t>
  </si>
  <si>
    <t>01/01/1971</t>
  </si>
  <si>
    <t>19/08/1993</t>
  </si>
  <si>
    <t>Lã Minh Hoàng</t>
  </si>
  <si>
    <t>08/11/2021</t>
  </si>
  <si>
    <t>Lã Hùng Sơn</t>
  </si>
  <si>
    <t>06/06/1961</t>
  </si>
  <si>
    <t>001061003587</t>
  </si>
  <si>
    <t>Đinh Kim Tuấn Anh</t>
  </si>
  <si>
    <t>23/05/2019</t>
  </si>
  <si>
    <t>001219029001</t>
  </si>
  <si>
    <t>Đinh Hoàng Khánh Vân</t>
  </si>
  <si>
    <t>14/07/2022</t>
  </si>
  <si>
    <t>001322011423</t>
  </si>
  <si>
    <t>Trần Cộng Hòa</t>
  </si>
  <si>
    <t>08/12/1956</t>
  </si>
  <si>
    <t xml:space="preserve"> 035056001649</t>
  </si>
  <si>
    <t>Ngô Thu Huyền</t>
  </si>
  <si>
    <t>20/11/1962</t>
  </si>
  <si>
    <t xml:space="preserve"> 035162002252</t>
  </si>
  <si>
    <t>01/10/2009</t>
  </si>
  <si>
    <t>001209052276</t>
  </si>
  <si>
    <t>08/06/1958</t>
  </si>
  <si>
    <t>Đỗ Duy Nhất</t>
  </si>
  <si>
    <t xml:space="preserve">Phạm Ngọc Diễm </t>
  </si>
  <si>
    <t>13/06/1957</t>
  </si>
  <si>
    <t>001157017004</t>
  </si>
  <si>
    <t>0853889128</t>
  </si>
  <si>
    <t>ddnhat.tl@gmail.com</t>
  </si>
  <si>
    <t>Nguyễn Hoài Nam</t>
  </si>
  <si>
    <t>Nguyễn Văn Lư</t>
  </si>
  <si>
    <t>13/04/1963</t>
  </si>
  <si>
    <t>027063003883</t>
  </si>
  <si>
    <t>Nguyễn Thị Thành</t>
  </si>
  <si>
    <t>10/01/1968</t>
  </si>
  <si>
    <t>027168003885</t>
  </si>
  <si>
    <t>19/05/1988</t>
  </si>
  <si>
    <t>0989167699</t>
  </si>
  <si>
    <t>23/06/2018</t>
  </si>
  <si>
    <t>001218027549</t>
  </si>
  <si>
    <t>Nguyễn Hoàng Nam</t>
  </si>
  <si>
    <t>Nguyễn Thị Trang</t>
  </si>
  <si>
    <t>11/12/1988</t>
  </si>
  <si>
    <t>038188012977</t>
  </si>
  <si>
    <t>namnh@attech.com.vn</t>
  </si>
  <si>
    <t xml:space="preserve">Lần đầu </t>
  </si>
  <si>
    <t>Nguyễn Hoàng Vũ Nguyên</t>
  </si>
  <si>
    <t>26/07/2014</t>
  </si>
  <si>
    <t>001214044321</t>
  </si>
  <si>
    <t>Nguyễn Hoàng Nhật Sơn</t>
  </si>
  <si>
    <t>16/12/2015</t>
  </si>
  <si>
    <t>001215016513</t>
  </si>
  <si>
    <t>09/06/2018</t>
  </si>
  <si>
    <t>001218040935</t>
  </si>
  <si>
    <t>namnv@attech.com.vn</t>
  </si>
  <si>
    <t>Nguyễn Viết Hoàng</t>
  </si>
  <si>
    <t>001218040937</t>
  </si>
  <si>
    <t>Lê Thị Hồng Thắng</t>
  </si>
  <si>
    <t>21/3/1985</t>
  </si>
  <si>
    <t>037185000163</t>
  </si>
  <si>
    <t>001316040879</t>
  </si>
  <si>
    <t>27/09/2016</t>
  </si>
  <si>
    <t>001321014452</t>
  </si>
  <si>
    <t>01/05/1962</t>
  </si>
  <si>
    <t>042162010008</t>
  </si>
  <si>
    <t>Đào Đắc Quang</t>
  </si>
  <si>
    <t>Vũ Khánh Huyền</t>
  </si>
  <si>
    <t>15/09/1995</t>
  </si>
  <si>
    <t>036195017942</t>
  </si>
  <si>
    <t>0966217805</t>
  </si>
  <si>
    <t>Đoàn Đức Long</t>
  </si>
  <si>
    <t>Đoàn Gia Hân</t>
  </si>
  <si>
    <t>23/12/2017</t>
  </si>
  <si>
    <t>030317018113</t>
  </si>
  <si>
    <t>Lê Việt Anh</t>
  </si>
  <si>
    <t>Lê Đăng Quang</t>
  </si>
  <si>
    <t>27/11/2021</t>
  </si>
  <si>
    <t>001221052118</t>
  </si>
  <si>
    <t>0964112873</t>
  </si>
  <si>
    <t>anhlv@attechcom.vn</t>
  </si>
  <si>
    <t>09/02/1991</t>
  </si>
  <si>
    <t>0988990868</t>
  </si>
  <si>
    <t>17/06/2020</t>
  </si>
  <si>
    <t>20/07/2017</t>
  </si>
  <si>
    <t>0363490136</t>
  </si>
  <si>
    <t>Nguyễn Xuân Hân</t>
  </si>
  <si>
    <t>19/10/1989</t>
  </si>
  <si>
    <t>0946155710</t>
  </si>
  <si>
    <t>hanngxuan@gmail.com</t>
  </si>
  <si>
    <t>06/06/1989</t>
  </si>
  <si>
    <t>0949922008</t>
  </si>
  <si>
    <t>Đặng Hoàng Phương Uyên</t>
  </si>
  <si>
    <t>06/01/2018</t>
  </si>
  <si>
    <t>056318000167</t>
  </si>
  <si>
    <t>hoangquyen3688@gmail.com</t>
  </si>
  <si>
    <t>10/04/2018</t>
  </si>
  <si>
    <t>066218017449</t>
  </si>
  <si>
    <t>06/10/1992</t>
  </si>
  <si>
    <t>066192004160</t>
  </si>
  <si>
    <t>08/07/2016</t>
  </si>
  <si>
    <t>27/12/1992</t>
  </si>
  <si>
    <t>064192011423</t>
  </si>
  <si>
    <t>0376795693</t>
  </si>
  <si>
    <t>nguyencaohongnhi.gl@gmail.com</t>
  </si>
  <si>
    <t>Phạm Minh Thuận</t>
  </si>
  <si>
    <t>Huỳnh Thị Minh Thư</t>
  </si>
  <si>
    <t>02/02/1999</t>
  </si>
  <si>
    <t>051199008979</t>
  </si>
  <si>
    <t>0969649212</t>
  </si>
  <si>
    <t>thuhuynh16081999@gmail.com</t>
  </si>
  <si>
    <t>Phạm Trông</t>
  </si>
  <si>
    <t>10/03/1966</t>
  </si>
  <si>
    <t>051066001227</t>
  </si>
  <si>
    <t>0975037927</t>
  </si>
  <si>
    <t>minhthuanph@gmail.com</t>
  </si>
  <si>
    <t>Trần Thị Xuân Phương</t>
  </si>
  <si>
    <t>01/01/1970</t>
  </si>
  <si>
    <t>051170001451</t>
  </si>
  <si>
    <t>0374407931</t>
  </si>
  <si>
    <t>Huỳnh Danh</t>
  </si>
  <si>
    <t>02/06/1964</t>
  </si>
  <si>
    <t>051064000547</t>
  </si>
  <si>
    <t>0974021897</t>
  </si>
  <si>
    <t>Võ Thị Sương</t>
  </si>
  <si>
    <t>02/03/1966</t>
  </si>
  <si>
    <t>051166000882</t>
  </si>
  <si>
    <t>0343726589</t>
  </si>
  <si>
    <t>Phạm Thị Thảo Hân</t>
  </si>
  <si>
    <t>02/05/1996</t>
  </si>
  <si>
    <t>054196010282</t>
  </si>
  <si>
    <t>0969130012</t>
  </si>
  <si>
    <t>thaohan0205@gmail.com</t>
  </si>
  <si>
    <t>054063010079</t>
  </si>
  <si>
    <t>0913455333</t>
  </si>
  <si>
    <t>louis30804@gmail.com</t>
  </si>
  <si>
    <t>10/01/1966</t>
  </si>
  <si>
    <t>054166005768</t>
  </si>
  <si>
    <t>0909767193</t>
  </si>
  <si>
    <t>minhtuan181290@gmail.com</t>
  </si>
  <si>
    <t>Nguyễn Thanh Toàn</t>
  </si>
  <si>
    <t>Nguyễn Văn Hai</t>
  </si>
  <si>
    <t>080059003460</t>
  </si>
  <si>
    <t>0364359834</t>
  </si>
  <si>
    <t>Cao Thị Kim Thu</t>
  </si>
  <si>
    <t>01/01/1960</t>
  </si>
  <si>
    <t>080160014003</t>
  </si>
  <si>
    <t>Nguyễn Vũ Hải Đăng</t>
  </si>
  <si>
    <t>24/03/2023</t>
  </si>
  <si>
    <t>080223001929</t>
  </si>
  <si>
    <t>0977835320</t>
  </si>
  <si>
    <t>27/07/1982</t>
  </si>
  <si>
    <t>Nguyễn Bá Cảnh</t>
  </si>
  <si>
    <t>Nguyễn Thùy Trang</t>
  </si>
  <si>
    <t>15/05/1999</t>
  </si>
  <si>
    <t>030199000944</t>
  </si>
  <si>
    <t>0965976559</t>
  </si>
  <si>
    <t>Châu Thị Ngọc Linh</t>
  </si>
  <si>
    <t>28/04/1992</t>
  </si>
  <si>
    <t>049192010084</t>
  </si>
  <si>
    <t>Nguyễn Văn Phúc</t>
  </si>
  <si>
    <t>21/01/2020</t>
  </si>
  <si>
    <t>Nguyễn Đăng Cảnh</t>
  </si>
  <si>
    <t>Nguyễn Thị Kiều Thanh</t>
  </si>
  <si>
    <t>01/05/1992</t>
  </si>
  <si>
    <t>049192008379</t>
  </si>
  <si>
    <t>Lê Hoàng Tuấn</t>
  </si>
  <si>
    <t>Bùi Thị Loan</t>
  </si>
  <si>
    <t>07/10/1969</t>
  </si>
  <si>
    <t>083169004815</t>
  </si>
  <si>
    <t>10/03/1992</t>
  </si>
  <si>
    <t>056192008051</t>
  </si>
  <si>
    <t>0932723094</t>
  </si>
  <si>
    <t>giangnguyen180@gmail.com</t>
  </si>
  <si>
    <t>Lưu Thế Bảo</t>
  </si>
  <si>
    <t>Võ Ngọc Minh Thi</t>
  </si>
  <si>
    <t>10/06/1993</t>
  </si>
  <si>
    <t>052193010153</t>
  </si>
  <si>
    <t>0905440016</t>
  </si>
  <si>
    <t>babacoco44@gmail.com</t>
  </si>
  <si>
    <t>Lưu Lam Anh</t>
  </si>
  <si>
    <t>04/03/2021</t>
  </si>
  <si>
    <t>052321001159</t>
  </si>
  <si>
    <t>Nguyễn Hoàng Hải</t>
  </si>
  <si>
    <t>Lê Thị Mỹ Dung</t>
  </si>
  <si>
    <t>26/09/1993</t>
  </si>
  <si>
    <t>054193011073</t>
  </si>
  <si>
    <t>0387786785</t>
  </si>
  <si>
    <t>mydu93py@gmail.com</t>
  </si>
  <si>
    <t>Nguyễn Hoàng An</t>
  </si>
  <si>
    <t>14/01/2019</t>
  </si>
  <si>
    <t>054219005766</t>
  </si>
  <si>
    <t>Phan Thị Thanh Ngọc</t>
  </si>
  <si>
    <t>02/09/1967</t>
  </si>
  <si>
    <t>025167006689</t>
  </si>
  <si>
    <t>0823777050</t>
  </si>
  <si>
    <t>ngoc42ltt@gmail.com</t>
  </si>
  <si>
    <t>20/07/2018</t>
  </si>
  <si>
    <t>hoangquycao184@gmail.com</t>
  </si>
  <si>
    <t>0399237296</t>
  </si>
  <si>
    <t xml:space="preserve"> vuongnq@attech.com.vn</t>
  </si>
  <si>
    <t>23/06/2019</t>
  </si>
  <si>
    <t>quanghuy@attech.com.vn</t>
  </si>
  <si>
    <t>Phạm Thu Hà</t>
  </si>
  <si>
    <t>Mẹ Vợ</t>
  </si>
  <si>
    <t>08/09/1963</t>
  </si>
  <si>
    <t>001163012183</t>
  </si>
  <si>
    <t>31/07/1993</t>
  </si>
  <si>
    <t>Nguyễn Thị Thu Hà</t>
  </si>
  <si>
    <t>Lâm Mạnh Tùng</t>
  </si>
  <si>
    <t>23/10/1980</t>
  </si>
  <si>
    <t>031080007483</t>
  </si>
  <si>
    <t>hantt@attech.com.vn</t>
  </si>
  <si>
    <t>0912080888</t>
  </si>
  <si>
    <t>09/10/1968</t>
  </si>
  <si>
    <t>0827895288</t>
  </si>
  <si>
    <t>02/05/1993</t>
  </si>
  <si>
    <t>037193001833</t>
  </si>
  <si>
    <t>0982996901</t>
  </si>
  <si>
    <t>Phan Quốc Văn</t>
  </si>
  <si>
    <t>Phan Quốc Huy</t>
  </si>
  <si>
    <t>11/09/2012</t>
  </si>
  <si>
    <t>068212009209</t>
  </si>
  <si>
    <t>0946736678</t>
  </si>
  <si>
    <t>vanpq@attech.com.vn</t>
  </si>
  <si>
    <t>Phan Quốc Bảo</t>
  </si>
  <si>
    <t>22/12/2015</t>
  </si>
  <si>
    <t>068215010118</t>
  </si>
  <si>
    <t>Hồ Biểu</t>
  </si>
  <si>
    <t>Hà Thị Cháu</t>
  </si>
  <si>
    <t>23/03/1969</t>
  </si>
  <si>
    <t>046169015012</t>
  </si>
  <si>
    <t>hovanbieu@gmail.com</t>
  </si>
  <si>
    <t>Nguyễn Hữu Vĩnh</t>
  </si>
  <si>
    <t>Lương Kim Ngọc</t>
  </si>
  <si>
    <t>21/12/1973</t>
  </si>
  <si>
    <t>083173002665</t>
  </si>
  <si>
    <t>vinhnh@attech.com.vn</t>
  </si>
  <si>
    <t>Nguyễn Ngọc Yến Nhi</t>
  </si>
  <si>
    <t>08/01/2006</t>
  </si>
  <si>
    <t>075306003553</t>
  </si>
  <si>
    <t>Nguyễn Hữu Thiên Phúc</t>
  </si>
  <si>
    <t>23/01/2014</t>
  </si>
  <si>
    <t>075214004994</t>
  </si>
  <si>
    <t>Hồ Đình Ngọc</t>
  </si>
  <si>
    <t>Nguyễn Thị Diệu</t>
  </si>
  <si>
    <t>06/04/1958</t>
  </si>
  <si>
    <t>040158017422</t>
  </si>
  <si>
    <t>0973453006</t>
  </si>
  <si>
    <t>Hồ Thị Loan</t>
  </si>
  <si>
    <t>20/05/1995</t>
  </si>
  <si>
    <t>040195030318</t>
  </si>
  <si>
    <t>0976167447</t>
  </si>
  <si>
    <t>Ninh Duy Phong</t>
  </si>
  <si>
    <t>Ninh Duy Thịnh</t>
  </si>
  <si>
    <t>14/04/1960</t>
  </si>
  <si>
    <t>036060022675</t>
  </si>
  <si>
    <t>0989955480</t>
  </si>
  <si>
    <t>Lê Thị Tâm</t>
  </si>
  <si>
    <t>07/07/1970</t>
  </si>
  <si>
    <t>036170014548</t>
  </si>
  <si>
    <t>0846322777</t>
  </si>
  <si>
    <t>Lê Huy Nam</t>
  </si>
  <si>
    <t>Lê Khắc Dương</t>
  </si>
  <si>
    <t>10/05/1972</t>
  </si>
  <si>
    <t>038072015323</t>
  </si>
  <si>
    <t>0904517199</t>
  </si>
  <si>
    <t>Nguyễn Thị Oanh</t>
  </si>
  <si>
    <t>23/06/1971</t>
  </si>
  <si>
    <t>038171017648</t>
  </si>
  <si>
    <t>0382395953</t>
  </si>
  <si>
    <t>Ngô Ánh Dương</t>
  </si>
  <si>
    <t>Ngô Phương Thảo</t>
  </si>
  <si>
    <t>24/12/2020</t>
  </si>
  <si>
    <t>024320015799</t>
  </si>
  <si>
    <t>Ngô Bảo An</t>
  </si>
  <si>
    <t>06/08/2023</t>
  </si>
  <si>
    <t>024223009391</t>
  </si>
  <si>
    <t>Trần Văn Cường</t>
  </si>
  <si>
    <t>Trần Quế Anh</t>
  </si>
  <si>
    <t>03/08/2001</t>
  </si>
  <si>
    <t>011301005233</t>
  </si>
  <si>
    <t>Nguyễn Văn Tý</t>
  </si>
  <si>
    <t>Bùi Thị Ngọc Đính</t>
  </si>
  <si>
    <t>20/08/1977</t>
  </si>
  <si>
    <t>046177008526</t>
  </si>
  <si>
    <t>0987090929</t>
  </si>
  <si>
    <t>Bùi Thanh Bình</t>
  </si>
  <si>
    <t>Bùi Thị Cẩm Lệ</t>
  </si>
  <si>
    <t>31/07/1984</t>
  </si>
  <si>
    <t>056184013226</t>
  </si>
  <si>
    <t>0931187952</t>
  </si>
  <si>
    <t>Nguyễn Duy Thịnh</t>
  </si>
  <si>
    <t>Nguyễn Thùy Linh</t>
  </si>
  <si>
    <t>14/05/1996</t>
  </si>
  <si>
    <t>087196006500</t>
  </si>
  <si>
    <t>0907213749</t>
  </si>
  <si>
    <t>thinhduy96@gmail.com.vn</t>
  </si>
  <si>
    <t>Nguyễn Ngọc Bảo Khánh</t>
  </si>
  <si>
    <t>Trần Thị Yến Nhi</t>
  </si>
  <si>
    <t>01/11/2000</t>
  </si>
  <si>
    <t>087300008313</t>
  </si>
  <si>
    <t>0339823875</t>
  </si>
  <si>
    <t>mypt0111@gmail.com</t>
  </si>
  <si>
    <t>Lê Văn Gia</t>
  </si>
  <si>
    <t>Lữ Đăng Thị Sơn</t>
  </si>
  <si>
    <t>30/01/1989</t>
  </si>
  <si>
    <t>038189009576</t>
  </si>
  <si>
    <t>0356094631</t>
  </si>
  <si>
    <t>luson89@gmail.com</t>
  </si>
  <si>
    <t>Lữ Thị Huệ</t>
  </si>
  <si>
    <t>10/10/1957</t>
  </si>
  <si>
    <t>038157014886</t>
  </si>
  <si>
    <t>0345060316</t>
  </si>
  <si>
    <t>Lê Hồng Ngọc</t>
  </si>
  <si>
    <t>15/02/2016</t>
  </si>
  <si>
    <t>038316033010</t>
  </si>
  <si>
    <t>Châu Trọng Lĩnh</t>
  </si>
  <si>
    <t>Châu Trọng Linh</t>
  </si>
  <si>
    <t>05/04/1967</t>
  </si>
  <si>
    <t>054067010393</t>
  </si>
  <si>
    <t>0868698984</t>
  </si>
  <si>
    <t>Chautronglinh78789123@gmail.com</t>
  </si>
  <si>
    <t>Lê Minh Hoàng</t>
  </si>
  <si>
    <t>Nguyễn Thị Thảo Quyên</t>
  </si>
  <si>
    <t>17/5/1999</t>
  </si>
  <si>
    <t>054199010387</t>
  </si>
  <si>
    <t>0396755315</t>
  </si>
  <si>
    <t>thaoquyen1751999@gmail.com</t>
  </si>
  <si>
    <t>Trần Chí Công</t>
  </si>
  <si>
    <t>Trần Thị Thùy Dung</t>
  </si>
  <si>
    <t>02/08/1994</t>
  </si>
  <si>
    <t>040194008897</t>
  </si>
  <si>
    <t>congtc@attech.com.vn</t>
  </si>
  <si>
    <t>24/07/1988</t>
  </si>
  <si>
    <t>024188010331</t>
  </si>
  <si>
    <t>0396886690</t>
  </si>
  <si>
    <t>024218016480</t>
  </si>
  <si>
    <t>Phan Thanh Long</t>
  </si>
  <si>
    <t>Ngô Thanh Thuý</t>
  </si>
  <si>
    <t>17/03/1976</t>
  </si>
  <si>
    <t>075176008948</t>
  </si>
  <si>
    <t>Phan Minh Thư</t>
  </si>
  <si>
    <t>06/06/2009</t>
  </si>
  <si>
    <t>075309002820</t>
  </si>
  <si>
    <t>Vũ Thị Lan Anh</t>
  </si>
  <si>
    <t>Vũ Đức Khoản</t>
  </si>
  <si>
    <t xml:space="preserve">Bố </t>
  </si>
  <si>
    <t>24/04/1958</t>
  </si>
  <si>
    <t>001058014749</t>
  </si>
  <si>
    <t>0913437644</t>
  </si>
  <si>
    <t>Vũ Thị Lượt</t>
  </si>
  <si>
    <t>26/04/1966</t>
  </si>
  <si>
    <t>030166005614</t>
  </si>
  <si>
    <t>0976635944</t>
  </si>
  <si>
    <t>Nguyễn Đức Thiện</t>
  </si>
  <si>
    <t>CHI NHÁNH TẠI TP HCM VÀ TRẠM CNS CÀ MAU (gồm cả PL10)</t>
  </si>
  <si>
    <t>Trần Anh Tuấn</t>
  </si>
  <si>
    <t>Nguyễn Thị Ngọc Hân</t>
  </si>
  <si>
    <t>23/10/1967</t>
  </si>
  <si>
    <t>079167029480</t>
  </si>
  <si>
    <t>Trần Nguyễn Minh Thư</t>
  </si>
  <si>
    <t>22/12/2019</t>
  </si>
  <si>
    <t>Cù Thị Tiến</t>
  </si>
  <si>
    <t>27/11/1955</t>
  </si>
  <si>
    <t>001155014663</t>
  </si>
  <si>
    <t>Trịnh Thị Bảo Lộc</t>
  </si>
  <si>
    <t>15/4/1957</t>
  </si>
  <si>
    <t>079157001143</t>
  </si>
  <si>
    <t>09/10/1979</t>
  </si>
  <si>
    <t>Trương Hồng Ngọc</t>
  </si>
  <si>
    <t>14/11/2022</t>
  </si>
  <si>
    <t>079322022689</t>
  </si>
  <si>
    <t>Trương Tấn Vĩnh Phú</t>
  </si>
  <si>
    <t>09/12/2014</t>
  </si>
  <si>
    <t>25/02/1961</t>
  </si>
  <si>
    <t>05/12/1970</t>
  </si>
  <si>
    <t>096070008012</t>
  </si>
  <si>
    <t>0942673736</t>
  </si>
  <si>
    <t>096169011241</t>
  </si>
  <si>
    <t>0834528222</t>
  </si>
  <si>
    <t>Trần Thanh Cường</t>
  </si>
  <si>
    <t>08/4/1962</t>
  </si>
  <si>
    <t>035062002125</t>
  </si>
  <si>
    <t>0918408250</t>
  </si>
  <si>
    <t>07/08/1999</t>
  </si>
  <si>
    <t>079199030921</t>
  </si>
  <si>
    <t>Đỗ Thị Hoài Anh</t>
  </si>
  <si>
    <t>26/04/1999</t>
  </si>
  <si>
    <t>Nguyễn Hoàng Trọng Lâm</t>
  </si>
  <si>
    <t>Nguyễn Văn Vinh</t>
  </si>
  <si>
    <t>25/8/1967</t>
  </si>
  <si>
    <t>079067018614</t>
  </si>
  <si>
    <t>0933188039</t>
  </si>
  <si>
    <t>Ngô Thị Nguyệt</t>
  </si>
  <si>
    <t>01/01/1968</t>
  </si>
  <si>
    <t>051168013902</t>
  </si>
  <si>
    <t>0909366039</t>
  </si>
  <si>
    <t>Nguyễn Hữu Hưng</t>
  </si>
  <si>
    <t>11/5/1963</t>
  </si>
  <si>
    <t>001063015457</t>
  </si>
  <si>
    <t>0987528345</t>
  </si>
  <si>
    <t>Nguyễn Mai Hồng</t>
  </si>
  <si>
    <t>23/02/1969</t>
  </si>
  <si>
    <t>001169010286</t>
  </si>
  <si>
    <t>0902240255</t>
  </si>
  <si>
    <t>Nguyễn Nhật Anh</t>
  </si>
  <si>
    <t>29/07/1997</t>
  </si>
  <si>
    <t>001197030212</t>
  </si>
  <si>
    <t>0968605997</t>
  </si>
  <si>
    <t>Trương Thị Thu Thủy</t>
  </si>
  <si>
    <t>Trần Thị Hòa</t>
  </si>
  <si>
    <t>15/8/1959</t>
  </si>
  <si>
    <t>038159015220</t>
  </si>
  <si>
    <t>Trương Thế Bình</t>
  </si>
  <si>
    <t>01/6/1956</t>
  </si>
  <si>
    <t>038056014278</t>
  </si>
  <si>
    <t>Nguyễn Huỳnh Gia Thuận</t>
  </si>
  <si>
    <t>Huỳnh Thị Thùy Trang</t>
  </si>
  <si>
    <t>17/9/1974</t>
  </si>
  <si>
    <t>079174010807</t>
  </si>
  <si>
    <t>Nguyễn Văn Ngữ</t>
  </si>
  <si>
    <t>Đỗ Thị Len</t>
  </si>
  <si>
    <t>096171004761</t>
  </si>
  <si>
    <t>0981319419</t>
  </si>
  <si>
    <t>Trương Ngọc Thẩm</t>
  </si>
  <si>
    <t>12/7/1988</t>
  </si>
  <si>
    <t>095188005988</t>
  </si>
  <si>
    <t>0911610797</t>
  </si>
  <si>
    <t>Lê Tuấn Anh</t>
  </si>
  <si>
    <t>Nguyễn Kim Liên</t>
  </si>
  <si>
    <t>13/11/1996</t>
  </si>
  <si>
    <t>086196010187</t>
  </si>
  <si>
    <t>0976464767</t>
  </si>
  <si>
    <t>Hoàng Quang Hưng</t>
  </si>
  <si>
    <t>Hoàng Lê Bảo Châu</t>
  </si>
  <si>
    <t>29/03/2016</t>
  </si>
  <si>
    <t>079316011463</t>
  </si>
  <si>
    <t>Phạm Duy Quang</t>
  </si>
  <si>
    <t>Trần Thị Sen</t>
  </si>
  <si>
    <t>01/7/1960</t>
  </si>
  <si>
    <t>042160000942</t>
  </si>
  <si>
    <t>Bùi Đức Hùng</t>
  </si>
  <si>
    <t>26/01/1954</t>
  </si>
  <si>
    <t>042054000751</t>
  </si>
  <si>
    <t>Bùi Thị Quế</t>
  </si>
  <si>
    <t>24/11/1980</t>
  </si>
  <si>
    <t>042180006274</t>
  </si>
  <si>
    <t>0907852363</t>
  </si>
  <si>
    <t>NQL đã nghỉ hưu và thân nhân (PL 12)</t>
  </si>
  <si>
    <t>Trần Đức Cường</t>
  </si>
  <si>
    <t>18/01/1963</t>
  </si>
  <si>
    <t>027063010216</t>
  </si>
  <si>
    <t>0904105019</t>
  </si>
  <si>
    <t>cuongtd68@gmail.com</t>
  </si>
  <si>
    <t>07/02/1963</t>
  </si>
  <si>
    <t>0917758866</t>
  </si>
  <si>
    <t>congthang_vatm99@yahoo.com</t>
  </si>
  <si>
    <t>13/8/2002</t>
  </si>
  <si>
    <t>Trịnh Phương Thu</t>
  </si>
  <si>
    <t>Trần Đại Hoàng</t>
  </si>
  <si>
    <t>Nguyễn Quốc Trung</t>
  </si>
  <si>
    <t>Đặng Trường Lam</t>
  </si>
  <si>
    <t>Nguyễn Vương Bách</t>
  </si>
  <si>
    <t>Trịnh Dương</t>
  </si>
  <si>
    <t>Nguyễn Hà Linh</t>
  </si>
  <si>
    <t>Nguyễn Ngọc Thùy Anh</t>
  </si>
  <si>
    <t>Nguyễn Thanh Tùng</t>
  </si>
  <si>
    <t>Phạm Thị Thu Thùy</t>
  </si>
  <si>
    <t>Nguyễn Minh Thương</t>
  </si>
  <si>
    <t>Vũ Thị Động</t>
  </si>
  <si>
    <t>Võ Như Nguyệt</t>
  </si>
  <si>
    <t>Nguyễn Duy Hưng</t>
  </si>
  <si>
    <t>Nguyễn Hoàng Bảo Ngọc</t>
  </si>
  <si>
    <t>Nguyễn Ngọc Hân Nhi</t>
  </si>
  <si>
    <t>Lê Nguyễn Bảo Long</t>
  </si>
  <si>
    <t>Nguyễn Thúy An</t>
  </si>
  <si>
    <t>Nguyễn Hoàng Châu Anh</t>
  </si>
  <si>
    <t>Đào Duy Anh</t>
  </si>
  <si>
    <t>Phạm Huỳnh Minh Ngọc</t>
  </si>
  <si>
    <t>Hồ Hiểu Nghi</t>
  </si>
  <si>
    <t>Nguyễn Phạm Minh Thư</t>
  </si>
  <si>
    <t>Nguyễn Ngọc Khánh Vy</t>
  </si>
  <si>
    <t>Bổ sung</t>
  </si>
  <si>
    <t>1</t>
  </si>
  <si>
    <t>2</t>
  </si>
  <si>
    <t>3</t>
  </si>
  <si>
    <t>4</t>
  </si>
  <si>
    <t>1958-1955</t>
  </si>
  <si>
    <t>1954-1949</t>
  </si>
  <si>
    <t>X</t>
  </si>
  <si>
    <t>Chi phí bình quân 2024</t>
  </si>
  <si>
    <t>Ngày</t>
  </si>
  <si>
    <t>Họ tên</t>
  </si>
  <si>
    <t>Trần Văn Trung</t>
  </si>
  <si>
    <t>Nguyễn Mạnh Tuấn</t>
  </si>
  <si>
    <t>Nguyễn Doãn Lương</t>
  </si>
  <si>
    <t>Nguyễn Đức Hải</t>
  </si>
  <si>
    <t>Võ Trọng Hải</t>
  </si>
  <si>
    <t>00h ngày 01/01/2024 đến 24h 00phút ngày 30/03/2024</t>
  </si>
  <si>
    <t>Nguyễn Trung Kiên</t>
  </si>
  <si>
    <t>Lê Việt Bình</t>
  </si>
  <si>
    <t>Đinh Văn Hường</t>
  </si>
  <si>
    <t>Từ 00h ngày 07/01/2024 đến 24h ngày 05/4/2024</t>
  </si>
  <si>
    <t>00h ngày 31/03/2024 đến 24h 00phút ngày 28/6/2024</t>
  </si>
  <si>
    <t>Nguyễn Quang Thành</t>
  </si>
  <si>
    <t>Đàm Quang Nam</t>
  </si>
  <si>
    <t>Nguyễn Minh Thuận</t>
  </si>
  <si>
    <t>Nguyễn Xuân Tùng</t>
  </si>
  <si>
    <t>00h ngày 18/4/2024 đến 24h 00phút ngày 16/7/2024</t>
  </si>
  <si>
    <t>00h ngày 31/3/2024 đến 24h 00phút ngày 28/6/2024</t>
  </si>
  <si>
    <t>Hoàng Quốc Vương</t>
  </si>
  <si>
    <t>00h ngày 14/5/2024 đến 24h 00phút ngày 11/8/2024</t>
  </si>
  <si>
    <t>00h ngày 29/6/2024 đến 24h 00phút ngày 26/9/2024</t>
  </si>
  <si>
    <t>00h ngày 17/7/2024 đến 24h 00phút ngày 14/10/2024</t>
  </si>
  <si>
    <t>Lê Khánh Duy</t>
  </si>
  <si>
    <t>Đặng Nhật Vinh</t>
  </si>
  <si>
    <t>Từ 00h ngày 03/9/2024 đến 24h 00 ngày 02/12/2024</t>
  </si>
  <si>
    <t>Từ 00h ngày 16/8/2024 đến 24h 00 ngày 13/11/2024</t>
  </si>
  <si>
    <t>Phạm Hồng Huy</t>
  </si>
  <si>
    <t>Lương Tuấn Hà</t>
  </si>
  <si>
    <t>Đặng Trần Đức</t>
  </si>
  <si>
    <t>Nguyễn Thị Phương Thảo</t>
  </si>
  <si>
    <t>Lê Hải Đăng</t>
  </si>
  <si>
    <t>Đỗ Hữu Tín</t>
  </si>
  <si>
    <t>Nguyễn Thị Hệ</t>
  </si>
  <si>
    <t>Đinh Tiến Phát</t>
  </si>
  <si>
    <t>Nguyễn Đặng Duy Quang</t>
  </si>
  <si>
    <t>Vũ Quyết Thắng</t>
  </si>
  <si>
    <t>Nguyễn Đình Cảnh</t>
  </si>
  <si>
    <t>Nguyễn Hoàng Sang</t>
  </si>
  <si>
    <t>Đào Quốc Việt</t>
  </si>
  <si>
    <t>Nguyễn Thế Hưng</t>
  </si>
  <si>
    <t>Nguyễn Thế Doanh</t>
  </si>
  <si>
    <t>Mai Quang Huy</t>
  </si>
  <si>
    <t>Nguyễn Hồng Phương</t>
  </si>
  <si>
    <t>Phạm Thu Thủy</t>
  </si>
  <si>
    <t>Trần Huy Hiển</t>
  </si>
  <si>
    <t>00h ngày 14/10/2024 đến 31/12/2024</t>
  </si>
  <si>
    <t>Từ 00h ngày 14/11/2024 đến 24h 00 ngày 31/12/2024</t>
  </si>
  <si>
    <t>Từ 00h ngày 03/12/2024 đến 24h 00 ngày 31/12/2024</t>
  </si>
  <si>
    <t>Trần Hải Long</t>
  </si>
  <si>
    <t>Hồ Hà Uyên</t>
  </si>
  <si>
    <t>Nguyễn Kim Thành</t>
  </si>
  <si>
    <t>Nguyễn Thế Chính</t>
  </si>
  <si>
    <t>Phạm Tuấn Anh</t>
  </si>
  <si>
    <t>Nguyễn Hoàng Thanh</t>
  </si>
  <si>
    <t>026095003654</t>
  </si>
  <si>
    <t>0968751306</t>
  </si>
  <si>
    <t>hajlong953@gmail.com</t>
  </si>
  <si>
    <t>040302000247</t>
  </si>
  <si>
    <t>0917068866</t>
  </si>
  <si>
    <t>hhuyen0202@gmail.com</t>
  </si>
  <si>
    <t>0782334386</t>
  </si>
  <si>
    <t>linhntk56@gmail.com</t>
  </si>
  <si>
    <t>0942596638</t>
  </si>
  <si>
    <t>lethihongthang85@gmail.com</t>
  </si>
  <si>
    <t>030202008528</t>
  </si>
  <si>
    <t>0334518471</t>
  </si>
  <si>
    <t>thanhh2152@gmail.com</t>
  </si>
  <si>
    <t>001202014428</t>
  </si>
  <si>
    <t>0362657438</t>
  </si>
  <si>
    <t>chinhnguyen171289@gmail.com</t>
  </si>
  <si>
    <t>075202010709</t>
  </si>
  <si>
    <t>0333656345</t>
  </si>
  <si>
    <t>anh01633656345@gmail.com</t>
  </si>
  <si>
    <t>079086028938</t>
  </si>
  <si>
    <t>0983800096</t>
  </si>
  <si>
    <t>nguyen.hoang.thanh21@gmail.com</t>
  </si>
  <si>
    <t>001194020962</t>
  </si>
  <si>
    <t>0383138184</t>
  </si>
  <si>
    <t>thutrinh1994@gmail.com</t>
  </si>
  <si>
    <t>036091002196</t>
  </si>
  <si>
    <t>0976856996</t>
  </si>
  <si>
    <t>trandaihoang.xaydung@gmail.com</t>
  </si>
  <si>
    <t>096098004675</t>
  </si>
  <si>
    <t>0868461072</t>
  </si>
  <si>
    <t>quoctrungcm1998@gmail.com</t>
  </si>
  <si>
    <t>077200008384</t>
  </si>
  <si>
    <t>0358237024</t>
  </si>
  <si>
    <t>lalalam9999@gmail.com</t>
  </si>
  <si>
    <t>001200045509</t>
  </si>
  <si>
    <t>0968652500</t>
  </si>
  <si>
    <t>vuongbach1214@gmail.com</t>
  </si>
  <si>
    <t>038056006463</t>
  </si>
  <si>
    <t>001074001413</t>
  </si>
  <si>
    <t>001177013012</t>
  </si>
  <si>
    <t>0913229559</t>
  </si>
  <si>
    <t>0912378558</t>
  </si>
  <si>
    <t>036058007469</t>
  </si>
  <si>
    <t>036164006997</t>
  </si>
  <si>
    <t>038323014052</t>
  </si>
  <si>
    <t>0985387065</t>
  </si>
  <si>
    <t>0984583343</t>
  </si>
  <si>
    <t>0392100392</t>
  </si>
  <si>
    <t xml:space="preserve">Bố đẻ </t>
  </si>
  <si>
    <t xml:space="preserve">Mẹ đẻ </t>
  </si>
  <si>
    <t>024224002408</t>
  </si>
  <si>
    <t>087324000260</t>
  </si>
  <si>
    <t>0352177999</t>
  </si>
  <si>
    <t>001324006973</t>
  </si>
  <si>
    <t>064224001089</t>
  </si>
  <si>
    <t>096193006543</t>
  </si>
  <si>
    <t>001324008736</t>
  </si>
  <si>
    <t>051324001005</t>
  </si>
  <si>
    <t>Phạm Văn Thấn</t>
  </si>
  <si>
    <t>Trịnh Thị Hương</t>
  </si>
  <si>
    <t>Nguyễn Thị Soát</t>
  </si>
  <si>
    <t>Phạm Minh Khang</t>
  </si>
  <si>
    <t>030068002771</t>
  </si>
  <si>
    <t>030169000951</t>
  </si>
  <si>
    <t>030166000999</t>
  </si>
  <si>
    <t>030193009425</t>
  </si>
  <si>
    <t>030091006491</t>
  </si>
  <si>
    <t>0376334146</t>
  </si>
  <si>
    <t>0985439783</t>
  </si>
  <si>
    <t xml:space="preserve">mẹ </t>
  </si>
  <si>
    <t xml:space="preserve">mẹ vợ </t>
  </si>
  <si>
    <t>034097001107</t>
  </si>
  <si>
    <t xml:space="preserve">038099016948 </t>
  </si>
  <si>
    <t>001301013273</t>
  </si>
  <si>
    <t>096200009997</t>
  </si>
  <si>
    <t>083099000306</t>
  </si>
  <si>
    <t xml:space="preserve">066301011530 </t>
  </si>
  <si>
    <t>079099031427</t>
  </si>
  <si>
    <t>042200011975</t>
  </si>
  <si>
    <t>001097004802</t>
  </si>
  <si>
    <t xml:space="preserve">027098007437 </t>
  </si>
  <si>
    <t>079091010366</t>
  </si>
  <si>
    <t>022095003797</t>
  </si>
  <si>
    <t>022091001721</t>
  </si>
  <si>
    <t>0961497686</t>
  </si>
  <si>
    <t>0852728261</t>
  </si>
  <si>
    <t>0849713538</t>
  </si>
  <si>
    <t>0854233372</t>
  </si>
  <si>
    <t>0984964025</t>
  </si>
  <si>
    <t>0332592245</t>
  </si>
  <si>
    <t>0913466157</t>
  </si>
  <si>
    <t>0906348802</t>
  </si>
  <si>
    <t>0342318114</t>
  </si>
  <si>
    <t>0353902333</t>
  </si>
  <si>
    <t>0962458399</t>
  </si>
  <si>
    <t>0828990269</t>
  </si>
  <si>
    <t>0975204863</t>
  </si>
  <si>
    <t>huynuce1991@gmail.com</t>
  </si>
  <si>
    <t>luongtuanha170997@gmail.com</t>
  </si>
  <si>
    <t>tranduc10a1@gmail.com</t>
  </si>
  <si>
    <t>echi1814@gmail.com</t>
  </si>
  <si>
    <t>dangle091100@gmail.com</t>
  </si>
  <si>
    <t>huutin4025@gmail.com</t>
  </si>
  <si>
    <t>nguyenthihe28@gmail.com</t>
  </si>
  <si>
    <t>phatdinh193@gmail.com</t>
  </si>
  <si>
    <t>quangbozb@gmail.com</t>
  </si>
  <si>
    <t>vuquyetthang06091997@gmail.com</t>
  </si>
  <si>
    <t>ndcanh139@gmail.com</t>
  </si>
  <si>
    <t>sangnguyen2591@gmail.com</t>
  </si>
  <si>
    <t>xxnoproblemx@gmail.com</t>
  </si>
  <si>
    <t>thehung.aden@gmail.com</t>
  </si>
  <si>
    <t>001202014213</t>
  </si>
  <si>
    <t>034201009306</t>
  </si>
  <si>
    <t>001099001294</t>
  </si>
  <si>
    <t>001192032066</t>
  </si>
  <si>
    <t>086099008699</t>
  </si>
  <si>
    <t>0354760263</t>
  </si>
  <si>
    <t>0926296437</t>
  </si>
  <si>
    <t>0835110283</t>
  </si>
  <si>
    <t>0934682277</t>
  </si>
  <si>
    <t>0379667379</t>
  </si>
  <si>
    <t>nguyenthedoanh0301@gmail.com</t>
  </si>
  <si>
    <t>mqh23579@gmail.com</t>
  </si>
  <si>
    <t>nguyenhongphuong009@gmail.com</t>
  </si>
  <si>
    <t>thuthuy.pham1809@gmail.com</t>
  </si>
  <si>
    <t>trhien.me@gmail.com</t>
  </si>
  <si>
    <t>Hồ Quốc Toàn</t>
  </si>
  <si>
    <t>001092036464</t>
  </si>
  <si>
    <t>0969076992</t>
  </si>
  <si>
    <t>Lê Hoàng Phương</t>
  </si>
  <si>
    <t>286091000074</t>
  </si>
  <si>
    <t>0912221510</t>
  </si>
  <si>
    <t>Từ 00h ngày 15/12/2024 đến 24h 00 ngày 31/12/2024</t>
  </si>
  <si>
    <r>
      <t xml:space="preserve">Phí bảo hiểm CBNV đóng  
</t>
    </r>
    <r>
      <rPr>
        <sz val="12"/>
        <color rgb="FF000000"/>
        <rFont val="Times New Roman"/>
        <family val="1"/>
      </rPr>
      <t xml:space="preserve">(là số tiền chênh lệch giữa phí bảo hiểm CBNV tăng quyền lợi với phí bảo hiểm Công ty mua cho CBNV) </t>
    </r>
  </si>
  <si>
    <r>
      <t xml:space="preserve">SỐ CMND/CĂN CƯỚC CÔNG DÂN/HỘ CHIẾU </t>
    </r>
    <r>
      <rPr>
        <i/>
        <sz val="12"/>
        <rFont val="Times New Roman"/>
        <family val="1"/>
      </rPr>
      <t>(</t>
    </r>
  </si>
  <si>
    <t>Phạm Hồng Huy - NV Ban QLDA</t>
  </si>
  <si>
    <t>Phạm Thu Thủy - NV mới của Ban Quản lý dự án đầu tư và Xây dựng chuyên ngành</t>
  </si>
  <si>
    <t>348 ngày</t>
  </si>
  <si>
    <t>VP</t>
  </si>
  <si>
    <t>DA</t>
  </si>
  <si>
    <t>CN</t>
  </si>
  <si>
    <t>ĐT 1</t>
  </si>
  <si>
    <t>ĐT 2</t>
  </si>
  <si>
    <t>ĐT 3</t>
  </si>
  <si>
    <t>ĐT 4</t>
  </si>
  <si>
    <t>Côn sơn</t>
  </si>
  <si>
    <t>DVKT</t>
  </si>
  <si>
    <t>NCPT</t>
  </si>
  <si>
    <t>TTHL</t>
  </si>
  <si>
    <t>Cà mau</t>
  </si>
  <si>
    <t>Long Thành</t>
  </si>
  <si>
    <t>TS</t>
  </si>
  <si>
    <t>XN</t>
  </si>
  <si>
    <t>Phan Thiết</t>
  </si>
  <si>
    <t>TRỊNH PHƯƠNG THU</t>
  </si>
  <si>
    <t xml:space="preserve">HỒ HÀ UYÊN
</t>
  </si>
  <si>
    <t>NGUYỄN THỊ KHÁNH LINH</t>
  </si>
  <si>
    <t>LÊ THỊ HỒNG THẮNG</t>
  </si>
  <si>
    <t>01/01/1994</t>
  </si>
  <si>
    <t>27/6/2002</t>
  </si>
  <si>
    <t>NGUYỄN LÊ THẢO LINH</t>
  </si>
  <si>
    <t>ĐẶNG TRẦN ĐỨC</t>
  </si>
  <si>
    <t>14/9/1999</t>
  </si>
  <si>
    <t>038099016948</t>
  </si>
  <si>
    <t>LƯƠNG TUẤN HÀ</t>
  </si>
  <si>
    <t>NGUYỄN HỒNG PHƯƠNG</t>
  </si>
  <si>
    <t>TRẦN HẢI LONG</t>
  </si>
  <si>
    <t>NGUYỄN KIM THÀNH</t>
  </si>
  <si>
    <t xml:space="preserve">PHÍ BẢO HIỂM </t>
  </si>
  <si>
    <t>-</t>
  </si>
  <si>
    <t>Đối tượng 1:</t>
  </si>
  <si>
    <t>Đối tượng 2:</t>
  </si>
  <si>
    <t>Đối tượng 3:</t>
  </si>
  <si>
    <t>Đối tượng 4:</t>
  </si>
  <si>
    <t>Thân nhân</t>
  </si>
  <si>
    <t>NQL nghỉ hưu</t>
  </si>
  <si>
    <t>CBNV</t>
  </si>
  <si>
    <t>Sức khỏe và mở rộng</t>
  </si>
  <si>
    <t>Dự phòng</t>
  </si>
  <si>
    <t>Dự thẩu</t>
  </si>
  <si>
    <t>Hợp đồng</t>
  </si>
  <si>
    <t>Tổng hợp đồng</t>
  </si>
  <si>
    <t>GHI CHÚ</t>
  </si>
  <si>
    <t>Số thẻ</t>
  </si>
  <si>
    <t>Mã kích hoạt</t>
  </si>
  <si>
    <t>HTH.D10.BVC.25.HD16.127</t>
  </si>
  <si>
    <t>HTH.D10.BVC.25.HD16.128</t>
  </si>
  <si>
    <t>HTH.D10.BVC.25.HD16.129</t>
  </si>
  <si>
    <t>HTH.D10.BVC.25.HD16.130</t>
  </si>
  <si>
    <t>HTH.D10.BVC.25.HD16.131</t>
  </si>
  <si>
    <t>HTH.D10.BVC.25.HD16.132</t>
  </si>
  <si>
    <t>HTH.D10.BVC.25.HD16.133</t>
  </si>
  <si>
    <t>HTH.D10.BVC.25.HD16.134</t>
  </si>
  <si>
    <t>HTH.D10.BVC.25.HD16.135</t>
  </si>
  <si>
    <t>HTH.D10.BVC.25.HD16.136</t>
  </si>
  <si>
    <t>HTH.D10.BVC.25.HD16.137</t>
  </si>
  <si>
    <t>431123</t>
  </si>
  <si>
    <t>957629</t>
  </si>
  <si>
    <t>711909</t>
  </si>
  <si>
    <t>657795</t>
  </si>
  <si>
    <t>778106</t>
  </si>
  <si>
    <t>385611</t>
  </si>
  <si>
    <t>659100</t>
  </si>
  <si>
    <t>553471</t>
  </si>
  <si>
    <t>731045</t>
  </si>
  <si>
    <t>816210</t>
  </si>
  <si>
    <t>639367</t>
  </si>
  <si>
    <r>
      <t xml:space="preserve">PHỤ LỤC SỐ 03: DANH SÁCH CÁN BỘ NHÂN VIÊN THAM GIA BẢO HIỂM SỨC KHỎE NĂM 2025
</t>
    </r>
    <r>
      <rPr>
        <i/>
        <sz val="14"/>
        <rFont val="Times New Roman"/>
        <family val="1"/>
      </rPr>
      <t>(Kèm theo Hợp đồng số HTH.D10.BVC.25.HD16 ngày 31 tháng 12 năm 2024)</t>
    </r>
  </si>
  <si>
    <t>PHỤ LỤC SỐ 04: DANH SÁCH THÂN NHÂN THAM GIA BẢO HIỂM SỨC KHỎE NĂM 2025</t>
  </si>
  <si>
    <t>(Kèm theo Hợp đồng số HTH.D10.BVC.25.HD16 ngày 31 tháng 12 năm 2024)</t>
  </si>
  <si>
    <t>Họ và tên của thân nhân</t>
  </si>
  <si>
    <t>Giới tính</t>
  </si>
  <si>
    <t>Ngày sinh của thân nhân</t>
  </si>
  <si>
    <r>
      <t xml:space="preserve">Số CMND/Căn cước công dân/Hộ chiếu của thân nhân </t>
    </r>
    <r>
      <rPr>
        <sz val="12"/>
        <color rgb="FF000000"/>
        <rFont val="Times New Roman"/>
        <family val="1"/>
      </rPr>
      <t>(trường hợp con nhỏ có thể lấy số định danh)</t>
    </r>
  </si>
  <si>
    <t>Điện thoại</t>
  </si>
  <si>
    <t>Email</t>
  </si>
  <si>
    <t>Quan hệ với CBNV</t>
  </si>
  <si>
    <t>Tham gia bảo hiểm lần đầu/tái tục</t>
  </si>
  <si>
    <t xml:space="preserve">Đối tượng tham gia bảo hiểm </t>
  </si>
  <si>
    <t>Họ và tên CBNV</t>
  </si>
  <si>
    <t>Mẹ Chồng</t>
  </si>
  <si>
    <t>Phòng Nghiên cứu phát triển</t>
  </si>
  <si>
    <t>HTH.D10.BVC.25.HD16.596</t>
  </si>
  <si>
    <t>279607</t>
  </si>
  <si>
    <t>11/01/1961</t>
  </si>
  <si>
    <t>HTH.D10.BVC.25.HD16.597</t>
  </si>
  <si>
    <t>746362</t>
  </si>
  <si>
    <t>HTH.D10.BVC.25.HD16.598</t>
  </si>
  <si>
    <t>647288</t>
  </si>
  <si>
    <t>HTH.D10.BVC.25.HD16.599</t>
  </si>
  <si>
    <t>023880</t>
  </si>
  <si>
    <t>16/08/1969</t>
  </si>
  <si>
    <t>HTH.D10.BVC.25.HD16.600</t>
  </si>
  <si>
    <t>546332</t>
  </si>
  <si>
    <t>001207042514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</si>
</sst>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_-;\-* #,##0_-;_-* &quot;-&quot;??_-;_-@_-"/>
    <numFmt numFmtId="166" formatCode="yyyy"/>
    <numFmt numFmtId="167" formatCode="000000000000"/>
    <numFmt numFmtId="168" formatCode="#,###,###"/>
    <numFmt numFmtId="169" formatCode="[$-1010000]d/m/yyyy;@"/>
    <numFmt numFmtId="170" formatCode="_(* #,##0_);_(* \(#,##0\);_(* &quot;-&quot;??_);_(@_)"/>
    <numFmt numFmtId="171" formatCode="mm/dd/yyyy"/>
    <numFmt numFmtId="172" formatCode="_(* #,##0.0_);_(* \(#,##0.0\);_(* &quot;-&quot;??_);_(@_)"/>
  </numFmts>
  <fonts count="73">
    <font>
      <sz val="11"/>
      <color theme="1"/>
      <name val="Calibri"/>
      <family val="2"/>
      <scheme val="minor"/>
    </font>
    <font>
      <sz val="11"/>
      <color theme="1"/>
      <name val="Calibri"/>
      <family val="2"/>
      <scheme val="minor"/>
    </font>
    <font>
      <b/>
      <sz val="11"/>
      <name val="Times New Roman"/>
      <family val="1"/>
    </font>
    <font>
      <sz val="11"/>
      <name val="Times New Roman"/>
      <family val="1"/>
    </font>
    <font>
      <sz val="10"/>
      <name val="Arial"/>
      <family val="2"/>
    </font>
    <font>
      <sz val="11"/>
      <color theme="1"/>
      <name val="Arial"/>
      <family val="2"/>
    </font>
    <font>
      <b/>
      <u/>
      <sz val="11"/>
      <name val="Times New Roman"/>
      <family val="1"/>
    </font>
    <font>
      <sz val="11"/>
      <color rgb="FF9C0006"/>
      <name val="Arial"/>
      <family val="2"/>
    </font>
    <font>
      <b/>
      <sz val="9"/>
      <name val="Tahoma"/>
      <family val="2"/>
    </font>
    <font>
      <sz val="9"/>
      <name val="Tahoma"/>
      <family val="2"/>
    </font>
    <font>
      <sz val="10"/>
      <name val="Times New Roman"/>
      <family val="1"/>
    </font>
    <font>
      <b/>
      <sz val="12"/>
      <name val="Times New Roman"/>
      <family val="1"/>
    </font>
    <font>
      <sz val="12"/>
      <name val="Times New Roman"/>
      <family val="1"/>
    </font>
    <font>
      <sz val="12"/>
      <name val="Calibri Light"/>
      <family val="1"/>
      <scheme val="major"/>
    </font>
    <font>
      <sz val="11"/>
      <name val="Calibri"/>
      <family val="2"/>
      <scheme val="minor"/>
    </font>
    <font>
      <b/>
      <sz val="14"/>
      <name val="Times New Roman"/>
      <family val="1"/>
    </font>
    <font>
      <sz val="14"/>
      <name val="Times New Roman"/>
      <family val="1"/>
    </font>
    <font>
      <i/>
      <sz val="14"/>
      <name val="Times New Roman"/>
      <family val="1"/>
    </font>
    <font>
      <b/>
      <sz val="10"/>
      <name val="Times New Roman"/>
      <family val="1"/>
    </font>
    <font>
      <i/>
      <sz val="9"/>
      <name val="Times New Roman"/>
      <family val="1"/>
    </font>
    <font>
      <sz val="12"/>
      <name val="Calibri"/>
      <family val="2"/>
      <scheme val="minor"/>
    </font>
    <font>
      <b/>
      <i/>
      <sz val="12"/>
      <name val="Times New Roman"/>
      <family val="1"/>
    </font>
    <font>
      <sz val="11"/>
      <color rgb="FFFF0000"/>
      <name val="Times New Roman"/>
      <family val="1"/>
    </font>
    <font>
      <b/>
      <sz val="11"/>
      <color rgb="FFFF0000"/>
      <name val="Times New Roman"/>
      <family val="1"/>
    </font>
    <font>
      <b/>
      <sz val="11"/>
      <color theme="1"/>
      <name val="Times New Roman"/>
      <family val="1"/>
    </font>
    <font>
      <sz val="14"/>
      <color theme="1"/>
      <name val="Times New Roman"/>
      <family val="1"/>
    </font>
    <font>
      <b/>
      <sz val="11"/>
      <color theme="1"/>
      <name val="Calibri"/>
      <family val="2"/>
      <scheme val="minor"/>
    </font>
    <font>
      <sz val="11"/>
      <color theme="1"/>
      <name val="Times New Roman"/>
      <family val="1"/>
    </font>
    <font>
      <sz val="11"/>
      <color indexed="8"/>
      <name val="Times New Roman"/>
      <family val="1"/>
    </font>
    <font>
      <b/>
      <sz val="11"/>
      <color indexed="10"/>
      <name val="Times New Roman"/>
      <family val="1"/>
    </font>
    <font>
      <sz val="8"/>
      <name val="Times New Roman"/>
      <family val="1"/>
    </font>
    <font>
      <sz val="12"/>
      <color theme="1"/>
      <name val="Times New Roman"/>
      <family val="1"/>
    </font>
    <font>
      <b/>
      <sz val="11"/>
      <color theme="4" tint="-0.249977111117893"/>
      <name val="Times New Roman"/>
      <family val="1"/>
    </font>
    <font>
      <sz val="11"/>
      <color theme="4" tint="-0.249977111117893"/>
      <name val="Times New Roman"/>
      <family val="1"/>
    </font>
    <font>
      <sz val="12"/>
      <color theme="4" tint="-0.249977111117893"/>
      <name val="Times New Roman"/>
      <family val="1"/>
    </font>
    <font>
      <sz val="11"/>
      <color theme="4" tint="-0.249977111117893"/>
      <name val="Calibri"/>
      <family val="2"/>
      <scheme val="minor"/>
    </font>
    <font>
      <i/>
      <sz val="11"/>
      <color theme="1"/>
      <name val="Times New Roman"/>
      <family val="1"/>
    </font>
    <font>
      <b/>
      <sz val="12"/>
      <color theme="1"/>
      <name val="Times New Roman"/>
      <family val="1"/>
    </font>
    <font>
      <b/>
      <sz val="11"/>
      <color rgb="FF002060"/>
      <name val="Times New Roman"/>
      <family val="1"/>
    </font>
    <font>
      <sz val="11"/>
      <color rgb="FF002060"/>
      <name val="Calibri"/>
      <family val="2"/>
      <scheme val="minor"/>
    </font>
    <font>
      <sz val="11"/>
      <color rgb="FF002060"/>
      <name val="Times New Roman"/>
      <family val="1"/>
    </font>
    <font>
      <sz val="12"/>
      <color rgb="FF002060"/>
      <name val="Times New Roman"/>
      <family val="1"/>
    </font>
    <font>
      <sz val="11"/>
      <name val="Times New Roman"/>
      <family val="1"/>
    </font>
    <font>
      <sz val="11"/>
      <color rgb="FFFF0000"/>
      <name val="Times New Roman"/>
      <family val="1"/>
    </font>
    <font>
      <sz val="11"/>
      <color indexed="8"/>
      <name val="Times New Roman"/>
      <family val="1"/>
    </font>
    <font>
      <sz val="12"/>
      <name val="Times New Roman"/>
      <family val="1"/>
    </font>
    <font>
      <u/>
      <sz val="11"/>
      <color theme="10"/>
      <name val="Calibri"/>
      <family val="2"/>
      <scheme val="minor"/>
    </font>
    <font>
      <u/>
      <sz val="11"/>
      <color rgb="FF0000FF"/>
      <name val="Calibri"/>
      <family val="2"/>
      <scheme val="minor"/>
    </font>
    <font>
      <sz val="10"/>
      <name val=".VnTime"/>
      <family val="2"/>
    </font>
    <font>
      <b/>
      <sz val="9"/>
      <name val="Times New Roman"/>
      <family val="1"/>
    </font>
    <font>
      <b/>
      <sz val="9"/>
      <color rgb="FF002060"/>
      <name val="Times New Roman"/>
      <family val="1"/>
    </font>
    <font>
      <sz val="10"/>
      <color rgb="FFFF0000"/>
      <name val="Times New Roman"/>
      <family val="1"/>
    </font>
    <font>
      <b/>
      <sz val="10"/>
      <color rgb="FFFF0000"/>
      <name val="Times New Roman"/>
      <family val="1"/>
    </font>
    <font>
      <b/>
      <u/>
      <sz val="10"/>
      <name val="Times New Roman"/>
      <family val="1"/>
    </font>
    <font>
      <i/>
      <sz val="10"/>
      <name val="Times New Roman"/>
      <family val="1"/>
    </font>
    <font>
      <b/>
      <sz val="10"/>
      <color rgb="FF002060"/>
      <name val="Times New Roman"/>
      <family val="1"/>
    </font>
    <font>
      <sz val="10"/>
      <color rgb="FF002060"/>
      <name val="Times New Roman"/>
      <family val="1"/>
    </font>
    <font>
      <sz val="10"/>
      <name val="Calibri"/>
      <family val="2"/>
      <scheme val="minor"/>
    </font>
    <font>
      <sz val="11"/>
      <color rgb="FF000000"/>
      <name val="Times New Roman"/>
      <family val="1"/>
    </font>
    <font>
      <b/>
      <sz val="12"/>
      <name val="Calibri"/>
      <family val="2"/>
      <scheme val="minor"/>
    </font>
    <font>
      <sz val="12"/>
      <color rgb="FFFF0000"/>
      <name val="Times New Roman"/>
      <family val="1"/>
    </font>
    <font>
      <sz val="12"/>
      <color rgb="FF000000"/>
      <name val="Times New Roman"/>
      <family val="1"/>
    </font>
    <font>
      <sz val="12"/>
      <name val="Calibri"/>
      <family val="1"/>
      <scheme val="minor"/>
    </font>
    <font>
      <sz val="10"/>
      <color theme="1"/>
      <name val="Times New Roman"/>
      <family val="1"/>
    </font>
    <font>
      <sz val="12"/>
      <color theme="1"/>
      <name val="Calibri"/>
      <family val="2"/>
      <scheme val="minor"/>
    </font>
    <font>
      <i/>
      <sz val="12"/>
      <name val="Times New Roman"/>
      <family val="1"/>
    </font>
    <font>
      <b/>
      <sz val="12"/>
      <color rgb="FF000000"/>
      <name val="Times New Roman"/>
      <family val="1"/>
    </font>
    <font>
      <b/>
      <i/>
      <sz val="10"/>
      <name val="Times New Roman"/>
      <family val="1"/>
    </font>
    <font>
      <sz val="10"/>
      <color rgb="FF000000"/>
      <name val="Times New Roman"/>
      <family val="1"/>
    </font>
    <font>
      <b/>
      <u/>
      <sz val="11"/>
      <color rgb="FF000000"/>
      <name val="Times New Roman"/>
      <family val="1"/>
    </font>
    <font>
      <b/>
      <sz val="11"/>
      <color rgb="FF000000"/>
      <name val="Times New Roman"/>
      <family val="1"/>
    </font>
    <font>
      <b/>
      <sz val="14"/>
      <color rgb="FF000000"/>
      <name val="Times New Roman"/>
      <family val="1"/>
    </font>
    <font>
      <i/>
      <sz val="14"/>
      <color rgb="FF000000"/>
      <name val="Times New Roman"/>
      <family val="1"/>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7CE"/>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bgColor theme="0"/>
      </patternFill>
    </fill>
    <fill>
      <patternFill patternType="solid">
        <fgColor theme="0"/>
        <bgColor rgb="FFFFFF00"/>
      </patternFill>
    </fill>
    <fill>
      <patternFill patternType="solid">
        <fgColor theme="9" tint="0.79998168889431442"/>
        <bgColor indexed="64"/>
      </patternFill>
    </fill>
    <fill>
      <patternFill patternType="solid">
        <fgColor theme="0"/>
        <bgColor rgb="FF92D050"/>
      </patternFill>
    </fill>
    <fill>
      <patternFill patternType="solid">
        <fgColor theme="8" tint="0.79998168889431442"/>
        <bgColor indexed="64"/>
      </patternFill>
    </fill>
  </fills>
  <borders count="2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style="thin">
        <color auto="1"/>
      </bottom>
      <diagonal/>
    </border>
  </borders>
  <cellStyleXfs count="14">
    <xf numFmtId="0" fontId="0" fillId="0" borderId="0"/>
    <xf numFmtId="0" fontId="4" fillId="0" borderId="0"/>
    <xf numFmtId="0" fontId="4" fillId="0" borderId="0"/>
    <xf numFmtId="0" fontId="5" fillId="0" borderId="0"/>
    <xf numFmtId="0" fontId="4" fillId="0" borderId="0"/>
    <xf numFmtId="0" fontId="1" fillId="0" borderId="0"/>
    <xf numFmtId="0" fontId="1" fillId="0" borderId="0"/>
    <xf numFmtId="0" fontId="7" fillId="4" borderId="0" applyNumberFormat="0" applyBorder="0" applyAlignment="0" applyProtection="0"/>
    <xf numFmtId="9" fontId="1" fillId="0" borderId="0" applyFon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xf numFmtId="164" fontId="1" fillId="0" borderId="0" applyFont="0" applyFill="0" applyBorder="0" applyAlignment="0" applyProtection="0"/>
  </cellStyleXfs>
  <cellXfs count="899">
    <xf numFmtId="0" fontId="0" fillId="0" borderId="0" xfId="0"/>
    <xf numFmtId="0" fontId="3" fillId="2" borderId="2" xfId="0" applyFont="1" applyFill="1" applyBorder="1" applyAlignment="1">
      <alignment horizontal="right"/>
    </xf>
    <xf numFmtId="3" fontId="3" fillId="2" borderId="2" xfId="0" applyNumberFormat="1" applyFont="1" applyFill="1" applyBorder="1"/>
    <xf numFmtId="49" fontId="10" fillId="0" borderId="5" xfId="0" applyNumberFormat="1" applyFont="1" applyBorder="1" applyAlignment="1">
      <alignment horizontal="right" wrapText="1"/>
    </xf>
    <xf numFmtId="167" fontId="10" fillId="0" borderId="2" xfId="0" applyNumberFormat="1" applyFont="1" applyBorder="1" applyAlignment="1">
      <alignment horizontal="right" wrapText="1"/>
    </xf>
    <xf numFmtId="0" fontId="10" fillId="0" borderId="2" xfId="0" applyFont="1" applyBorder="1" applyAlignment="1">
      <alignment horizontal="center" wrapText="1"/>
    </xf>
    <xf numFmtId="0" fontId="10" fillId="3" borderId="2" xfId="0" applyFont="1" applyFill="1" applyBorder="1" applyAlignment="1">
      <alignment horizontal="right" wrapText="1"/>
    </xf>
    <xf numFmtId="0" fontId="10" fillId="3" borderId="5" xfId="0" applyFont="1" applyFill="1" applyBorder="1" applyAlignment="1">
      <alignment horizontal="right" wrapText="1"/>
    </xf>
    <xf numFmtId="3" fontId="10" fillId="3" borderId="2" xfId="0" applyNumberFormat="1" applyFont="1" applyFill="1" applyBorder="1" applyAlignment="1">
      <alignment wrapText="1"/>
    </xf>
    <xf numFmtId="0" fontId="10" fillId="0" borderId="5" xfId="0" applyFont="1" applyBorder="1" applyAlignment="1">
      <alignment horizontal="center" wrapText="1"/>
    </xf>
    <xf numFmtId="0" fontId="3" fillId="0" borderId="1" xfId="0" applyFont="1" applyBorder="1" applyAlignment="1">
      <alignment horizontal="center"/>
    </xf>
    <xf numFmtId="0" fontId="10" fillId="0" borderId="2" xfId="0" applyFont="1" applyBorder="1"/>
    <xf numFmtId="0" fontId="14" fillId="0" borderId="0" xfId="0" applyFont="1"/>
    <xf numFmtId="167" fontId="10" fillId="0" borderId="5" xfId="0" applyNumberFormat="1" applyFont="1" applyBorder="1" applyAlignment="1">
      <alignment horizontal="right" wrapText="1"/>
    </xf>
    <xf numFmtId="0" fontId="3" fillId="0" borderId="5" xfId="0" applyFont="1" applyBorder="1" applyAlignment="1">
      <alignment horizontal="center"/>
    </xf>
    <xf numFmtId="0" fontId="3" fillId="2" borderId="5" xfId="0" applyFont="1" applyFill="1" applyBorder="1" applyAlignment="1">
      <alignment horizontal="right"/>
    </xf>
    <xf numFmtId="3" fontId="3" fillId="2" borderId="5" xfId="0" applyNumberFormat="1" applyFont="1" applyFill="1" applyBorder="1"/>
    <xf numFmtId="49" fontId="3" fillId="2" borderId="2" xfId="0" applyNumberFormat="1" applyFont="1" applyFill="1" applyBorder="1" applyAlignment="1">
      <alignment horizontal="right"/>
    </xf>
    <xf numFmtId="3" fontId="10" fillId="3" borderId="5" xfId="0" applyNumberFormat="1" applyFont="1" applyFill="1" applyBorder="1" applyAlignment="1">
      <alignment wrapText="1"/>
    </xf>
    <xf numFmtId="0" fontId="10" fillId="6" borderId="2" xfId="0" applyFont="1" applyFill="1" applyBorder="1" applyAlignment="1">
      <alignment horizontal="left" wrapText="1"/>
    </xf>
    <xf numFmtId="49" fontId="10" fillId="6" borderId="5" xfId="0" applyNumberFormat="1" applyFont="1" applyFill="1" applyBorder="1" applyAlignment="1">
      <alignment horizontal="right" wrapText="1"/>
    </xf>
    <xf numFmtId="0" fontId="15" fillId="0" borderId="0" xfId="0" applyFont="1" applyAlignment="1">
      <alignment horizontal="center"/>
    </xf>
    <xf numFmtId="0" fontId="16" fillId="0" borderId="0" xfId="0" applyFont="1"/>
    <xf numFmtId="0" fontId="17" fillId="0" borderId="0" xfId="0" applyFont="1" applyAlignment="1">
      <alignment horizontal="center"/>
    </xf>
    <xf numFmtId="0" fontId="18" fillId="0" borderId="1" xfId="0" applyFont="1" applyBorder="1" applyAlignment="1">
      <alignment horizontal="center" vertical="center" wrapText="1"/>
    </xf>
    <xf numFmtId="49" fontId="18" fillId="0" borderId="1" xfId="0" applyNumberFormat="1" applyFont="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49" fontId="18" fillId="0" borderId="5" xfId="0" applyNumberFormat="1" applyFont="1" applyBorder="1" applyAlignment="1">
      <alignment horizontal="center" vertical="center" wrapText="1"/>
    </xf>
    <xf numFmtId="0" fontId="2" fillId="5" borderId="2" xfId="0" applyFont="1" applyFill="1" applyBorder="1" applyAlignment="1">
      <alignment horizontal="center" vertical="center" wrapText="1"/>
    </xf>
    <xf numFmtId="0" fontId="2" fillId="5" borderId="2" xfId="0" applyFont="1" applyFill="1" applyBorder="1" applyAlignment="1">
      <alignment horizontal="left" vertical="center" wrapText="1"/>
    </xf>
    <xf numFmtId="0" fontId="2" fillId="5" borderId="2" xfId="0" applyFont="1" applyFill="1" applyBorder="1" applyAlignment="1">
      <alignment horizontal="right" vertical="center" wrapText="1"/>
    </xf>
    <xf numFmtId="49" fontId="2" fillId="5" borderId="2" xfId="0" applyNumberFormat="1" applyFont="1" applyFill="1" applyBorder="1" applyAlignment="1">
      <alignment horizontal="right" vertical="center" wrapText="1"/>
    </xf>
    <xf numFmtId="165" fontId="2" fillId="5" borderId="2" xfId="0" applyNumberFormat="1" applyFont="1" applyFill="1" applyBorder="1" applyAlignment="1">
      <alignment horizontal="center" vertical="center" wrapText="1"/>
    </xf>
    <xf numFmtId="0" fontId="18" fillId="5" borderId="2" xfId="0" applyFont="1" applyFill="1" applyBorder="1" applyAlignment="1">
      <alignment vertical="center" wrapText="1"/>
    </xf>
    <xf numFmtId="0" fontId="14" fillId="5" borderId="0" xfId="0" applyFont="1" applyFill="1"/>
    <xf numFmtId="0" fontId="3" fillId="0" borderId="2" xfId="0" applyFont="1" applyBorder="1"/>
    <xf numFmtId="14" fontId="3" fillId="0" borderId="2" xfId="0" applyNumberFormat="1" applyFont="1" applyBorder="1" applyAlignment="1">
      <alignment horizontal="right"/>
    </xf>
    <xf numFmtId="49" fontId="3" fillId="0" borderId="2" xfId="0" applyNumberFormat="1" applyFont="1" applyBorder="1" applyAlignment="1">
      <alignment horizontal="right"/>
    </xf>
    <xf numFmtId="166" fontId="3" fillId="0" borderId="2" xfId="0" quotePrefix="1" applyNumberFormat="1" applyFont="1" applyBorder="1" applyAlignment="1">
      <alignment horizontal="right"/>
    </xf>
    <xf numFmtId="0" fontId="2" fillId="0" borderId="5" xfId="0" applyFont="1" applyBorder="1" applyAlignment="1">
      <alignment horizontal="center"/>
    </xf>
    <xf numFmtId="49" fontId="3" fillId="0" borderId="5" xfId="0" applyNumberFormat="1" applyFont="1" applyBorder="1" applyAlignment="1">
      <alignment horizontal="right"/>
    </xf>
    <xf numFmtId="0" fontId="3" fillId="0" borderId="2" xfId="0" applyFont="1" applyBorder="1" applyAlignment="1">
      <alignment horizontal="center"/>
    </xf>
    <xf numFmtId="0" fontId="3" fillId="3" borderId="2" xfId="0" applyFont="1" applyFill="1" applyBorder="1" applyAlignment="1">
      <alignment horizontal="right"/>
    </xf>
    <xf numFmtId="3" fontId="3" fillId="3" borderId="2" xfId="0" applyNumberFormat="1" applyFont="1" applyFill="1" applyBorder="1"/>
    <xf numFmtId="0" fontId="3" fillId="0" borderId="2" xfId="0" applyFont="1" applyBorder="1" applyAlignment="1">
      <alignment horizontal="center" wrapText="1"/>
    </xf>
    <xf numFmtId="0" fontId="18" fillId="0" borderId="5" xfId="0" applyFont="1" applyBorder="1"/>
    <xf numFmtId="0" fontId="20" fillId="0" borderId="0" xfId="0" applyFont="1"/>
    <xf numFmtId="0" fontId="3" fillId="0" borderId="1" xfId="0" applyFont="1" applyBorder="1" applyAlignment="1">
      <alignment horizontal="center" wrapText="1"/>
    </xf>
    <xf numFmtId="0" fontId="3" fillId="0" borderId="5" xfId="0" applyFont="1" applyBorder="1" applyAlignment="1">
      <alignment horizontal="center" wrapText="1"/>
    </xf>
    <xf numFmtId="49" fontId="3" fillId="0" borderId="2" xfId="0" quotePrefix="1" applyNumberFormat="1" applyFont="1" applyBorder="1" applyAlignment="1">
      <alignment horizontal="right"/>
    </xf>
    <xf numFmtId="0" fontId="3" fillId="2" borderId="5" xfId="0" applyFont="1" applyFill="1" applyBorder="1" applyAlignment="1">
      <alignment horizontal="center"/>
    </xf>
    <xf numFmtId="0" fontId="3" fillId="2" borderId="2" xfId="0" applyFont="1" applyFill="1" applyBorder="1"/>
    <xf numFmtId="14" fontId="3" fillId="2" borderId="2" xfId="0" applyNumberFormat="1" applyFont="1" applyFill="1" applyBorder="1" applyAlignment="1">
      <alignment horizontal="right"/>
    </xf>
    <xf numFmtId="166" fontId="3" fillId="2" borderId="2" xfId="0" quotePrefix="1" applyNumberFormat="1" applyFont="1" applyFill="1" applyBorder="1" applyAlignment="1">
      <alignment horizontal="right"/>
    </xf>
    <xf numFmtId="0" fontId="2" fillId="2" borderId="5" xfId="0" applyFont="1" applyFill="1" applyBorder="1" applyAlignment="1">
      <alignment horizontal="center"/>
    </xf>
    <xf numFmtId="49" fontId="3" fillId="2" borderId="5" xfId="0" applyNumberFormat="1" applyFont="1" applyFill="1" applyBorder="1" applyAlignment="1">
      <alignment horizontal="right"/>
    </xf>
    <xf numFmtId="0" fontId="3" fillId="2" borderId="2" xfId="0" applyFont="1" applyFill="1" applyBorder="1" applyAlignment="1">
      <alignment horizontal="center"/>
    </xf>
    <xf numFmtId="0" fontId="3" fillId="2" borderId="5" xfId="0" applyFont="1" applyFill="1" applyBorder="1" applyAlignment="1">
      <alignment horizontal="center" wrapText="1"/>
    </xf>
    <xf numFmtId="0" fontId="10" fillId="2" borderId="2" xfId="0" applyFont="1" applyFill="1" applyBorder="1"/>
    <xf numFmtId="0" fontId="20" fillId="2" borderId="0" xfId="0" applyFont="1" applyFill="1"/>
    <xf numFmtId="0" fontId="2" fillId="6" borderId="2" xfId="0" applyFont="1" applyFill="1" applyBorder="1" applyAlignment="1">
      <alignment horizontal="center"/>
    </xf>
    <xf numFmtId="0" fontId="2" fillId="6" borderId="2" xfId="0" applyFont="1" applyFill="1" applyBorder="1" applyAlignment="1">
      <alignment horizontal="right"/>
    </xf>
    <xf numFmtId="49" fontId="2" fillId="6" borderId="2" xfId="0" applyNumberFormat="1" applyFont="1" applyFill="1" applyBorder="1" applyAlignment="1">
      <alignment horizontal="right"/>
    </xf>
    <xf numFmtId="165" fontId="2" fillId="6" borderId="2" xfId="0" applyNumberFormat="1" applyFont="1" applyFill="1" applyBorder="1" applyAlignment="1">
      <alignment horizontal="center"/>
    </xf>
    <xf numFmtId="0" fontId="2" fillId="6" borderId="2" xfId="0" applyFont="1" applyFill="1" applyBorder="1" applyAlignment="1">
      <alignment horizontal="center" wrapText="1"/>
    </xf>
    <xf numFmtId="0" fontId="18" fillId="6" borderId="2" xfId="0" applyFont="1" applyFill="1" applyBorder="1"/>
    <xf numFmtId="0" fontId="14" fillId="6" borderId="0" xfId="0" applyFont="1" applyFill="1"/>
    <xf numFmtId="166" fontId="3" fillId="0" borderId="2" xfId="0" applyNumberFormat="1" applyFont="1" applyBorder="1" applyAlignment="1">
      <alignment horizontal="right"/>
    </xf>
    <xf numFmtId="0" fontId="3" fillId="0" borderId="6" xfId="0" applyFont="1" applyBorder="1" applyAlignment="1">
      <alignment horizontal="center" wrapText="1"/>
    </xf>
    <xf numFmtId="0" fontId="3" fillId="0" borderId="2" xfId="0" applyFont="1" applyBorder="1" applyAlignment="1">
      <alignment horizontal="left"/>
    </xf>
    <xf numFmtId="167" fontId="3" fillId="0" borderId="2" xfId="0" applyNumberFormat="1" applyFont="1" applyBorder="1" applyAlignment="1">
      <alignment horizontal="right"/>
    </xf>
    <xf numFmtId="0" fontId="3" fillId="2" borderId="5" xfId="0" applyFont="1" applyFill="1" applyBorder="1" applyAlignment="1">
      <alignment horizontal="left"/>
    </xf>
    <xf numFmtId="14" fontId="3" fillId="2" borderId="5" xfId="0" applyNumberFormat="1" applyFont="1" applyFill="1" applyBorder="1" applyAlignment="1">
      <alignment horizontal="right"/>
    </xf>
    <xf numFmtId="166" fontId="3" fillId="2" borderId="5" xfId="0" applyNumberFormat="1" applyFont="1" applyFill="1" applyBorder="1" applyAlignment="1">
      <alignment horizontal="right"/>
    </xf>
    <xf numFmtId="0" fontId="14" fillId="2" borderId="0" xfId="0" applyFont="1" applyFill="1"/>
    <xf numFmtId="0" fontId="12" fillId="2" borderId="0" xfId="0" applyFont="1" applyFill="1" applyAlignment="1">
      <alignment horizontal="center"/>
    </xf>
    <xf numFmtId="0" fontId="2" fillId="6" borderId="2" xfId="0" applyFont="1" applyFill="1" applyBorder="1" applyAlignment="1">
      <alignment horizontal="left"/>
    </xf>
    <xf numFmtId="0" fontId="3" fillId="3" borderId="2" xfId="0" applyFont="1" applyFill="1" applyBorder="1" applyAlignment="1">
      <alignment horizontal="center"/>
    </xf>
    <xf numFmtId="14" fontId="3" fillId="3" borderId="2" xfId="0" applyNumberFormat="1" applyFont="1" applyFill="1" applyBorder="1" applyAlignment="1">
      <alignment horizontal="right"/>
    </xf>
    <xf numFmtId="49" fontId="3" fillId="3" borderId="2" xfId="0" applyNumberFormat="1" applyFont="1" applyFill="1" applyBorder="1" applyAlignment="1">
      <alignment horizontal="right"/>
    </xf>
    <xf numFmtId="0" fontId="10" fillId="3" borderId="2" xfId="0" applyFont="1" applyFill="1" applyBorder="1"/>
    <xf numFmtId="0" fontId="14" fillId="3" borderId="0" xfId="0" applyFont="1" applyFill="1"/>
    <xf numFmtId="0" fontId="3" fillId="3" borderId="5" xfId="0" applyFont="1" applyFill="1" applyBorder="1" applyAlignment="1">
      <alignment horizontal="center" wrapText="1"/>
    </xf>
    <xf numFmtId="9" fontId="14" fillId="0" borderId="0" xfId="8" applyFont="1" applyFill="1" applyAlignment="1"/>
    <xf numFmtId="0" fontId="10" fillId="0" borderId="0" xfId="0" applyFont="1"/>
    <xf numFmtId="0" fontId="3" fillId="3" borderId="2" xfId="0" applyFont="1" applyFill="1" applyBorder="1" applyAlignment="1">
      <alignment horizontal="center" wrapText="1"/>
    </xf>
    <xf numFmtId="49" fontId="3" fillId="3" borderId="2" xfId="0" quotePrefix="1" applyNumberFormat="1" applyFont="1" applyFill="1" applyBorder="1" applyAlignment="1">
      <alignment horizontal="right"/>
    </xf>
    <xf numFmtId="165" fontId="3" fillId="0" borderId="2" xfId="0" applyNumberFormat="1" applyFont="1" applyBorder="1"/>
    <xf numFmtId="166" fontId="3" fillId="2" borderId="2" xfId="0" applyNumberFormat="1" applyFont="1" applyFill="1" applyBorder="1" applyAlignment="1">
      <alignment horizontal="right"/>
    </xf>
    <xf numFmtId="0" fontId="3" fillId="3" borderId="2" xfId="0" applyFont="1" applyFill="1" applyBorder="1" applyAlignment="1">
      <alignment horizontal="left"/>
    </xf>
    <xf numFmtId="166" fontId="3" fillId="3" borderId="2" xfId="0" quotePrefix="1" applyNumberFormat="1" applyFont="1" applyFill="1" applyBorder="1" applyAlignment="1">
      <alignment horizontal="right"/>
    </xf>
    <xf numFmtId="166" fontId="3" fillId="3" borderId="2" xfId="0" applyNumberFormat="1" applyFont="1" applyFill="1" applyBorder="1" applyAlignment="1">
      <alignment horizontal="right"/>
    </xf>
    <xf numFmtId="0" fontId="10" fillId="3" borderId="1" xfId="0" applyFont="1" applyFill="1" applyBorder="1"/>
    <xf numFmtId="0" fontId="10" fillId="0" borderId="5" xfId="0" applyFont="1" applyBorder="1" applyAlignment="1">
      <alignment horizontal="center"/>
    </xf>
    <xf numFmtId="0" fontId="10" fillId="0" borderId="1" xfId="0" applyFont="1" applyBorder="1"/>
    <xf numFmtId="0" fontId="10" fillId="0" borderId="5" xfId="0" applyFont="1" applyBorder="1"/>
    <xf numFmtId="0" fontId="3" fillId="0" borderId="5" xfId="0" applyFont="1" applyBorder="1" applyAlignment="1">
      <alignment horizontal="justify"/>
    </xf>
    <xf numFmtId="14" fontId="3" fillId="0" borderId="5" xfId="0" applyNumberFormat="1" applyFont="1" applyBorder="1" applyAlignment="1">
      <alignment horizontal="right"/>
    </xf>
    <xf numFmtId="166" fontId="3" fillId="0" borderId="5" xfId="0" applyNumberFormat="1" applyFont="1" applyBorder="1" applyAlignment="1">
      <alignment horizontal="right"/>
    </xf>
    <xf numFmtId="49" fontId="3" fillId="0" borderId="5" xfId="0" quotePrefix="1" applyNumberFormat="1" applyFont="1" applyBorder="1" applyAlignment="1">
      <alignment horizontal="right"/>
    </xf>
    <xf numFmtId="0" fontId="3" fillId="6" borderId="2" xfId="0" applyFont="1" applyFill="1" applyBorder="1" applyAlignment="1">
      <alignment horizontal="center"/>
    </xf>
    <xf numFmtId="0" fontId="3" fillId="6" borderId="2" xfId="0" applyFont="1" applyFill="1" applyBorder="1" applyAlignment="1">
      <alignment horizontal="left"/>
    </xf>
    <xf numFmtId="14" fontId="3" fillId="6" borderId="2" xfId="0" applyNumberFormat="1" applyFont="1" applyFill="1" applyBorder="1" applyAlignment="1">
      <alignment horizontal="right"/>
    </xf>
    <xf numFmtId="0" fontId="3" fillId="2" borderId="2" xfId="0" applyFont="1" applyFill="1" applyBorder="1" applyAlignment="1">
      <alignment horizontal="left"/>
    </xf>
    <xf numFmtId="49" fontId="3" fillId="2" borderId="2" xfId="0" quotePrefix="1" applyNumberFormat="1" applyFont="1" applyFill="1" applyBorder="1" applyAlignment="1">
      <alignment horizontal="right"/>
    </xf>
    <xf numFmtId="0" fontId="3" fillId="2" borderId="1" xfId="0" applyFont="1" applyFill="1" applyBorder="1" applyAlignment="1">
      <alignment horizontal="center"/>
    </xf>
    <xf numFmtId="0" fontId="10" fillId="2" borderId="5" xfId="0" applyFont="1" applyFill="1" applyBorder="1" applyAlignment="1">
      <alignment horizontal="center"/>
    </xf>
    <xf numFmtId="3" fontId="3" fillId="7" borderId="2" xfId="0" applyNumberFormat="1" applyFont="1" applyFill="1" applyBorder="1"/>
    <xf numFmtId="165" fontId="3" fillId="2" borderId="2" xfId="0" applyNumberFormat="1" applyFont="1" applyFill="1" applyBorder="1"/>
    <xf numFmtId="0" fontId="3" fillId="3" borderId="1" xfId="0" applyFont="1" applyFill="1" applyBorder="1" applyAlignment="1">
      <alignment horizontal="center"/>
    </xf>
    <xf numFmtId="0" fontId="3" fillId="0" borderId="2" xfId="0" applyFont="1" applyBorder="1" applyAlignment="1">
      <alignment horizontal="right"/>
    </xf>
    <xf numFmtId="3" fontId="3" fillId="0" borderId="2" xfId="0" applyNumberFormat="1" applyFont="1" applyBorder="1"/>
    <xf numFmtId="14" fontId="3" fillId="3" borderId="2" xfId="0" quotePrefix="1" applyNumberFormat="1" applyFont="1" applyFill="1" applyBorder="1" applyAlignment="1">
      <alignment horizontal="right"/>
    </xf>
    <xf numFmtId="14" fontId="3" fillId="0" borderId="2" xfId="0" applyNumberFormat="1" applyFont="1" applyBorder="1" applyAlignment="1">
      <alignment horizontal="center"/>
    </xf>
    <xf numFmtId="49" fontId="3" fillId="0" borderId="2" xfId="0" applyNumberFormat="1" applyFont="1" applyBorder="1" applyAlignment="1">
      <alignment horizontal="center"/>
    </xf>
    <xf numFmtId="0" fontId="12" fillId="3" borderId="2" xfId="0" applyFont="1" applyFill="1" applyBorder="1" applyAlignment="1">
      <alignment horizontal="left" vertical="center" wrapText="1"/>
    </xf>
    <xf numFmtId="49" fontId="12" fillId="0" borderId="5" xfId="0" applyNumberFormat="1" applyFont="1" applyBorder="1" applyAlignment="1">
      <alignment horizontal="right" vertical="center" wrapText="1"/>
    </xf>
    <xf numFmtId="0" fontId="3" fillId="2" borderId="2" xfId="0" applyFont="1" applyFill="1" applyBorder="1" applyAlignment="1">
      <alignment horizontal="center" wrapText="1"/>
    </xf>
    <xf numFmtId="3" fontId="2" fillId="2" borderId="2" xfId="0" applyNumberFormat="1" applyFont="1" applyFill="1" applyBorder="1"/>
    <xf numFmtId="0" fontId="2" fillId="0" borderId="2" xfId="0" applyFont="1" applyBorder="1" applyAlignment="1">
      <alignment horizontal="left"/>
    </xf>
    <xf numFmtId="165" fontId="2" fillId="0" borderId="2" xfId="0" applyNumberFormat="1" applyFont="1" applyBorder="1" applyAlignment="1">
      <alignment horizontal="right"/>
    </xf>
    <xf numFmtId="0" fontId="12" fillId="0" borderId="0" xfId="0" applyFont="1" applyAlignment="1">
      <alignment horizontal="right"/>
    </xf>
    <xf numFmtId="49" fontId="12" fillId="0" borderId="0" xfId="0" applyNumberFormat="1" applyFont="1" applyAlignment="1">
      <alignment horizontal="right"/>
    </xf>
    <xf numFmtId="0" fontId="12" fillId="0" borderId="0" xfId="0" applyFont="1" applyAlignment="1">
      <alignment horizontal="center"/>
    </xf>
    <xf numFmtId="165" fontId="12" fillId="0" borderId="0" xfId="0" applyNumberFormat="1" applyFont="1"/>
    <xf numFmtId="0" fontId="12" fillId="0" borderId="0" xfId="0" applyFont="1"/>
    <xf numFmtId="0" fontId="12" fillId="0" borderId="0" xfId="0" quotePrefix="1" applyFont="1" applyAlignment="1">
      <alignment horizontal="center"/>
    </xf>
    <xf numFmtId="0" fontId="18" fillId="0" borderId="0" xfId="0" applyFont="1"/>
    <xf numFmtId="0" fontId="13" fillId="0" borderId="0" xfId="0" applyFont="1"/>
    <xf numFmtId="168" fontId="12" fillId="0" borderId="0" xfId="0" applyNumberFormat="1" applyFont="1" applyAlignment="1">
      <alignment horizontal="right"/>
    </xf>
    <xf numFmtId="3" fontId="3" fillId="3" borderId="5" xfId="0" applyNumberFormat="1" applyFont="1" applyFill="1" applyBorder="1"/>
    <xf numFmtId="3" fontId="10" fillId="3" borderId="1" xfId="0" applyNumberFormat="1" applyFont="1" applyFill="1" applyBorder="1" applyAlignment="1">
      <alignment wrapText="1"/>
    </xf>
    <xf numFmtId="3" fontId="3" fillId="3" borderId="0" xfId="0" applyNumberFormat="1" applyFont="1" applyFill="1"/>
    <xf numFmtId="3" fontId="3" fillId="3" borderId="1" xfId="0" applyNumberFormat="1" applyFont="1" applyFill="1" applyBorder="1"/>
    <xf numFmtId="3" fontId="3" fillId="7" borderId="1" xfId="0" applyNumberFormat="1" applyFont="1" applyFill="1" applyBorder="1"/>
    <xf numFmtId="3" fontId="3" fillId="0" borderId="1" xfId="0" applyNumberFormat="1" applyFont="1" applyBorder="1"/>
    <xf numFmtId="0" fontId="0" fillId="3" borderId="0" xfId="0" applyFill="1"/>
    <xf numFmtId="0" fontId="0" fillId="3" borderId="0" xfId="0" applyFill="1" applyAlignment="1">
      <alignment vertical="center"/>
    </xf>
    <xf numFmtId="0" fontId="0" fillId="3" borderId="0" xfId="0" applyFill="1" applyAlignment="1">
      <alignment horizontal="center" vertical="center"/>
    </xf>
    <xf numFmtId="0" fontId="25" fillId="3" borderId="0" xfId="0" applyFont="1" applyFill="1"/>
    <xf numFmtId="3" fontId="12" fillId="3" borderId="2" xfId="0" applyNumberFormat="1" applyFont="1" applyFill="1" applyBorder="1" applyAlignment="1">
      <alignment horizontal="right" vertical="center"/>
    </xf>
    <xf numFmtId="0" fontId="27" fillId="0" borderId="2" xfId="0" applyFont="1" applyBorder="1"/>
    <xf numFmtId="0" fontId="24" fillId="0" borderId="2" xfId="0" applyFont="1" applyBorder="1"/>
    <xf numFmtId="0" fontId="26" fillId="0" borderId="2" xfId="0" applyFont="1" applyBorder="1"/>
    <xf numFmtId="0" fontId="26" fillId="0" borderId="0" xfId="0" applyFont="1"/>
    <xf numFmtId="3" fontId="11" fillId="3" borderId="2" xfId="0" applyNumberFormat="1" applyFont="1" applyFill="1" applyBorder="1" applyAlignment="1">
      <alignment horizontal="right" vertical="center"/>
    </xf>
    <xf numFmtId="0" fontId="24" fillId="0" borderId="2" xfId="0" applyFont="1" applyBorder="1" applyAlignment="1">
      <alignment horizontal="center" vertical="top" wrapText="1"/>
    </xf>
    <xf numFmtId="0" fontId="27" fillId="0" borderId="2" xfId="0" applyFont="1" applyBorder="1" applyAlignment="1">
      <alignment horizontal="center"/>
    </xf>
    <xf numFmtId="0" fontId="25" fillId="0" borderId="8" xfId="0" applyFont="1" applyBorder="1" applyAlignment="1">
      <alignment horizontal="center" vertical="center" wrapText="1"/>
    </xf>
    <xf numFmtId="0" fontId="25" fillId="0" borderId="9" xfId="0" applyFont="1" applyBorder="1" applyAlignment="1">
      <alignment horizontal="justify" vertical="center" wrapText="1"/>
    </xf>
    <xf numFmtId="0" fontId="25" fillId="0" borderId="10" xfId="0" applyFont="1" applyBorder="1" applyAlignment="1">
      <alignment horizontal="center" vertical="center" wrapText="1"/>
    </xf>
    <xf numFmtId="0" fontId="25" fillId="0" borderId="11" xfId="0" applyFont="1" applyBorder="1" applyAlignment="1">
      <alignment horizontal="left" vertical="center" wrapText="1"/>
    </xf>
    <xf numFmtId="0" fontId="28" fillId="0" borderId="2" xfId="0" applyFont="1" applyBorder="1" applyAlignment="1" applyProtection="1">
      <alignment horizontal="center" vertical="top" wrapText="1"/>
      <protection locked="0"/>
    </xf>
    <xf numFmtId="0" fontId="3" fillId="0" borderId="2" xfId="0" applyFont="1" applyBorder="1" applyAlignment="1" applyProtection="1">
      <alignment horizontal="center" vertical="top" wrapText="1"/>
      <protection locked="0"/>
    </xf>
    <xf numFmtId="0" fontId="24" fillId="3" borderId="0" xfId="0" applyFont="1" applyFill="1" applyAlignment="1">
      <alignment horizontal="center"/>
    </xf>
    <xf numFmtId="0" fontId="27" fillId="3" borderId="0" xfId="0" applyFont="1" applyFill="1" applyAlignment="1">
      <alignment horizontal="center"/>
    </xf>
    <xf numFmtId="3" fontId="30" fillId="3" borderId="2" xfId="0" applyNumberFormat="1" applyFont="1" applyFill="1" applyBorder="1" applyAlignment="1">
      <alignment horizontal="center" vertical="center"/>
    </xf>
    <xf numFmtId="3" fontId="12" fillId="3" borderId="2" xfId="0" applyNumberFormat="1" applyFont="1" applyFill="1" applyBorder="1" applyAlignment="1">
      <alignment horizontal="center" vertical="center"/>
    </xf>
    <xf numFmtId="3" fontId="12" fillId="3" borderId="2" xfId="0" applyNumberFormat="1" applyFont="1" applyFill="1" applyBorder="1" applyAlignment="1">
      <alignment vertical="center"/>
    </xf>
    <xf numFmtId="3" fontId="34" fillId="3" borderId="2" xfId="0" applyNumberFormat="1" applyFont="1" applyFill="1" applyBorder="1" applyAlignment="1">
      <alignment horizontal="center" vertical="center"/>
    </xf>
    <xf numFmtId="3" fontId="34" fillId="3" borderId="2" xfId="0" applyNumberFormat="1" applyFont="1" applyFill="1" applyBorder="1" applyAlignment="1">
      <alignment vertical="center"/>
    </xf>
    <xf numFmtId="0" fontId="35" fillId="3" borderId="0" xfId="0" applyFont="1" applyFill="1"/>
    <xf numFmtId="14" fontId="35" fillId="3" borderId="0" xfId="0" applyNumberFormat="1" applyFont="1" applyFill="1"/>
    <xf numFmtId="14" fontId="0" fillId="3" borderId="0" xfId="0" applyNumberFormat="1" applyFill="1"/>
    <xf numFmtId="49" fontId="32" fillId="0" borderId="2" xfId="0" applyNumberFormat="1" applyFont="1" applyBorder="1" applyAlignment="1">
      <alignment vertical="center" wrapText="1"/>
    </xf>
    <xf numFmtId="0" fontId="24" fillId="3" borderId="0" xfId="0" applyFont="1" applyFill="1" applyAlignment="1">
      <alignment horizontal="center" vertical="center"/>
    </xf>
    <xf numFmtId="0" fontId="24" fillId="3" borderId="2" xfId="0" applyFont="1" applyFill="1" applyBorder="1" applyAlignment="1">
      <alignment horizontal="center" vertical="top"/>
    </xf>
    <xf numFmtId="0" fontId="27" fillId="3" borderId="2" xfId="0" applyFont="1" applyFill="1" applyBorder="1" applyAlignment="1">
      <alignment horizontal="center" vertical="center" wrapText="1"/>
    </xf>
    <xf numFmtId="0" fontId="2" fillId="0" borderId="2" xfId="0" applyFont="1" applyBorder="1" applyAlignment="1" applyProtection="1">
      <alignment vertical="center" wrapText="1"/>
      <protection locked="0"/>
    </xf>
    <xf numFmtId="0" fontId="23" fillId="0" borderId="2" xfId="0" applyFont="1" applyBorder="1" applyAlignment="1" applyProtection="1">
      <alignment vertical="center" wrapText="1"/>
      <protection locked="0"/>
    </xf>
    <xf numFmtId="0" fontId="2" fillId="0" borderId="2" xfId="0" applyFont="1" applyBorder="1" applyAlignment="1" applyProtection="1">
      <alignment horizontal="center" vertical="center" wrapText="1"/>
      <protection locked="0"/>
    </xf>
    <xf numFmtId="14" fontId="3" fillId="0" borderId="2" xfId="0" applyNumberFormat="1" applyFont="1" applyBorder="1" applyAlignment="1" applyProtection="1">
      <alignment horizontal="right" vertical="center" wrapText="1"/>
      <protection locked="0"/>
    </xf>
    <xf numFmtId="49" fontId="22" fillId="0" borderId="2" xfId="0" applyNumberFormat="1" applyFont="1" applyBorder="1" applyAlignment="1" applyProtection="1">
      <alignment horizontal="right" vertical="center" wrapText="1"/>
      <protection locked="0"/>
    </xf>
    <xf numFmtId="0" fontId="31" fillId="3" borderId="2" xfId="0" applyFont="1" applyFill="1" applyBorder="1" applyAlignment="1">
      <alignment horizontal="center" vertical="center" wrapText="1"/>
    </xf>
    <xf numFmtId="49" fontId="3" fillId="0" borderId="2" xfId="0" applyNumberFormat="1" applyFont="1" applyBorder="1" applyAlignment="1" applyProtection="1">
      <alignment horizontal="right" vertical="center" wrapText="1"/>
      <protection locked="0"/>
    </xf>
    <xf numFmtId="0" fontId="3" fillId="0" borderId="2" xfId="0" applyFont="1" applyBorder="1" applyAlignment="1" applyProtection="1">
      <alignment horizontal="center" vertical="center" wrapText="1"/>
      <protection locked="0"/>
    </xf>
    <xf numFmtId="49" fontId="28" fillId="0" borderId="2" xfId="0" applyNumberFormat="1" applyFont="1" applyBorder="1" applyAlignment="1" applyProtection="1">
      <alignment horizontal="right" vertical="center" wrapText="1"/>
      <protection locked="0"/>
    </xf>
    <xf numFmtId="0" fontId="29" fillId="0" borderId="2" xfId="0" applyFont="1" applyBorder="1" applyAlignment="1" applyProtection="1">
      <alignment vertical="center" wrapText="1"/>
      <protection locked="0"/>
    </xf>
    <xf numFmtId="0" fontId="3" fillId="0" borderId="2" xfId="0" applyFont="1" applyBorder="1" applyAlignment="1" applyProtection="1">
      <alignment vertical="center" wrapText="1"/>
      <protection locked="0"/>
    </xf>
    <xf numFmtId="49" fontId="27" fillId="0" borderId="2" xfId="3" applyNumberFormat="1" applyFont="1" applyBorder="1" applyAlignment="1" applyProtection="1">
      <alignment horizontal="right" vertical="center" wrapText="1"/>
      <protection locked="0"/>
    </xf>
    <xf numFmtId="0" fontId="24" fillId="0" borderId="2" xfId="0" applyFont="1" applyBorder="1" applyAlignment="1" applyProtection="1">
      <alignment vertical="center" wrapText="1"/>
      <protection locked="0"/>
    </xf>
    <xf numFmtId="49" fontId="22" fillId="0" borderId="2" xfId="0" quotePrefix="1" applyNumberFormat="1" applyFont="1" applyBorder="1" applyAlignment="1" applyProtection="1">
      <alignment horizontal="right" vertical="center" wrapText="1"/>
      <protection locked="0"/>
    </xf>
    <xf numFmtId="49" fontId="3" fillId="0" borderId="2" xfId="0" quotePrefix="1" applyNumberFormat="1" applyFont="1" applyBorder="1" applyAlignment="1" applyProtection="1">
      <alignment horizontal="right" vertical="center" wrapText="1"/>
      <protection locked="0"/>
    </xf>
    <xf numFmtId="49" fontId="28" fillId="0" borderId="2" xfId="0" quotePrefix="1" applyNumberFormat="1" applyFont="1" applyBorder="1" applyAlignment="1" applyProtection="1">
      <alignment horizontal="right" vertical="center" wrapText="1"/>
      <protection locked="0"/>
    </xf>
    <xf numFmtId="49" fontId="27" fillId="0" borderId="2" xfId="0" quotePrefix="1" applyNumberFormat="1" applyFont="1" applyBorder="1" applyAlignment="1" applyProtection="1">
      <alignment horizontal="right" vertical="center" wrapText="1"/>
      <protection locked="0"/>
    </xf>
    <xf numFmtId="0" fontId="32" fillId="0" borderId="2" xfId="0" applyFont="1" applyBorder="1" applyAlignment="1" applyProtection="1">
      <alignment vertical="center" wrapText="1"/>
      <protection locked="0"/>
    </xf>
    <xf numFmtId="0" fontId="33" fillId="0" borderId="2" xfId="0" applyFont="1" applyBorder="1" applyAlignment="1" applyProtection="1">
      <alignment horizontal="center" vertical="center" wrapText="1"/>
      <protection locked="0"/>
    </xf>
    <xf numFmtId="0" fontId="34" fillId="3" borderId="2" xfId="0" applyFont="1" applyFill="1" applyBorder="1" applyAlignment="1">
      <alignment horizontal="center" vertical="center" wrapText="1"/>
    </xf>
    <xf numFmtId="49" fontId="27" fillId="0" borderId="2" xfId="0" applyNumberFormat="1" applyFont="1" applyBorder="1" applyAlignment="1" applyProtection="1">
      <alignment horizontal="right" vertical="center" wrapText="1"/>
      <protection locked="0"/>
    </xf>
    <xf numFmtId="49" fontId="28" fillId="0" borderId="2" xfId="2" applyNumberFormat="1" applyFont="1" applyBorder="1" applyAlignment="1" applyProtection="1">
      <alignment horizontal="right" vertical="center" wrapText="1"/>
      <protection locked="0"/>
    </xf>
    <xf numFmtId="0" fontId="0" fillId="3" borderId="0" xfId="0" applyFill="1" applyAlignment="1">
      <alignment vertical="center" wrapText="1"/>
    </xf>
    <xf numFmtId="0" fontId="29" fillId="3" borderId="2" xfId="0" applyFont="1" applyFill="1" applyBorder="1" applyAlignment="1" applyProtection="1">
      <alignment vertical="center" wrapText="1"/>
      <protection locked="0"/>
    </xf>
    <xf numFmtId="0" fontId="23" fillId="3" borderId="2" xfId="0" applyFont="1" applyFill="1" applyBorder="1" applyAlignment="1" applyProtection="1">
      <alignment vertical="center" wrapText="1"/>
      <protection locked="0"/>
    </xf>
    <xf numFmtId="14" fontId="3" fillId="3" borderId="2" xfId="0" applyNumberFormat="1" applyFont="1" applyFill="1" applyBorder="1" applyAlignment="1" applyProtection="1">
      <alignment horizontal="right" vertical="center" wrapText="1"/>
      <protection locked="0"/>
    </xf>
    <xf numFmtId="49" fontId="27" fillId="3" borderId="2" xfId="0" quotePrefix="1" applyNumberFormat="1" applyFont="1" applyFill="1" applyBorder="1" applyAlignment="1" applyProtection="1">
      <alignment horizontal="right" vertical="center" wrapText="1"/>
      <protection locked="0"/>
    </xf>
    <xf numFmtId="49" fontId="27" fillId="0" borderId="2" xfId="3" quotePrefix="1" applyNumberFormat="1" applyFont="1" applyBorder="1" applyAlignment="1" applyProtection="1">
      <alignment horizontal="right" vertical="center" wrapText="1"/>
      <protection locked="0"/>
    </xf>
    <xf numFmtId="49" fontId="27" fillId="0" borderId="2" xfId="2" applyNumberFormat="1" applyFont="1" applyBorder="1" applyAlignment="1" applyProtection="1">
      <alignment horizontal="right" vertical="center" wrapText="1"/>
      <protection locked="0"/>
    </xf>
    <xf numFmtId="14" fontId="3" fillId="0" borderId="2" xfId="0" quotePrefix="1" applyNumberFormat="1" applyFont="1" applyBorder="1" applyAlignment="1" applyProtection="1">
      <alignment horizontal="right" vertical="center" wrapText="1"/>
      <protection locked="0"/>
    </xf>
    <xf numFmtId="4" fontId="6" fillId="0" borderId="2" xfId="2" applyNumberFormat="1" applyFont="1" applyBorder="1" applyAlignment="1" applyProtection="1">
      <alignment horizontal="left" vertical="center" wrapText="1"/>
      <protection locked="0"/>
    </xf>
    <xf numFmtId="49" fontId="27" fillId="0" borderId="2" xfId="2" quotePrefix="1" applyNumberFormat="1" applyFont="1" applyBorder="1" applyAlignment="1" applyProtection="1">
      <alignment horizontal="right" vertical="center" wrapText="1"/>
      <protection locked="0"/>
    </xf>
    <xf numFmtId="49" fontId="28" fillId="0" borderId="2" xfId="2" quotePrefix="1" applyNumberFormat="1" applyFont="1" applyBorder="1" applyAlignment="1" applyProtection="1">
      <alignment horizontal="right" vertical="center" wrapText="1"/>
      <protection locked="0"/>
    </xf>
    <xf numFmtId="14" fontId="22" fillId="0" borderId="2" xfId="0" applyNumberFormat="1" applyFont="1" applyBorder="1" applyAlignment="1" applyProtection="1">
      <alignment horizontal="right" vertical="center" wrapText="1"/>
      <protection locked="0"/>
    </xf>
    <xf numFmtId="49" fontId="28" fillId="0" borderId="2" xfId="2" applyNumberFormat="1" applyFont="1" applyBorder="1" applyAlignment="1" applyProtection="1">
      <alignment horizontal="center" vertical="center" wrapText="1"/>
      <protection locked="0"/>
    </xf>
    <xf numFmtId="49" fontId="27" fillId="0" borderId="2" xfId="7" applyNumberFormat="1" applyFont="1" applyFill="1" applyBorder="1" applyAlignment="1" applyProtection="1">
      <alignment horizontal="right" vertical="center" wrapText="1"/>
      <protection locked="0"/>
    </xf>
    <xf numFmtId="14" fontId="28" fillId="0" borderId="2" xfId="0" applyNumberFormat="1" applyFont="1" applyBorder="1" applyAlignment="1" applyProtection="1">
      <alignment horizontal="right" vertical="center" wrapText="1"/>
      <protection locked="0"/>
    </xf>
    <xf numFmtId="49" fontId="3" fillId="0" borderId="2" xfId="2" applyNumberFormat="1" applyFont="1" applyBorder="1" applyAlignment="1" applyProtection="1">
      <alignment horizontal="right" vertical="center" wrapText="1"/>
      <protection locked="0"/>
    </xf>
    <xf numFmtId="0" fontId="2" fillId="3" borderId="2" xfId="0" applyFont="1" applyFill="1" applyBorder="1" applyAlignment="1" applyProtection="1">
      <alignment vertical="center" wrapText="1"/>
      <protection locked="0"/>
    </xf>
    <xf numFmtId="0" fontId="24" fillId="3" borderId="2" xfId="0" applyFont="1" applyFill="1" applyBorder="1" applyAlignment="1" applyProtection="1">
      <alignment vertical="center" wrapText="1"/>
      <protection locked="0"/>
    </xf>
    <xf numFmtId="14" fontId="3" fillId="3" borderId="2" xfId="0" quotePrefix="1" applyNumberFormat="1" applyFont="1" applyFill="1" applyBorder="1" applyAlignment="1" applyProtection="1">
      <alignment horizontal="right" vertical="center" wrapText="1"/>
      <protection locked="0"/>
    </xf>
    <xf numFmtId="49" fontId="3" fillId="3" borderId="2" xfId="0" applyNumberFormat="1" applyFont="1" applyFill="1" applyBorder="1" applyAlignment="1" applyProtection="1">
      <alignment horizontal="right" vertical="center" wrapText="1"/>
      <protection locked="0"/>
    </xf>
    <xf numFmtId="0" fontId="40" fillId="0" borderId="2" xfId="0" applyFont="1" applyBorder="1" applyAlignment="1" applyProtection="1">
      <alignment horizontal="center" vertical="center" wrapText="1"/>
      <protection locked="0"/>
    </xf>
    <xf numFmtId="0" fontId="41" fillId="3" borderId="2" xfId="0" applyFont="1" applyFill="1" applyBorder="1" applyAlignment="1">
      <alignment horizontal="center" vertical="center" wrapText="1"/>
    </xf>
    <xf numFmtId="0" fontId="38" fillId="0" borderId="2" xfId="0" applyFont="1" applyBorder="1" applyAlignment="1" applyProtection="1">
      <alignment vertical="center" wrapText="1"/>
      <protection locked="0"/>
    </xf>
    <xf numFmtId="14" fontId="40" fillId="0" borderId="2" xfId="0" applyNumberFormat="1" applyFont="1" applyBorder="1" applyAlignment="1" applyProtection="1">
      <alignment horizontal="right" vertical="center" wrapText="1"/>
      <protection locked="0"/>
    </xf>
    <xf numFmtId="49" fontId="40" fillId="0" borderId="2" xfId="0" applyNumberFormat="1" applyFont="1" applyBorder="1" applyAlignment="1" applyProtection="1">
      <alignment horizontal="right" vertical="center" wrapText="1"/>
      <protection locked="0"/>
    </xf>
    <xf numFmtId="3" fontId="41" fillId="3" borderId="2" xfId="0" applyNumberFormat="1" applyFont="1" applyFill="1" applyBorder="1" applyAlignment="1">
      <alignment horizontal="center" vertical="center"/>
    </xf>
    <xf numFmtId="3" fontId="41" fillId="3" borderId="2" xfId="0" applyNumberFormat="1" applyFont="1" applyFill="1" applyBorder="1" applyAlignment="1">
      <alignment vertical="center"/>
    </xf>
    <xf numFmtId="49" fontId="40" fillId="0" borderId="2" xfId="0" quotePrefix="1" applyNumberFormat="1" applyFont="1" applyBorder="1" applyAlignment="1" applyProtection="1">
      <alignment horizontal="right" vertical="center" wrapText="1"/>
      <protection locked="0"/>
    </xf>
    <xf numFmtId="14" fontId="39" fillId="3" borderId="0" xfId="0" applyNumberFormat="1" applyFont="1" applyFill="1"/>
    <xf numFmtId="0" fontId="39" fillId="3" borderId="0" xfId="0" applyFont="1" applyFill="1"/>
    <xf numFmtId="0" fontId="40" fillId="0" borderId="2" xfId="0" applyFont="1" applyBorder="1" applyAlignment="1" applyProtection="1">
      <alignment vertical="center" wrapText="1"/>
      <protection locked="0"/>
    </xf>
    <xf numFmtId="14" fontId="42" fillId="0" borderId="2" xfId="0" applyNumberFormat="1" applyFont="1" applyBorder="1" applyAlignment="1" applyProtection="1">
      <alignment horizontal="right" vertical="top" wrapText="1"/>
      <protection locked="0"/>
    </xf>
    <xf numFmtId="49" fontId="42" fillId="0" borderId="2" xfId="0" applyNumberFormat="1" applyFont="1" applyBorder="1" applyAlignment="1" applyProtection="1">
      <alignment horizontal="right" vertical="top" wrapText="1"/>
      <protection locked="0"/>
    </xf>
    <xf numFmtId="49" fontId="43" fillId="0" borderId="2" xfId="0" applyNumberFormat="1" applyFont="1" applyBorder="1" applyAlignment="1" applyProtection="1">
      <alignment horizontal="right" vertical="top" wrapText="1"/>
      <protection locked="0"/>
    </xf>
    <xf numFmtId="49" fontId="44" fillId="0" borderId="2" xfId="0" applyNumberFormat="1" applyFont="1" applyBorder="1" applyAlignment="1" applyProtection="1">
      <alignment horizontal="right" vertical="top" wrapText="1"/>
      <protection locked="0"/>
    </xf>
    <xf numFmtId="0" fontId="45" fillId="0" borderId="0" xfId="0" quotePrefix="1" applyFont="1" applyAlignment="1">
      <alignment horizontal="right" vertical="center" wrapText="1"/>
    </xf>
    <xf numFmtId="0" fontId="28" fillId="0" borderId="2" xfId="0" applyFont="1" applyBorder="1" applyAlignment="1" applyProtection="1">
      <alignment horizontal="right" vertical="center" wrapText="1"/>
      <protection locked="0"/>
    </xf>
    <xf numFmtId="0" fontId="3" fillId="3" borderId="2" xfId="0" applyFont="1" applyFill="1" applyBorder="1" applyAlignment="1" applyProtection="1">
      <alignment horizontal="center" vertical="center" wrapText="1"/>
      <protection locked="0"/>
    </xf>
    <xf numFmtId="0" fontId="49" fillId="3" borderId="2" xfId="0" applyFont="1" applyFill="1" applyBorder="1" applyAlignment="1">
      <alignment horizontal="center" vertical="center" wrapText="1"/>
    </xf>
    <xf numFmtId="0" fontId="18" fillId="0" borderId="2" xfId="0" applyFont="1" applyBorder="1" applyAlignment="1" applyProtection="1">
      <alignment horizontal="center" vertical="center" wrapText="1"/>
      <protection locked="0"/>
    </xf>
    <xf numFmtId="0" fontId="18" fillId="0" borderId="3" xfId="0" applyFont="1" applyBorder="1" applyAlignment="1" applyProtection="1">
      <alignment vertical="center"/>
      <protection locked="0"/>
    </xf>
    <xf numFmtId="0" fontId="18" fillId="3" borderId="5" xfId="0" applyFont="1" applyFill="1" applyBorder="1" applyAlignment="1" applyProtection="1">
      <alignment horizontal="center" vertical="top" wrapText="1"/>
      <protection locked="0"/>
    </xf>
    <xf numFmtId="0" fontId="10" fillId="3" borderId="5" xfId="0" applyFont="1" applyFill="1" applyBorder="1" applyAlignment="1">
      <alignment horizontal="center" vertical="center" wrapText="1"/>
    </xf>
    <xf numFmtId="0" fontId="18" fillId="0" borderId="5" xfId="0" applyFont="1" applyBorder="1" applyAlignment="1" applyProtection="1">
      <alignment vertical="center" wrapText="1"/>
      <protection locked="0"/>
    </xf>
    <xf numFmtId="0" fontId="10" fillId="3" borderId="2" xfId="0" applyFont="1" applyFill="1" applyBorder="1" applyAlignment="1">
      <alignment horizontal="center" vertical="center" wrapText="1"/>
    </xf>
    <xf numFmtId="0" fontId="18" fillId="0" borderId="2" xfId="0" applyFont="1" applyBorder="1" applyAlignment="1" applyProtection="1">
      <alignment vertical="center" wrapText="1"/>
      <protection locked="0"/>
    </xf>
    <xf numFmtId="0" fontId="10" fillId="0" borderId="2" xfId="0" applyFont="1" applyBorder="1" applyAlignment="1" applyProtection="1">
      <alignment vertical="center" wrapText="1"/>
      <protection locked="0"/>
    </xf>
    <xf numFmtId="0" fontId="10" fillId="3" borderId="0" xfId="0" applyFont="1" applyFill="1" applyAlignment="1">
      <alignment vertical="center" wrapText="1"/>
    </xf>
    <xf numFmtId="0" fontId="18" fillId="3" borderId="2" xfId="0" applyFont="1" applyFill="1" applyBorder="1" applyAlignment="1" applyProtection="1">
      <alignment vertical="center" wrapText="1"/>
      <protection locked="0"/>
    </xf>
    <xf numFmtId="0" fontId="51" fillId="3" borderId="2" xfId="0" applyFont="1" applyFill="1" applyBorder="1" applyAlignment="1">
      <alignment horizontal="center" vertical="center" wrapText="1"/>
    </xf>
    <xf numFmtId="0" fontId="52" fillId="0" borderId="2" xfId="0" applyFont="1" applyBorder="1" applyAlignment="1" applyProtection="1">
      <alignment vertical="center" wrapText="1"/>
      <protection locked="0"/>
    </xf>
    <xf numFmtId="4" fontId="53" fillId="0" borderId="2" xfId="2" applyNumberFormat="1" applyFont="1" applyBorder="1" applyAlignment="1" applyProtection="1">
      <alignment horizontal="left" vertical="center" wrapText="1"/>
      <protection locked="0"/>
    </xf>
    <xf numFmtId="49" fontId="18" fillId="0" borderId="2" xfId="0" applyNumberFormat="1" applyFont="1" applyBorder="1" applyAlignment="1">
      <alignment vertical="center" wrapText="1"/>
    </xf>
    <xf numFmtId="0" fontId="10" fillId="3" borderId="0" xfId="0" applyFont="1" applyFill="1" applyAlignment="1">
      <alignment horizontal="center"/>
    </xf>
    <xf numFmtId="0" fontId="10" fillId="3" borderId="0" xfId="0" applyFont="1" applyFill="1"/>
    <xf numFmtId="0" fontId="10" fillId="3" borderId="0" xfId="0" applyFont="1" applyFill="1" applyAlignment="1">
      <alignment horizontal="right"/>
    </xf>
    <xf numFmtId="0" fontId="10" fillId="3" borderId="0" xfId="0" applyFont="1" applyFill="1" applyAlignment="1">
      <alignment horizontal="center" vertical="center"/>
    </xf>
    <xf numFmtId="0" fontId="18" fillId="3" borderId="0" xfId="0" applyFont="1" applyFill="1" applyAlignment="1">
      <alignment horizontal="center"/>
    </xf>
    <xf numFmtId="0" fontId="18" fillId="3" borderId="0" xfId="0" applyFont="1" applyFill="1"/>
    <xf numFmtId="3" fontId="10" fillId="3" borderId="2" xfId="0" applyNumberFormat="1" applyFont="1" applyFill="1" applyBorder="1" applyAlignment="1">
      <alignment vertical="center" wrapText="1"/>
    </xf>
    <xf numFmtId="0" fontId="10" fillId="3" borderId="0" xfId="0" applyFont="1" applyFill="1" applyAlignment="1">
      <alignment vertical="center"/>
    </xf>
    <xf numFmtId="0" fontId="55" fillId="3" borderId="5" xfId="0" applyFont="1" applyFill="1" applyBorder="1" applyAlignment="1" applyProtection="1">
      <alignment horizontal="center" vertical="top" wrapText="1"/>
      <protection locked="0"/>
    </xf>
    <xf numFmtId="0" fontId="18" fillId="3" borderId="2" xfId="0" applyFont="1" applyFill="1" applyBorder="1" applyAlignment="1" applyProtection="1">
      <alignment horizontal="center" vertical="top" wrapText="1"/>
      <protection locked="0"/>
    </xf>
    <xf numFmtId="0" fontId="18" fillId="3" borderId="2" xfId="0" applyFont="1" applyFill="1" applyBorder="1" applyAlignment="1">
      <alignment horizontal="center" vertical="top" wrapText="1"/>
    </xf>
    <xf numFmtId="0" fontId="10" fillId="0" borderId="5" xfId="0" applyFont="1" applyBorder="1" applyAlignment="1" applyProtection="1">
      <alignment horizontal="center" vertical="center" wrapText="1"/>
      <protection locked="0"/>
    </xf>
    <xf numFmtId="49" fontId="56" fillId="3" borderId="5" xfId="0" applyNumberFormat="1" applyFont="1" applyFill="1" applyBorder="1" applyAlignment="1" applyProtection="1">
      <alignment horizontal="center" vertical="center" wrapText="1"/>
      <protection locked="0"/>
    </xf>
    <xf numFmtId="14" fontId="10" fillId="0" borderId="5" xfId="0" applyNumberFormat="1" applyFont="1" applyBorder="1" applyAlignment="1" applyProtection="1">
      <alignment horizontal="right" vertical="center" wrapText="1"/>
      <protection locked="0"/>
    </xf>
    <xf numFmtId="49" fontId="10" fillId="0" borderId="5" xfId="0" applyNumberFormat="1" applyFont="1" applyBorder="1" applyAlignment="1" applyProtection="1">
      <alignment horizontal="right" vertical="center" wrapText="1"/>
      <protection locked="0"/>
    </xf>
    <xf numFmtId="49" fontId="10" fillId="0" borderId="2" xfId="0" applyNumberFormat="1" applyFont="1" applyBorder="1" applyAlignment="1" applyProtection="1">
      <alignment horizontal="right" vertical="center" wrapText="1"/>
      <protection locked="0"/>
    </xf>
    <xf numFmtId="49" fontId="10" fillId="0" borderId="2" xfId="9" applyNumberFormat="1" applyFont="1" applyBorder="1" applyAlignment="1" applyProtection="1">
      <alignment horizontal="center" vertical="center" wrapText="1"/>
      <protection locked="0"/>
    </xf>
    <xf numFmtId="0" fontId="10" fillId="0" borderId="2" xfId="0" applyFont="1" applyBorder="1" applyAlignment="1" applyProtection="1">
      <alignment horizontal="center" vertical="center" wrapText="1"/>
      <protection locked="0"/>
    </xf>
    <xf numFmtId="49" fontId="56" fillId="3" borderId="2" xfId="0" applyNumberFormat="1" applyFont="1" applyFill="1" applyBorder="1" applyAlignment="1" applyProtection="1">
      <alignment horizontal="center" vertical="center" wrapText="1"/>
      <protection locked="0"/>
    </xf>
    <xf numFmtId="14" fontId="10" fillId="0" borderId="2" xfId="0" applyNumberFormat="1" applyFont="1" applyBorder="1" applyAlignment="1" applyProtection="1">
      <alignment horizontal="right" vertical="center" wrapText="1"/>
      <protection locked="0"/>
    </xf>
    <xf numFmtId="49" fontId="10" fillId="0" borderId="2" xfId="3" applyNumberFormat="1" applyFont="1" applyBorder="1" applyAlignment="1" applyProtection="1">
      <alignment horizontal="right" vertical="center" wrapText="1"/>
      <protection locked="0"/>
    </xf>
    <xf numFmtId="49" fontId="10" fillId="0" borderId="2" xfId="0" applyNumberFormat="1" applyFont="1" applyBorder="1" applyAlignment="1">
      <alignment horizontal="right" vertical="center" wrapText="1"/>
    </xf>
    <xf numFmtId="0" fontId="10" fillId="0" borderId="2" xfId="9" applyFont="1" applyBorder="1" applyAlignment="1">
      <alignment horizontal="center" vertical="center" wrapText="1"/>
    </xf>
    <xf numFmtId="49" fontId="10" fillId="0" borderId="2" xfId="0" quotePrefix="1" applyNumberFormat="1" applyFont="1" applyBorder="1" applyAlignment="1" applyProtection="1">
      <alignment horizontal="right" vertical="center" wrapText="1"/>
      <protection locked="0"/>
    </xf>
    <xf numFmtId="49" fontId="10" fillId="0" borderId="2" xfId="9" quotePrefix="1" applyNumberFormat="1" applyFont="1" applyBorder="1" applyAlignment="1" applyProtection="1">
      <alignment horizontal="center" vertical="center" wrapText="1"/>
      <protection locked="0"/>
    </xf>
    <xf numFmtId="49" fontId="10" fillId="0" borderId="2" xfId="10" applyNumberFormat="1" applyFont="1" applyBorder="1" applyAlignment="1" applyProtection="1">
      <alignment horizontal="center" vertical="center" wrapText="1"/>
      <protection locked="0"/>
    </xf>
    <xf numFmtId="49" fontId="10" fillId="0" borderId="2" xfId="11" applyNumberFormat="1" applyFont="1" applyBorder="1" applyAlignment="1" applyProtection="1">
      <alignment horizontal="center" vertical="center" wrapText="1"/>
      <protection locked="0"/>
    </xf>
    <xf numFmtId="49" fontId="10" fillId="3" borderId="2" xfId="0" applyNumberFormat="1" applyFont="1" applyFill="1" applyBorder="1" applyAlignment="1" applyProtection="1">
      <alignment horizontal="right" vertical="center" wrapText="1"/>
      <protection locked="0"/>
    </xf>
    <xf numFmtId="3" fontId="10" fillId="3" borderId="2" xfId="0" applyNumberFormat="1" applyFont="1" applyFill="1" applyBorder="1" applyAlignment="1">
      <alignment horizontal="right" vertical="center" wrapText="1"/>
    </xf>
    <xf numFmtId="49" fontId="10" fillId="0" borderId="2" xfId="0" quotePrefix="1" applyNumberFormat="1" applyFont="1" applyBorder="1" applyAlignment="1">
      <alignment horizontal="right" vertical="center" wrapText="1"/>
    </xf>
    <xf numFmtId="0" fontId="10" fillId="0" borderId="2" xfId="9" quotePrefix="1" applyFont="1" applyBorder="1" applyAlignment="1">
      <alignment horizontal="center" vertical="center" wrapText="1"/>
    </xf>
    <xf numFmtId="49" fontId="10" fillId="0" borderId="2" xfId="0" applyNumberFormat="1" applyFont="1" applyBorder="1" applyAlignment="1" applyProtection="1">
      <alignment horizontal="center" vertical="center" wrapText="1"/>
      <protection locked="0"/>
    </xf>
    <xf numFmtId="0" fontId="10" fillId="0" borderId="2" xfId="9" quotePrefix="1" applyFont="1" applyBorder="1" applyAlignment="1">
      <alignment horizontal="right" vertical="center"/>
    </xf>
    <xf numFmtId="0" fontId="10" fillId="0" borderId="2" xfId="9" quotePrefix="1" applyFont="1" applyBorder="1" applyAlignment="1">
      <alignment horizontal="center" vertical="center"/>
    </xf>
    <xf numFmtId="0" fontId="10" fillId="0" borderId="2" xfId="5" quotePrefix="1" applyFont="1" applyBorder="1" applyAlignment="1">
      <alignment horizontal="right" vertical="center" wrapText="1"/>
    </xf>
    <xf numFmtId="49" fontId="10" fillId="0" borderId="2" xfId="0" quotePrefix="1" applyNumberFormat="1" applyFont="1" applyBorder="1" applyAlignment="1">
      <alignment horizontal="right" vertical="center"/>
    </xf>
    <xf numFmtId="49" fontId="10" fillId="0" borderId="2" xfId="9" quotePrefix="1" applyNumberFormat="1" applyFont="1" applyBorder="1" applyAlignment="1">
      <alignment horizontal="center" vertical="center"/>
    </xf>
    <xf numFmtId="0" fontId="10" fillId="0" borderId="2" xfId="0" quotePrefix="1" applyFont="1" applyBorder="1" applyAlignment="1">
      <alignment horizontal="right" vertical="center" wrapText="1"/>
    </xf>
    <xf numFmtId="0" fontId="10" fillId="0" borderId="2" xfId="0" quotePrefix="1" applyFont="1" applyBorder="1" applyAlignment="1">
      <alignment horizontal="right" vertical="center"/>
    </xf>
    <xf numFmtId="0" fontId="10" fillId="3" borderId="2" xfId="0" quotePrefix="1" applyFont="1" applyFill="1" applyBorder="1" applyAlignment="1">
      <alignment horizontal="right" vertical="center" wrapText="1"/>
    </xf>
    <xf numFmtId="3" fontId="10" fillId="3" borderId="2" xfId="0" quotePrefix="1" applyNumberFormat="1" applyFont="1" applyFill="1" applyBorder="1" applyAlignment="1">
      <alignment horizontal="right" vertical="center" wrapText="1"/>
    </xf>
    <xf numFmtId="3" fontId="10" fillId="3" borderId="2" xfId="0" applyNumberFormat="1" applyFont="1" applyFill="1" applyBorder="1" applyAlignment="1">
      <alignment horizontal="center" vertical="center" wrapText="1"/>
    </xf>
    <xf numFmtId="49" fontId="10" fillId="0" borderId="2" xfId="2" applyNumberFormat="1" applyFont="1" applyBorder="1" applyAlignment="1" applyProtection="1">
      <alignment horizontal="right" vertical="center" wrapText="1"/>
      <protection locked="0"/>
    </xf>
    <xf numFmtId="14" fontId="10" fillId="3" borderId="2" xfId="0" applyNumberFormat="1" applyFont="1" applyFill="1" applyBorder="1" applyAlignment="1" applyProtection="1">
      <alignment horizontal="right" vertical="center" wrapText="1"/>
      <protection locked="0"/>
    </xf>
    <xf numFmtId="49" fontId="10" fillId="3" borderId="2" xfId="0" quotePrefix="1" applyNumberFormat="1" applyFont="1" applyFill="1" applyBorder="1" applyAlignment="1" applyProtection="1">
      <alignment horizontal="right" vertical="center" wrapText="1"/>
      <protection locked="0"/>
    </xf>
    <xf numFmtId="49" fontId="10" fillId="3" borderId="2" xfId="9" applyNumberFormat="1" applyFont="1" applyFill="1" applyBorder="1" applyAlignment="1" applyProtection="1">
      <alignment horizontal="center" vertical="center" wrapText="1"/>
      <protection locked="0"/>
    </xf>
    <xf numFmtId="0" fontId="10" fillId="3" borderId="0" xfId="9" quotePrefix="1" applyFont="1" applyFill="1" applyAlignment="1">
      <alignment horizontal="center" vertical="center" wrapText="1"/>
    </xf>
    <xf numFmtId="14" fontId="10" fillId="0" borderId="13" xfId="0" applyNumberFormat="1" applyFont="1" applyBorder="1" applyAlignment="1">
      <alignment horizontal="right" vertical="center" wrapText="1"/>
    </xf>
    <xf numFmtId="49" fontId="10" fillId="0" borderId="12" xfId="0" applyNumberFormat="1" applyFont="1" applyBorder="1" applyAlignment="1">
      <alignment horizontal="right" vertical="center" wrapText="1"/>
    </xf>
    <xf numFmtId="0" fontId="10" fillId="0" borderId="12" xfId="0" applyFont="1" applyBorder="1" applyAlignment="1">
      <alignment horizontal="right" vertical="center" wrapText="1"/>
    </xf>
    <xf numFmtId="0" fontId="10" fillId="0" borderId="12" xfId="0" applyFont="1" applyBorder="1" applyAlignment="1">
      <alignment horizontal="center" vertical="center" wrapText="1"/>
    </xf>
    <xf numFmtId="0" fontId="10" fillId="0" borderId="12" xfId="0" quotePrefix="1" applyFont="1" applyBorder="1" applyAlignment="1">
      <alignment horizontal="right" vertical="center" wrapText="1"/>
    </xf>
    <xf numFmtId="49" fontId="10" fillId="0" borderId="12" xfId="0" applyNumberFormat="1" applyFont="1" applyBorder="1" applyAlignment="1">
      <alignment horizontal="center" vertical="center" wrapText="1"/>
    </xf>
    <xf numFmtId="49" fontId="10" fillId="3" borderId="2" xfId="0" applyNumberFormat="1" applyFont="1" applyFill="1" applyBorder="1" applyAlignment="1" applyProtection="1">
      <alignment horizontal="center" vertical="center" wrapText="1"/>
      <protection locked="0"/>
    </xf>
    <xf numFmtId="0" fontId="10" fillId="3" borderId="2" xfId="0" applyFont="1" applyFill="1" applyBorder="1" applyAlignment="1" applyProtection="1">
      <alignment horizontal="center" vertical="center" wrapText="1"/>
      <protection locked="0"/>
    </xf>
    <xf numFmtId="0" fontId="10" fillId="0" borderId="2" xfId="0" quotePrefix="1" applyFont="1" applyBorder="1" applyAlignment="1" applyProtection="1">
      <alignment horizontal="right" vertical="center" wrapText="1"/>
      <protection locked="0"/>
    </xf>
    <xf numFmtId="0" fontId="10" fillId="0" borderId="2" xfId="0" quotePrefix="1" applyFont="1" applyBorder="1" applyAlignment="1" applyProtection="1">
      <alignment horizontal="center" vertical="center" wrapText="1"/>
      <protection locked="0"/>
    </xf>
    <xf numFmtId="0" fontId="51" fillId="0" borderId="2" xfId="0" applyFont="1" applyBorder="1" applyAlignment="1" applyProtection="1">
      <alignment horizontal="center" vertical="center" wrapText="1"/>
      <protection locked="0"/>
    </xf>
    <xf numFmtId="49" fontId="51" fillId="3" borderId="2" xfId="0" applyNumberFormat="1" applyFont="1" applyFill="1" applyBorder="1" applyAlignment="1" applyProtection="1">
      <alignment horizontal="center" vertical="center" wrapText="1"/>
      <protection locked="0"/>
    </xf>
    <xf numFmtId="14" fontId="51" fillId="0" borderId="2" xfId="0" applyNumberFormat="1" applyFont="1" applyBorder="1" applyAlignment="1" applyProtection="1">
      <alignment horizontal="right" vertical="center" wrapText="1"/>
      <protection locked="0"/>
    </xf>
    <xf numFmtId="49" fontId="51" fillId="0" borderId="2" xfId="0" quotePrefix="1" applyNumberFormat="1" applyFont="1" applyBorder="1" applyAlignment="1" applyProtection="1">
      <alignment horizontal="right" vertical="center" wrapText="1"/>
      <protection locked="0"/>
    </xf>
    <xf numFmtId="0" fontId="51" fillId="0" borderId="2" xfId="0" quotePrefix="1" applyFont="1" applyBorder="1" applyAlignment="1" applyProtection="1">
      <alignment horizontal="right" vertical="center" wrapText="1"/>
      <protection locked="0"/>
    </xf>
    <xf numFmtId="0" fontId="51" fillId="0" borderId="2" xfId="0" quotePrefix="1" applyFont="1" applyBorder="1" applyAlignment="1" applyProtection="1">
      <alignment horizontal="center" vertical="center" wrapText="1"/>
      <protection locked="0"/>
    </xf>
    <xf numFmtId="3" fontId="51" fillId="3" borderId="2" xfId="0" applyNumberFormat="1" applyFont="1" applyFill="1" applyBorder="1" applyAlignment="1">
      <alignment vertical="center" wrapText="1"/>
    </xf>
    <xf numFmtId="49" fontId="10" fillId="0" borderId="2" xfId="3" quotePrefix="1" applyNumberFormat="1" applyFont="1" applyBorder="1" applyAlignment="1" applyProtection="1">
      <alignment horizontal="right" vertical="center" wrapText="1"/>
      <protection locked="0"/>
    </xf>
    <xf numFmtId="49" fontId="10" fillId="0" borderId="2" xfId="9" quotePrefix="1" applyNumberFormat="1" applyFont="1" applyFill="1" applyBorder="1" applyAlignment="1" applyProtection="1">
      <alignment horizontal="center" vertical="center" wrapText="1"/>
      <protection locked="0"/>
    </xf>
    <xf numFmtId="49" fontId="10" fillId="0" borderId="2" xfId="9" applyNumberFormat="1" applyFont="1" applyFill="1" applyBorder="1" applyAlignment="1" applyProtection="1">
      <alignment horizontal="center" vertical="center" wrapText="1"/>
      <protection locked="0"/>
    </xf>
    <xf numFmtId="49" fontId="10" fillId="0" borderId="2" xfId="2" quotePrefix="1" applyNumberFormat="1" applyFont="1" applyBorder="1" applyAlignment="1" applyProtection="1">
      <alignment horizontal="right" vertical="center" wrapText="1"/>
      <protection locked="0"/>
    </xf>
    <xf numFmtId="49" fontId="10" fillId="0" borderId="2" xfId="5" applyNumberFormat="1" applyFont="1" applyBorder="1" applyAlignment="1">
      <alignment horizontal="right" vertical="top"/>
    </xf>
    <xf numFmtId="3" fontId="10" fillId="0" borderId="2" xfId="5" applyNumberFormat="1" applyFont="1" applyBorder="1" applyAlignment="1">
      <alignment horizontal="center" vertical="center"/>
    </xf>
    <xf numFmtId="0" fontId="10" fillId="0" borderId="2" xfId="5" applyFont="1" applyBorder="1" applyAlignment="1">
      <alignment horizontal="center" vertical="center"/>
    </xf>
    <xf numFmtId="3" fontId="10" fillId="0" borderId="2" xfId="9" applyNumberFormat="1" applyFont="1" applyFill="1" applyBorder="1" applyAlignment="1">
      <alignment horizontal="center" vertical="center"/>
    </xf>
    <xf numFmtId="49" fontId="10" fillId="0" borderId="2" xfId="5" applyNumberFormat="1" applyFont="1" applyBorder="1" applyAlignment="1">
      <alignment horizontal="right" vertical="top" wrapText="1"/>
    </xf>
    <xf numFmtId="3" fontId="10" fillId="0" borderId="2" xfId="9" applyNumberFormat="1" applyFont="1" applyFill="1" applyBorder="1" applyAlignment="1">
      <alignment horizontal="center" vertical="center" wrapText="1"/>
    </xf>
    <xf numFmtId="14" fontId="10" fillId="0" borderId="2" xfId="0" quotePrefix="1" applyNumberFormat="1" applyFont="1" applyBorder="1" applyAlignment="1" applyProtection="1">
      <alignment horizontal="right" vertical="center" wrapText="1"/>
      <protection locked="0"/>
    </xf>
    <xf numFmtId="49" fontId="10" fillId="0" borderId="2" xfId="12" quotePrefix="1" applyNumberFormat="1" applyFont="1" applyBorder="1" applyAlignment="1">
      <alignment horizontal="right" vertical="center"/>
    </xf>
    <xf numFmtId="49" fontId="10" fillId="0" borderId="2" xfId="2" applyNumberFormat="1" applyFont="1" applyBorder="1" applyAlignment="1" applyProtection="1">
      <alignment horizontal="center" vertical="center" wrapText="1"/>
      <protection locked="0"/>
    </xf>
    <xf numFmtId="49" fontId="10" fillId="0" borderId="2" xfId="7" applyNumberFormat="1" applyFont="1" applyFill="1" applyBorder="1" applyAlignment="1" applyProtection="1">
      <alignment horizontal="right" vertical="center" wrapText="1"/>
      <protection locked="0"/>
    </xf>
    <xf numFmtId="0" fontId="10" fillId="0" borderId="2" xfId="0" applyFont="1" applyBorder="1" applyAlignment="1">
      <alignment horizontal="center" vertical="center" wrapText="1"/>
    </xf>
    <xf numFmtId="49" fontId="10" fillId="0" borderId="5" xfId="0" quotePrefix="1" applyNumberFormat="1" applyFont="1" applyBorder="1" applyAlignment="1" applyProtection="1">
      <alignment horizontal="right" vertical="center" wrapText="1"/>
      <protection locked="0"/>
    </xf>
    <xf numFmtId="49" fontId="10" fillId="0" borderId="5" xfId="9" applyNumberFormat="1" applyFont="1" applyFill="1" applyBorder="1" applyAlignment="1" applyProtection="1">
      <alignment horizontal="center" vertical="center" wrapText="1"/>
      <protection locked="0"/>
    </xf>
    <xf numFmtId="49" fontId="10" fillId="0" borderId="5" xfId="0" quotePrefix="1" applyNumberFormat="1" applyFont="1" applyBorder="1" applyAlignment="1" applyProtection="1">
      <alignment horizontal="center" vertical="center" wrapText="1"/>
      <protection locked="0"/>
    </xf>
    <xf numFmtId="49" fontId="10" fillId="0" borderId="2" xfId="0" quotePrefix="1" applyNumberFormat="1" applyFont="1" applyBorder="1" applyAlignment="1" applyProtection="1">
      <alignment horizontal="center" vertical="center" wrapText="1"/>
      <protection locked="0"/>
    </xf>
    <xf numFmtId="169" fontId="10" fillId="0" borderId="2" xfId="0" quotePrefix="1" applyNumberFormat="1" applyFont="1" applyBorder="1" applyAlignment="1">
      <alignment horizontal="right" vertical="center"/>
    </xf>
    <xf numFmtId="169" fontId="10" fillId="0" borderId="2" xfId="9" applyNumberFormat="1" applyFont="1" applyFill="1" applyBorder="1" applyAlignment="1">
      <alignment horizontal="center" vertical="center"/>
    </xf>
    <xf numFmtId="0" fontId="10" fillId="0" borderId="0" xfId="0" quotePrefix="1" applyFont="1" applyAlignment="1">
      <alignment horizontal="right"/>
    </xf>
    <xf numFmtId="3" fontId="10" fillId="0" borderId="2" xfId="0" quotePrefix="1" applyNumberFormat="1" applyFont="1" applyBorder="1" applyAlignment="1">
      <alignment horizontal="right" vertical="center"/>
    </xf>
    <xf numFmtId="49" fontId="10" fillId="0" borderId="2" xfId="9" quotePrefix="1" applyNumberFormat="1" applyFont="1" applyFill="1" applyBorder="1" applyAlignment="1" applyProtection="1">
      <alignment horizontal="right" vertical="center" wrapText="1"/>
      <protection locked="0"/>
    </xf>
    <xf numFmtId="0" fontId="10" fillId="0" borderId="2" xfId="9" quotePrefix="1" applyFont="1" applyFill="1" applyBorder="1" applyAlignment="1">
      <alignment horizontal="right"/>
    </xf>
    <xf numFmtId="0" fontId="10" fillId="0" borderId="2" xfId="9" applyFont="1" applyFill="1" applyBorder="1" applyAlignment="1">
      <alignment horizontal="center" vertical="center"/>
    </xf>
    <xf numFmtId="0" fontId="10" fillId="0" borderId="0" xfId="0" applyFont="1" applyAlignment="1">
      <alignment horizontal="center" vertical="center"/>
    </xf>
    <xf numFmtId="3" fontId="10" fillId="0" borderId="2" xfId="9" quotePrefix="1" applyNumberFormat="1" applyFont="1" applyFill="1" applyBorder="1" applyAlignment="1">
      <alignment horizontal="right" vertical="center"/>
    </xf>
    <xf numFmtId="0" fontId="10" fillId="0" borderId="2" xfId="9" applyFont="1" applyFill="1" applyBorder="1" applyAlignment="1" applyProtection="1">
      <alignment horizontal="center" vertical="center" wrapText="1"/>
      <protection locked="0"/>
    </xf>
    <xf numFmtId="0" fontId="10" fillId="0" borderId="12" xfId="9" applyFont="1" applyFill="1" applyBorder="1" applyAlignment="1">
      <alignment horizontal="center" vertical="center" wrapText="1"/>
    </xf>
    <xf numFmtId="0" fontId="10" fillId="0" borderId="12" xfId="0" quotePrefix="1" applyFont="1" applyBorder="1" applyAlignment="1">
      <alignment horizontal="right" vertical="center"/>
    </xf>
    <xf numFmtId="0" fontId="10" fillId="0" borderId="12" xfId="9" applyFont="1" applyFill="1" applyBorder="1" applyAlignment="1">
      <alignment horizontal="center" vertical="center"/>
    </xf>
    <xf numFmtId="0" fontId="10" fillId="0" borderId="12" xfId="0" applyFont="1" applyBorder="1" applyAlignment="1">
      <alignment horizontal="center" vertical="center"/>
    </xf>
    <xf numFmtId="49" fontId="10" fillId="0" borderId="1" xfId="0" applyNumberFormat="1" applyFont="1" applyBorder="1" applyAlignment="1" applyProtection="1">
      <alignment horizontal="right" vertical="center" wrapText="1"/>
      <protection locked="0"/>
    </xf>
    <xf numFmtId="0" fontId="57" fillId="0" borderId="14" xfId="9" applyFont="1" applyFill="1" applyBorder="1" applyAlignment="1">
      <alignment horizontal="center" vertical="center"/>
    </xf>
    <xf numFmtId="0" fontId="10" fillId="0" borderId="2" xfId="0" applyFont="1" applyBorder="1" applyAlignment="1">
      <alignment horizontal="center" vertical="center"/>
    </xf>
    <xf numFmtId="49" fontId="10" fillId="0" borderId="2" xfId="0" quotePrefix="1" applyNumberFormat="1" applyFont="1" applyBorder="1" applyAlignment="1" applyProtection="1">
      <alignment horizontal="right" vertical="top" wrapText="1"/>
      <protection locked="0"/>
    </xf>
    <xf numFmtId="49" fontId="10" fillId="0" borderId="12" xfId="0" quotePrefix="1" applyNumberFormat="1" applyFont="1" applyBorder="1" applyAlignment="1">
      <alignment horizontal="right" vertical="center" wrapText="1"/>
    </xf>
    <xf numFmtId="0" fontId="10" fillId="0" borderId="13" xfId="0" applyFont="1" applyBorder="1" applyAlignment="1">
      <alignment horizontal="center" vertical="center" wrapText="1"/>
    </xf>
    <xf numFmtId="14" fontId="10" fillId="3" borderId="2" xfId="0" quotePrefix="1" applyNumberFormat="1" applyFont="1" applyFill="1" applyBorder="1" applyAlignment="1" applyProtection="1">
      <alignment horizontal="right" vertical="center" wrapText="1"/>
      <protection locked="0"/>
    </xf>
    <xf numFmtId="49" fontId="10" fillId="8" borderId="12" xfId="0" applyNumberFormat="1" applyFont="1" applyFill="1" applyBorder="1" applyAlignment="1">
      <alignment horizontal="right" vertical="center" wrapText="1"/>
    </xf>
    <xf numFmtId="49" fontId="10" fillId="8" borderId="12" xfId="0" quotePrefix="1" applyNumberFormat="1" applyFont="1" applyFill="1" applyBorder="1" applyAlignment="1">
      <alignment horizontal="right" vertical="center" wrapText="1"/>
    </xf>
    <xf numFmtId="49" fontId="10" fillId="8" borderId="12" xfId="0" applyNumberFormat="1" applyFont="1" applyFill="1" applyBorder="1" applyAlignment="1">
      <alignment horizontal="center" vertical="center" wrapText="1"/>
    </xf>
    <xf numFmtId="0" fontId="10" fillId="10" borderId="0" xfId="0" applyFont="1" applyFill="1" applyAlignment="1">
      <alignment vertical="center"/>
    </xf>
    <xf numFmtId="3" fontId="10" fillId="3" borderId="0" xfId="0" applyNumberFormat="1" applyFont="1" applyFill="1"/>
    <xf numFmtId="3" fontId="10" fillId="10" borderId="0" xfId="0" applyNumberFormat="1" applyFont="1" applyFill="1" applyAlignment="1">
      <alignment vertical="center"/>
    </xf>
    <xf numFmtId="0" fontId="12" fillId="3" borderId="0" xfId="0" applyFont="1" applyFill="1" applyAlignment="1">
      <alignment horizontal="center"/>
    </xf>
    <xf numFmtId="0" fontId="11" fillId="3" borderId="0" xfId="0" applyFont="1" applyFill="1" applyAlignment="1">
      <alignment horizontal="left" vertical="center"/>
    </xf>
    <xf numFmtId="0" fontId="11" fillId="3" borderId="0" xfId="0" applyFont="1" applyFill="1" applyAlignment="1">
      <alignment horizontal="center" vertical="center"/>
    </xf>
    <xf numFmtId="0" fontId="12" fillId="3" borderId="0" xfId="0" applyFont="1" applyFill="1"/>
    <xf numFmtId="49" fontId="12" fillId="3" borderId="0" xfId="0" applyNumberFormat="1" applyFont="1" applyFill="1" applyAlignment="1">
      <alignment horizontal="right"/>
    </xf>
    <xf numFmtId="0" fontId="11" fillId="3" borderId="0" xfId="0" applyFont="1" applyFill="1" applyAlignment="1">
      <alignment horizontal="right" vertical="center"/>
    </xf>
    <xf numFmtId="0" fontId="20" fillId="3" borderId="0" xfId="0" applyFont="1" applyFill="1"/>
    <xf numFmtId="3" fontId="12" fillId="3" borderId="2" xfId="0" applyNumberFormat="1" applyFont="1" applyFill="1" applyBorder="1"/>
    <xf numFmtId="0" fontId="12" fillId="3" borderId="0" xfId="0" applyFont="1" applyFill="1" applyAlignment="1">
      <alignment horizontal="left" vertical="center"/>
    </xf>
    <xf numFmtId="0" fontId="12" fillId="3" borderId="0" xfId="0" applyFont="1" applyFill="1" applyAlignment="1">
      <alignment horizontal="center" vertical="center"/>
    </xf>
    <xf numFmtId="0" fontId="12" fillId="3" borderId="0" xfId="0" applyFont="1" applyFill="1" applyAlignment="1">
      <alignment horizontal="right" vertical="center"/>
    </xf>
    <xf numFmtId="3" fontId="20" fillId="3" borderId="0" xfId="0" applyNumberFormat="1" applyFont="1" applyFill="1"/>
    <xf numFmtId="165" fontId="20" fillId="3" borderId="0" xfId="0" applyNumberFormat="1" applyFont="1" applyFill="1"/>
    <xf numFmtId="3" fontId="12" fillId="3" borderId="0" xfId="0" applyNumberFormat="1" applyFont="1" applyFill="1"/>
    <xf numFmtId="3" fontId="12" fillId="3" borderId="0" xfId="0" applyNumberFormat="1" applyFont="1" applyFill="1" applyAlignment="1">
      <alignment horizontal="right" vertical="center"/>
    </xf>
    <xf numFmtId="49" fontId="11" fillId="3" borderId="2" xfId="0" applyNumberFormat="1" applyFont="1" applyFill="1" applyBorder="1" applyAlignment="1">
      <alignment horizontal="center" vertical="center" wrapText="1"/>
    </xf>
    <xf numFmtId="49" fontId="11" fillId="3" borderId="2" xfId="0" applyNumberFormat="1" applyFont="1" applyFill="1" applyBorder="1" applyAlignment="1">
      <alignment horizontal="left" vertical="center" wrapText="1"/>
    </xf>
    <xf numFmtId="49" fontId="20" fillId="3" borderId="0" xfId="0" applyNumberFormat="1" applyFont="1" applyFill="1"/>
    <xf numFmtId="0" fontId="11" fillId="7" borderId="2" xfId="0" applyFont="1" applyFill="1" applyBorder="1" applyAlignment="1">
      <alignment horizontal="center" vertical="center" wrapText="1"/>
    </xf>
    <xf numFmtId="0" fontId="11" fillId="7" borderId="2" xfId="0" applyFont="1" applyFill="1" applyBorder="1" applyAlignment="1">
      <alignment horizontal="left" vertical="center" wrapText="1"/>
    </xf>
    <xf numFmtId="0" fontId="12" fillId="7" borderId="2" xfId="0" applyFont="1" applyFill="1" applyBorder="1"/>
    <xf numFmtId="49" fontId="11" fillId="7" borderId="2" xfId="0" applyNumberFormat="1" applyFont="1" applyFill="1" applyBorder="1" applyAlignment="1">
      <alignment horizontal="center" vertical="center" wrapText="1"/>
    </xf>
    <xf numFmtId="49" fontId="11" fillId="7" borderId="2" xfId="0" applyNumberFormat="1" applyFont="1" applyFill="1" applyBorder="1" applyAlignment="1">
      <alignment horizontal="right" vertical="center" wrapText="1"/>
    </xf>
    <xf numFmtId="49" fontId="11" fillId="7" borderId="2" xfId="0" applyNumberFormat="1" applyFont="1" applyFill="1" applyBorder="1" applyAlignment="1">
      <alignment vertical="center" wrapText="1"/>
    </xf>
    <xf numFmtId="165" fontId="11" fillId="7" borderId="2" xfId="0" applyNumberFormat="1" applyFont="1" applyFill="1" applyBorder="1" applyAlignment="1">
      <alignment horizontal="center" vertical="center" wrapText="1"/>
    </xf>
    <xf numFmtId="165" fontId="11" fillId="7" borderId="2" xfId="0" applyNumberFormat="1" applyFont="1" applyFill="1" applyBorder="1" applyAlignment="1">
      <alignment horizontal="right" vertical="center" wrapText="1"/>
    </xf>
    <xf numFmtId="0" fontId="12" fillId="7" borderId="0" xfId="0" applyFont="1" applyFill="1"/>
    <xf numFmtId="0" fontId="12" fillId="3" borderId="5" xfId="0" applyFont="1" applyFill="1" applyBorder="1" applyAlignment="1">
      <alignment horizontal="center"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12" fillId="3" borderId="2" xfId="0" applyFont="1" applyFill="1" applyBorder="1" applyAlignment="1">
      <alignment vertical="center" wrapText="1"/>
    </xf>
    <xf numFmtId="0" fontId="12" fillId="3" borderId="2" xfId="0" applyFont="1" applyFill="1" applyBorder="1" applyAlignment="1">
      <alignment horizontal="center" vertical="center" wrapText="1"/>
    </xf>
    <xf numFmtId="49" fontId="12" fillId="3" borderId="5" xfId="0" quotePrefix="1" applyNumberFormat="1" applyFont="1" applyFill="1" applyBorder="1" applyAlignment="1">
      <alignment horizontal="center" vertical="center" wrapText="1"/>
    </xf>
    <xf numFmtId="49" fontId="12" fillId="3" borderId="5" xfId="0" applyNumberFormat="1" applyFont="1" applyFill="1" applyBorder="1" applyAlignment="1">
      <alignment horizontal="right" vertical="center" wrapText="1"/>
    </xf>
    <xf numFmtId="49" fontId="12" fillId="3" borderId="2" xfId="0" applyNumberFormat="1" applyFont="1" applyFill="1" applyBorder="1" applyAlignment="1">
      <alignment vertical="center" wrapText="1"/>
    </xf>
    <xf numFmtId="3" fontId="12" fillId="3" borderId="1" xfId="9" applyNumberFormat="1" applyFont="1" applyFill="1" applyBorder="1" applyAlignment="1">
      <alignment horizontal="center" vertical="center" wrapText="1"/>
    </xf>
    <xf numFmtId="3" fontId="12" fillId="3" borderId="2" xfId="0" applyNumberFormat="1" applyFont="1" applyFill="1" applyBorder="1" applyAlignment="1">
      <alignment vertical="center" wrapText="1"/>
    </xf>
    <xf numFmtId="3" fontId="12" fillId="3" borderId="1" xfId="0" applyNumberFormat="1" applyFont="1" applyFill="1" applyBorder="1" applyAlignment="1">
      <alignment horizontal="right" vertical="center" wrapText="1"/>
    </xf>
    <xf numFmtId="0" fontId="12" fillId="3" borderId="5" xfId="0" applyFont="1" applyFill="1" applyBorder="1" applyAlignment="1">
      <alignment horizontal="left" vertical="center" wrapText="1"/>
    </xf>
    <xf numFmtId="3" fontId="12" fillId="3" borderId="5" xfId="0" applyNumberFormat="1" applyFont="1" applyFill="1" applyBorder="1" applyAlignment="1">
      <alignment horizontal="right" vertical="center" wrapText="1"/>
    </xf>
    <xf numFmtId="3" fontId="12" fillId="3" borderId="2" xfId="9" applyNumberFormat="1" applyFont="1" applyFill="1" applyBorder="1" applyAlignment="1">
      <alignment horizontal="center" vertical="center" wrapText="1"/>
    </xf>
    <xf numFmtId="49" fontId="12" fillId="3" borderId="2" xfId="0" applyNumberFormat="1" applyFont="1" applyFill="1" applyBorder="1" applyAlignment="1">
      <alignment vertical="center"/>
    </xf>
    <xf numFmtId="0" fontId="12" fillId="3" borderId="2" xfId="9" applyFont="1" applyFill="1" applyBorder="1" applyAlignment="1">
      <alignment horizontal="center" vertical="center"/>
    </xf>
    <xf numFmtId="3" fontId="12" fillId="3" borderId="2" xfId="0" applyNumberFormat="1" applyFont="1" applyFill="1" applyBorder="1" applyAlignment="1">
      <alignment horizontal="right" vertical="center" wrapText="1"/>
    </xf>
    <xf numFmtId="0" fontId="12" fillId="2" borderId="5" xfId="0" applyFont="1" applyFill="1" applyBorder="1" applyAlignment="1">
      <alignment horizontal="center" vertical="center" wrapText="1"/>
    </xf>
    <xf numFmtId="0" fontId="12" fillId="2" borderId="5" xfId="0" applyFont="1" applyFill="1" applyBorder="1" applyAlignment="1">
      <alignment horizontal="left" vertical="center" wrapText="1"/>
    </xf>
    <xf numFmtId="0" fontId="12" fillId="2" borderId="2" xfId="0" applyFont="1" applyFill="1" applyBorder="1" applyAlignment="1">
      <alignment vertical="center" wrapText="1"/>
    </xf>
    <xf numFmtId="0" fontId="12" fillId="2" borderId="2" xfId="0" applyFont="1" applyFill="1" applyBorder="1" applyAlignment="1">
      <alignment horizontal="center" vertical="center" wrapText="1"/>
    </xf>
    <xf numFmtId="49" fontId="12" fillId="2" borderId="5" xfId="0" quotePrefix="1" applyNumberFormat="1" applyFont="1" applyFill="1" applyBorder="1" applyAlignment="1">
      <alignment horizontal="center" vertical="center" wrapText="1"/>
    </xf>
    <xf numFmtId="49" fontId="12" fillId="2" borderId="5" xfId="0" applyNumberFormat="1" applyFont="1" applyFill="1" applyBorder="1" applyAlignment="1">
      <alignment horizontal="right" vertical="center" wrapText="1"/>
    </xf>
    <xf numFmtId="3" fontId="12" fillId="2" borderId="2" xfId="0" applyNumberFormat="1" applyFont="1" applyFill="1" applyBorder="1" applyAlignment="1">
      <alignment vertical="center" wrapText="1"/>
    </xf>
    <xf numFmtId="0" fontId="12" fillId="2" borderId="5" xfId="0" applyFont="1" applyFill="1" applyBorder="1" applyAlignment="1">
      <alignment horizontal="right" vertical="center" wrapText="1"/>
    </xf>
    <xf numFmtId="3" fontId="11" fillId="7" borderId="2" xfId="0" applyNumberFormat="1" applyFont="1" applyFill="1" applyBorder="1" applyAlignment="1">
      <alignment vertical="center" wrapText="1"/>
    </xf>
    <xf numFmtId="0" fontId="20" fillId="7" borderId="0" xfId="0" applyFont="1" applyFill="1"/>
    <xf numFmtId="49" fontId="12" fillId="7" borderId="2" xfId="0" applyNumberFormat="1" applyFont="1" applyFill="1" applyBorder="1" applyAlignment="1" applyProtection="1">
      <alignment vertical="center" wrapText="1"/>
      <protection locked="0"/>
    </xf>
    <xf numFmtId="3" fontId="11" fillId="7" borderId="2" xfId="0" applyNumberFormat="1" applyFont="1" applyFill="1" applyBorder="1" applyAlignment="1">
      <alignment horizontal="right" vertical="center" wrapText="1"/>
    </xf>
    <xf numFmtId="165" fontId="20" fillId="7" borderId="0" xfId="0" applyNumberFormat="1" applyFont="1" applyFill="1"/>
    <xf numFmtId="0" fontId="12" fillId="3" borderId="2" xfId="0" quotePrefix="1" applyFont="1" applyFill="1" applyBorder="1" applyAlignment="1">
      <alignment horizontal="center" vertical="center" wrapText="1"/>
    </xf>
    <xf numFmtId="49" fontId="12" fillId="3" borderId="2" xfId="0" applyNumberFormat="1" applyFont="1" applyFill="1" applyBorder="1" applyAlignment="1">
      <alignment horizontal="center" vertical="center" wrapText="1"/>
    </xf>
    <xf numFmtId="49" fontId="12" fillId="3" borderId="2" xfId="0" quotePrefix="1" applyNumberFormat="1" applyFont="1" applyFill="1" applyBorder="1" applyAlignment="1">
      <alignment horizontal="right" vertical="center" wrapText="1"/>
    </xf>
    <xf numFmtId="49" fontId="12" fillId="3" borderId="2" xfId="0" applyNumberFormat="1" applyFont="1" applyFill="1" applyBorder="1" applyAlignment="1" applyProtection="1">
      <alignment vertical="center" wrapText="1"/>
      <protection locked="0"/>
    </xf>
    <xf numFmtId="49" fontId="12" fillId="3" borderId="2" xfId="9" applyNumberFormat="1" applyFont="1" applyFill="1" applyBorder="1" applyAlignment="1" applyProtection="1">
      <alignment horizontal="center" vertical="center" wrapText="1"/>
      <protection locked="0"/>
    </xf>
    <xf numFmtId="0" fontId="12" fillId="3" borderId="6" xfId="0" applyFont="1" applyFill="1" applyBorder="1" applyAlignment="1">
      <alignment horizontal="left" vertical="center" wrapText="1"/>
    </xf>
    <xf numFmtId="0" fontId="12" fillId="3" borderId="6" xfId="0" applyFont="1" applyFill="1" applyBorder="1" applyAlignment="1">
      <alignment horizontal="center" vertical="center" wrapText="1"/>
    </xf>
    <xf numFmtId="3" fontId="12" fillId="3" borderId="1" xfId="0" applyNumberFormat="1" applyFont="1" applyFill="1" applyBorder="1" applyAlignment="1">
      <alignment vertical="center" wrapText="1"/>
    </xf>
    <xf numFmtId="49" fontId="12" fillId="3" borderId="2" xfId="0" quotePrefix="1" applyNumberFormat="1" applyFont="1" applyFill="1" applyBorder="1" applyAlignment="1">
      <alignment horizontal="center" vertical="center" wrapText="1"/>
    </xf>
    <xf numFmtId="0" fontId="12" fillId="3" borderId="2" xfId="9" applyFont="1" applyFill="1" applyBorder="1" applyAlignment="1">
      <alignment horizontal="center" vertical="center" wrapText="1"/>
    </xf>
    <xf numFmtId="0" fontId="12" fillId="3" borderId="2" xfId="4" quotePrefix="1" applyFont="1" applyFill="1" applyBorder="1" applyAlignment="1">
      <alignment vertical="center"/>
    </xf>
    <xf numFmtId="3" fontId="12" fillId="3" borderId="5" xfId="0" applyNumberFormat="1" applyFont="1" applyFill="1" applyBorder="1" applyAlignment="1">
      <alignment vertical="center" wrapText="1"/>
    </xf>
    <xf numFmtId="0" fontId="12" fillId="3" borderId="1" xfId="0" applyFont="1" applyFill="1" applyBorder="1" applyAlignment="1">
      <alignment horizontal="left" vertical="center"/>
    </xf>
    <xf numFmtId="0" fontId="12" fillId="3" borderId="1" xfId="0" applyFont="1" applyFill="1" applyBorder="1" applyAlignment="1">
      <alignment horizontal="center" vertical="center"/>
    </xf>
    <xf numFmtId="49" fontId="12" fillId="3" borderId="5" xfId="0" applyNumberFormat="1" applyFont="1" applyFill="1" applyBorder="1" applyAlignment="1">
      <alignment horizontal="center" vertical="center" wrapText="1"/>
    </xf>
    <xf numFmtId="3" fontId="12" fillId="3" borderId="1" xfId="0" applyNumberFormat="1" applyFont="1" applyFill="1" applyBorder="1" applyAlignment="1">
      <alignment horizontal="right" vertical="center"/>
    </xf>
    <xf numFmtId="0" fontId="12" fillId="3" borderId="2" xfId="0" quotePrefix="1" applyFont="1" applyFill="1" applyBorder="1" applyAlignment="1">
      <alignment vertical="center"/>
    </xf>
    <xf numFmtId="0" fontId="12" fillId="3" borderId="2" xfId="9" quotePrefix="1" applyFont="1" applyFill="1" applyBorder="1" applyAlignment="1">
      <alignment horizontal="center" vertical="center"/>
    </xf>
    <xf numFmtId="49" fontId="12" fillId="3" borderId="2" xfId="0" applyNumberFormat="1" applyFont="1" applyFill="1" applyBorder="1" applyAlignment="1">
      <alignment horizontal="center" vertical="center"/>
    </xf>
    <xf numFmtId="49" fontId="12" fillId="3" borderId="2" xfId="0" quotePrefix="1" applyNumberFormat="1" applyFont="1" applyFill="1" applyBorder="1" applyAlignment="1">
      <alignment horizontal="right" vertical="center"/>
    </xf>
    <xf numFmtId="0" fontId="12" fillId="3" borderId="6" xfId="0" applyFont="1" applyFill="1" applyBorder="1" applyAlignment="1">
      <alignment horizontal="center" vertical="center"/>
    </xf>
    <xf numFmtId="49" fontId="12" fillId="3" borderId="2" xfId="0" quotePrefix="1" applyNumberFormat="1" applyFont="1" applyFill="1" applyBorder="1" applyAlignment="1">
      <alignment horizontal="center" vertical="center"/>
    </xf>
    <xf numFmtId="0" fontId="12" fillId="3" borderId="5" xfId="0" applyFont="1" applyFill="1" applyBorder="1" applyAlignment="1">
      <alignment horizontal="left" vertical="center"/>
    </xf>
    <xf numFmtId="0" fontId="12" fillId="3" borderId="5" xfId="0" applyFont="1" applyFill="1" applyBorder="1" applyAlignment="1">
      <alignment horizontal="center" vertical="center"/>
    </xf>
    <xf numFmtId="0" fontId="12" fillId="3" borderId="2" xfId="0" applyFont="1" applyFill="1" applyBorder="1" applyAlignment="1">
      <alignment horizontal="left" vertical="center"/>
    </xf>
    <xf numFmtId="3" fontId="12" fillId="3" borderId="5" xfId="0" applyNumberFormat="1" applyFont="1" applyFill="1" applyBorder="1" applyAlignment="1">
      <alignment horizontal="right" vertical="center"/>
    </xf>
    <xf numFmtId="170" fontId="12" fillId="3" borderId="2" xfId="13" applyNumberFormat="1" applyFont="1" applyFill="1" applyBorder="1" applyAlignment="1">
      <alignment horizontal="left" vertical="center"/>
    </xf>
    <xf numFmtId="170" fontId="12" fillId="3" borderId="2" xfId="13" applyNumberFormat="1" applyFont="1" applyFill="1" applyBorder="1" applyAlignment="1">
      <alignment horizontal="center" vertical="center"/>
    </xf>
    <xf numFmtId="49" fontId="12" fillId="3" borderId="2" xfId="13" quotePrefix="1" applyNumberFormat="1" applyFont="1" applyFill="1" applyBorder="1" applyAlignment="1">
      <alignment horizontal="center" vertical="center"/>
    </xf>
    <xf numFmtId="0" fontId="12" fillId="3" borderId="2" xfId="10" applyFont="1" applyFill="1" applyBorder="1" applyAlignment="1">
      <alignment horizontal="center" vertical="center"/>
    </xf>
    <xf numFmtId="49" fontId="12" fillId="3" borderId="2" xfId="4" applyNumberFormat="1" applyFont="1" applyFill="1" applyBorder="1" applyAlignment="1">
      <alignment horizontal="center" vertical="center"/>
    </xf>
    <xf numFmtId="49" fontId="12" fillId="3" borderId="2" xfId="4" quotePrefix="1" applyNumberFormat="1" applyFont="1" applyFill="1" applyBorder="1" applyAlignment="1">
      <alignment horizontal="right" vertical="center"/>
    </xf>
    <xf numFmtId="0" fontId="12" fillId="3" borderId="5" xfId="0" quotePrefix="1" applyFont="1" applyFill="1" applyBorder="1" applyAlignment="1">
      <alignment horizontal="center" vertical="center" wrapText="1"/>
    </xf>
    <xf numFmtId="0" fontId="12" fillId="3" borderId="2" xfId="0" quotePrefix="1" applyFont="1" applyFill="1" applyBorder="1" applyAlignment="1">
      <alignment horizontal="right" vertical="center"/>
    </xf>
    <xf numFmtId="49" fontId="12" fillId="2" borderId="5" xfId="0" applyNumberFormat="1" applyFont="1" applyFill="1" applyBorder="1" applyAlignment="1">
      <alignment horizontal="center" vertical="center" wrapText="1"/>
    </xf>
    <xf numFmtId="0" fontId="12" fillId="2" borderId="5" xfId="0" applyFont="1" applyFill="1" applyBorder="1" applyAlignment="1">
      <alignment vertical="center" wrapText="1"/>
    </xf>
    <xf numFmtId="3" fontId="12" fillId="2" borderId="5" xfId="0" applyNumberFormat="1" applyFont="1" applyFill="1" applyBorder="1" applyAlignment="1">
      <alignment vertical="center" wrapText="1"/>
    </xf>
    <xf numFmtId="0" fontId="11" fillId="7" borderId="2" xfId="0" applyFont="1" applyFill="1" applyBorder="1" applyAlignment="1">
      <alignment vertical="center" wrapText="1"/>
    </xf>
    <xf numFmtId="49" fontId="12" fillId="3" borderId="2" xfId="0" applyNumberFormat="1" applyFont="1" applyFill="1" applyBorder="1" applyAlignment="1">
      <alignment horizontal="right" vertical="center" wrapText="1"/>
    </xf>
    <xf numFmtId="3" fontId="12" fillId="3" borderId="6" xfId="0" applyNumberFormat="1" applyFont="1" applyFill="1" applyBorder="1" applyAlignment="1">
      <alignment horizontal="right" vertical="center" wrapText="1"/>
    </xf>
    <xf numFmtId="49" fontId="12" fillId="3" borderId="2" xfId="0" quotePrefix="1" applyNumberFormat="1" applyFont="1" applyFill="1" applyBorder="1" applyAlignment="1">
      <alignment vertical="center"/>
    </xf>
    <xf numFmtId="49" fontId="12" fillId="3" borderId="2" xfId="0" applyNumberFormat="1" applyFont="1" applyFill="1" applyBorder="1" applyAlignment="1">
      <alignment horizontal="right" vertical="center"/>
    </xf>
    <xf numFmtId="49" fontId="12" fillId="2" borderId="2" xfId="0" applyNumberFormat="1" applyFont="1" applyFill="1" applyBorder="1" applyAlignment="1">
      <alignment horizontal="center" vertical="center" wrapText="1"/>
    </xf>
    <xf numFmtId="49" fontId="12" fillId="2" borderId="2" xfId="0" applyNumberFormat="1" applyFont="1" applyFill="1" applyBorder="1" applyAlignment="1">
      <alignment horizontal="right" vertical="center" wrapText="1"/>
    </xf>
    <xf numFmtId="49" fontId="12" fillId="3" borderId="2" xfId="5" quotePrefix="1" applyNumberFormat="1" applyFont="1" applyFill="1" applyBorder="1" applyAlignment="1">
      <alignment horizontal="center" vertical="center" wrapText="1"/>
    </xf>
    <xf numFmtId="0" fontId="12" fillId="3" borderId="2" xfId="9" quotePrefix="1" applyFont="1" applyFill="1" applyBorder="1" applyAlignment="1">
      <alignment vertical="center"/>
    </xf>
    <xf numFmtId="0" fontId="20" fillId="3" borderId="6" xfId="0" applyFont="1" applyFill="1" applyBorder="1" applyAlignment="1">
      <alignment horizontal="center" vertical="center" wrapText="1"/>
    </xf>
    <xf numFmtId="0" fontId="12" fillId="3" borderId="2" xfId="5" applyFont="1" applyFill="1" applyBorder="1" applyAlignment="1">
      <alignment horizontal="left" vertical="center" wrapText="1"/>
    </xf>
    <xf numFmtId="49" fontId="12" fillId="3" borderId="2" xfId="5" applyNumberFormat="1" applyFont="1" applyFill="1" applyBorder="1" applyAlignment="1">
      <alignment horizontal="center" vertical="center" wrapText="1"/>
    </xf>
    <xf numFmtId="0" fontId="20" fillId="3" borderId="5" xfId="0" applyFont="1" applyFill="1" applyBorder="1" applyAlignment="1">
      <alignment horizontal="center" vertical="center" wrapText="1"/>
    </xf>
    <xf numFmtId="0" fontId="12" fillId="3" borderId="2" xfId="5" quotePrefix="1" applyFont="1" applyFill="1" applyBorder="1" applyAlignment="1">
      <alignment horizontal="right" vertical="center" wrapText="1"/>
    </xf>
    <xf numFmtId="0" fontId="12" fillId="3" borderId="2" xfId="5" quotePrefix="1" applyFont="1" applyFill="1" applyBorder="1" applyAlignment="1">
      <alignment vertical="center" wrapText="1"/>
    </xf>
    <xf numFmtId="0" fontId="12" fillId="3" borderId="2" xfId="9" quotePrefix="1" applyFont="1" applyFill="1" applyBorder="1" applyAlignment="1">
      <alignment horizontal="center" vertical="center" wrapText="1"/>
    </xf>
    <xf numFmtId="0" fontId="12" fillId="3" borderId="2" xfId="5" applyFont="1" applyFill="1" applyBorder="1" applyAlignment="1">
      <alignment horizontal="right" vertical="center" wrapText="1"/>
    </xf>
    <xf numFmtId="49" fontId="12" fillId="3" borderId="2" xfId="9" quotePrefix="1" applyNumberFormat="1" applyFont="1" applyFill="1" applyBorder="1" applyAlignment="1">
      <alignment horizontal="center" vertical="center"/>
    </xf>
    <xf numFmtId="3" fontId="12" fillId="3" borderId="1" xfId="0" applyNumberFormat="1" applyFont="1" applyFill="1" applyBorder="1" applyAlignment="1">
      <alignment horizontal="center" vertical="center" wrapText="1"/>
    </xf>
    <xf numFmtId="0" fontId="12" fillId="3" borderId="2" xfId="0" quotePrefix="1" applyFont="1" applyFill="1" applyBorder="1" applyAlignment="1">
      <alignment vertical="center" wrapText="1"/>
    </xf>
    <xf numFmtId="14" fontId="12" fillId="3" borderId="2" xfId="0" quotePrefix="1" applyNumberFormat="1" applyFont="1" applyFill="1" applyBorder="1" applyAlignment="1">
      <alignment horizontal="right" vertical="center" wrapText="1"/>
    </xf>
    <xf numFmtId="14" fontId="12" fillId="3" borderId="2" xfId="0" applyNumberFormat="1" applyFont="1" applyFill="1" applyBorder="1" applyAlignment="1">
      <alignment horizontal="right" vertical="center" wrapText="1"/>
    </xf>
    <xf numFmtId="0" fontId="12" fillId="3" borderId="2" xfId="0" quotePrefix="1" applyFont="1" applyFill="1" applyBorder="1" applyAlignment="1">
      <alignment horizontal="right" vertical="center" wrapText="1"/>
    </xf>
    <xf numFmtId="170" fontId="12" fillId="3" borderId="2" xfId="13" applyNumberFormat="1" applyFont="1" applyFill="1" applyBorder="1" applyAlignment="1">
      <alignment horizontal="left" vertical="center" wrapText="1"/>
    </xf>
    <xf numFmtId="170" fontId="12" fillId="3" borderId="2" xfId="13" quotePrefix="1" applyNumberFormat="1" applyFont="1" applyFill="1" applyBorder="1" applyAlignment="1">
      <alignment horizontal="right" vertical="center" wrapText="1"/>
    </xf>
    <xf numFmtId="0" fontId="12" fillId="2" borderId="2" xfId="0" applyFont="1" applyFill="1" applyBorder="1" applyAlignment="1">
      <alignment horizontal="left" vertical="center" wrapText="1"/>
    </xf>
    <xf numFmtId="49" fontId="12" fillId="2" borderId="2" xfId="0" quotePrefix="1" applyNumberFormat="1" applyFont="1" applyFill="1" applyBorder="1" applyAlignment="1">
      <alignment horizontal="right" vertical="center" wrapText="1"/>
    </xf>
    <xf numFmtId="0" fontId="12" fillId="2" borderId="6" xfId="0" applyFont="1" applyFill="1" applyBorder="1" applyAlignment="1">
      <alignment horizontal="right" vertical="center" wrapText="1"/>
    </xf>
    <xf numFmtId="3" fontId="11" fillId="7" borderId="1" xfId="0" applyNumberFormat="1" applyFont="1" applyFill="1" applyBorder="1" applyAlignment="1">
      <alignment horizontal="center" vertical="center" wrapText="1"/>
    </xf>
    <xf numFmtId="0" fontId="12" fillId="3" borderId="2" xfId="0" applyFont="1" applyFill="1"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right" vertical="center" wrapText="1"/>
    </xf>
    <xf numFmtId="3" fontId="11" fillId="7" borderId="2" xfId="0" applyNumberFormat="1" applyFont="1" applyFill="1" applyBorder="1" applyAlignment="1">
      <alignment horizontal="center" vertical="center" wrapText="1"/>
    </xf>
    <xf numFmtId="49" fontId="12" fillId="3" borderId="2" xfId="5" applyNumberFormat="1" applyFont="1" applyFill="1" applyBorder="1" applyAlignment="1" applyProtection="1">
      <alignment vertical="center" wrapText="1"/>
      <protection locked="0"/>
    </xf>
    <xf numFmtId="0" fontId="12" fillId="2" borderId="2" xfId="0" applyFont="1" applyFill="1" applyBorder="1" applyAlignment="1">
      <alignment horizontal="left" vertical="center"/>
    </xf>
    <xf numFmtId="0" fontId="12" fillId="2" borderId="2" xfId="0" applyFont="1" applyFill="1" applyBorder="1" applyAlignment="1">
      <alignment horizontal="center" vertical="center"/>
    </xf>
    <xf numFmtId="3" fontId="11" fillId="2" borderId="2" xfId="0" applyNumberFormat="1" applyFont="1" applyFill="1" applyBorder="1" applyAlignment="1">
      <alignment vertical="center" wrapText="1"/>
    </xf>
    <xf numFmtId="0" fontId="12" fillId="2" borderId="2" xfId="0" applyFont="1" applyFill="1" applyBorder="1" applyAlignment="1">
      <alignment horizontal="right" vertical="center"/>
    </xf>
    <xf numFmtId="0" fontId="12" fillId="7" borderId="2" xfId="0" applyFont="1" applyFill="1" applyBorder="1" applyAlignment="1">
      <alignment horizontal="center" vertical="center" wrapText="1"/>
    </xf>
    <xf numFmtId="0" fontId="12" fillId="7" borderId="2" xfId="0" applyFont="1" applyFill="1" applyBorder="1" applyAlignment="1">
      <alignment horizontal="center" vertical="center"/>
    </xf>
    <xf numFmtId="3" fontId="11" fillId="7" borderId="2" xfId="0" applyNumberFormat="1" applyFont="1" applyFill="1" applyBorder="1" applyAlignment="1">
      <alignment horizontal="center" vertical="center"/>
    </xf>
    <xf numFmtId="49" fontId="12" fillId="7" borderId="2" xfId="0" applyNumberFormat="1" applyFont="1" applyFill="1" applyBorder="1" applyAlignment="1">
      <alignment horizontal="center" vertical="center" wrapText="1"/>
    </xf>
    <xf numFmtId="49" fontId="12" fillId="7" borderId="2" xfId="0" quotePrefix="1" applyNumberFormat="1" applyFont="1" applyFill="1" applyBorder="1" applyAlignment="1">
      <alignment horizontal="right" vertical="center" wrapText="1"/>
    </xf>
    <xf numFmtId="0" fontId="12" fillId="7" borderId="2" xfId="0" applyFont="1" applyFill="1" applyBorder="1" applyAlignment="1">
      <alignment vertical="center" wrapText="1"/>
    </xf>
    <xf numFmtId="3" fontId="11" fillId="7" borderId="2" xfId="0" applyNumberFormat="1" applyFont="1" applyFill="1" applyBorder="1" applyAlignment="1">
      <alignment horizontal="right" vertical="center"/>
    </xf>
    <xf numFmtId="3" fontId="20" fillId="7" borderId="0" xfId="0" applyNumberFormat="1" applyFont="1" applyFill="1"/>
    <xf numFmtId="0" fontId="12" fillId="3" borderId="0" xfId="9" applyFont="1" applyFill="1" applyAlignment="1">
      <alignment horizontal="center" vertical="center"/>
    </xf>
    <xf numFmtId="0" fontId="12" fillId="3" borderId="12" xfId="0" quotePrefix="1" applyFont="1" applyFill="1" applyBorder="1" applyAlignment="1">
      <alignment vertical="center"/>
    </xf>
    <xf numFmtId="0" fontId="12" fillId="3" borderId="12" xfId="0" applyFont="1" applyFill="1" applyBorder="1" applyAlignment="1">
      <alignment horizontal="center" vertical="center"/>
    </xf>
    <xf numFmtId="0" fontId="12" fillId="3" borderId="13" xfId="0" applyFont="1" applyFill="1" applyBorder="1" applyAlignment="1">
      <alignment horizontal="left" vertical="center"/>
    </xf>
    <xf numFmtId="49" fontId="12" fillId="3" borderId="12" xfId="0" applyNumberFormat="1" applyFont="1" applyFill="1" applyBorder="1" applyAlignment="1">
      <alignment horizontal="center" vertical="center"/>
    </xf>
    <xf numFmtId="0" fontId="12" fillId="3" borderId="12" xfId="0" quotePrefix="1" applyFont="1" applyFill="1" applyBorder="1" applyAlignment="1">
      <alignment horizontal="right" vertical="center"/>
    </xf>
    <xf numFmtId="0" fontId="12" fillId="3" borderId="4" xfId="0" applyFont="1" applyFill="1" applyBorder="1" applyAlignment="1">
      <alignment horizontal="left" vertical="center" wrapText="1"/>
    </xf>
    <xf numFmtId="0" fontId="12" fillId="0" borderId="2" xfId="0" applyFont="1" applyBorder="1" applyAlignment="1">
      <alignment horizontal="left" vertical="center"/>
    </xf>
    <xf numFmtId="49" fontId="12" fillId="0" borderId="2" xfId="0" applyNumberFormat="1" applyFont="1" applyBorder="1" applyAlignment="1">
      <alignment horizontal="center" vertical="center"/>
    </xf>
    <xf numFmtId="3" fontId="12" fillId="3" borderId="2" xfId="0" applyNumberFormat="1" applyFont="1" applyFill="1" applyBorder="1" applyAlignment="1">
      <alignment horizontal="center" vertical="center" wrapText="1"/>
    </xf>
    <xf numFmtId="49" fontId="12" fillId="3" borderId="12" xfId="0" applyNumberFormat="1" applyFont="1" applyFill="1" applyBorder="1" applyAlignment="1">
      <alignment horizontal="center" vertical="top" wrapText="1"/>
    </xf>
    <xf numFmtId="49" fontId="12" fillId="3" borderId="12" xfId="0" quotePrefix="1" applyNumberFormat="1" applyFont="1" applyFill="1" applyBorder="1" applyAlignment="1">
      <alignment horizontal="center" vertical="center"/>
    </xf>
    <xf numFmtId="0" fontId="20" fillId="3" borderId="19" xfId="0" applyFont="1" applyFill="1" applyBorder="1" applyAlignment="1">
      <alignment horizontal="center" vertical="center" wrapText="1"/>
    </xf>
    <xf numFmtId="0" fontId="12" fillId="3" borderId="12" xfId="0" applyFont="1" applyFill="1" applyBorder="1" applyAlignment="1">
      <alignment horizontal="left" vertical="center"/>
    </xf>
    <xf numFmtId="0" fontId="12" fillId="3" borderId="2" xfId="0" applyFont="1" applyFill="1" applyBorder="1" applyAlignment="1">
      <alignment horizontal="left" vertical="top"/>
    </xf>
    <xf numFmtId="0" fontId="12" fillId="3" borderId="20" xfId="0" applyFont="1" applyFill="1" applyBorder="1" applyAlignment="1">
      <alignment horizontal="center" vertical="center"/>
    </xf>
    <xf numFmtId="3" fontId="12" fillId="3" borderId="6" xfId="0" applyNumberFormat="1" applyFont="1" applyFill="1" applyBorder="1" applyAlignment="1">
      <alignment vertical="center" wrapText="1"/>
    </xf>
    <xf numFmtId="0" fontId="12" fillId="3" borderId="21" xfId="0" applyFont="1" applyFill="1" applyBorder="1" applyAlignment="1">
      <alignment horizontal="left" vertical="center"/>
    </xf>
    <xf numFmtId="49" fontId="12" fillId="3" borderId="14" xfId="0" applyNumberFormat="1" applyFont="1" applyFill="1" applyBorder="1" applyAlignment="1">
      <alignment horizontal="center" vertical="center"/>
    </xf>
    <xf numFmtId="0" fontId="12" fillId="3" borderId="14" xfId="0" quotePrefix="1" applyFont="1" applyFill="1" applyBorder="1" applyAlignment="1">
      <alignment horizontal="right" vertical="center"/>
    </xf>
    <xf numFmtId="0" fontId="12" fillId="3" borderId="14" xfId="0" quotePrefix="1" applyFont="1" applyFill="1" applyBorder="1" applyAlignment="1">
      <alignment vertical="center"/>
    </xf>
    <xf numFmtId="0" fontId="12" fillId="3" borderId="22" xfId="0" applyFont="1" applyFill="1" applyBorder="1" applyAlignment="1">
      <alignment horizontal="center" vertical="center"/>
    </xf>
    <xf numFmtId="49" fontId="12" fillId="3" borderId="2" xfId="0" applyNumberFormat="1" applyFont="1" applyFill="1" applyBorder="1" applyAlignment="1" applyProtection="1">
      <alignment horizontal="center" vertical="center" wrapText="1"/>
      <protection locked="0"/>
    </xf>
    <xf numFmtId="49" fontId="12" fillId="2" borderId="2" xfId="0" quotePrefix="1" applyNumberFormat="1" applyFont="1" applyFill="1" applyBorder="1" applyAlignment="1">
      <alignment horizontal="center" vertical="center" wrapText="1"/>
    </xf>
    <xf numFmtId="0" fontId="11" fillId="7" borderId="2" xfId="0" applyFont="1" applyFill="1" applyBorder="1" applyAlignment="1">
      <alignment horizontal="center" vertical="center"/>
    </xf>
    <xf numFmtId="0" fontId="59" fillId="7" borderId="0" xfId="0" applyFont="1" applyFill="1"/>
    <xf numFmtId="49" fontId="11" fillId="7" borderId="2" xfId="0" quotePrefix="1" applyNumberFormat="1" applyFont="1" applyFill="1" applyBorder="1" applyAlignment="1">
      <alignment horizontal="right" vertical="center" wrapText="1"/>
    </xf>
    <xf numFmtId="3" fontId="59" fillId="7" borderId="0" xfId="0" applyNumberFormat="1" applyFont="1" applyFill="1"/>
    <xf numFmtId="3" fontId="12" fillId="3" borderId="1" xfId="0" applyNumberFormat="1" applyFont="1" applyFill="1" applyBorder="1" applyAlignment="1">
      <alignment horizontal="center" vertical="center"/>
    </xf>
    <xf numFmtId="0" fontId="20" fillId="3" borderId="6" xfId="0" applyFont="1" applyFill="1" applyBorder="1" applyAlignment="1">
      <alignment horizontal="center" vertical="center"/>
    </xf>
    <xf numFmtId="0" fontId="20" fillId="3" borderId="5" xfId="0" applyFont="1" applyFill="1" applyBorder="1" applyAlignment="1">
      <alignment horizontal="center" vertical="center"/>
    </xf>
    <xf numFmtId="0" fontId="12" fillId="3" borderId="2" xfId="0" quotePrefix="1" applyFont="1" applyFill="1" applyBorder="1" applyAlignment="1">
      <alignment horizontal="center" vertical="center"/>
    </xf>
    <xf numFmtId="0" fontId="20" fillId="3" borderId="2" xfId="0" applyFont="1" applyFill="1" applyBorder="1" applyAlignment="1">
      <alignment horizontal="left" vertical="center" wrapText="1"/>
    </xf>
    <xf numFmtId="0" fontId="20" fillId="3" borderId="2" xfId="0" applyFont="1" applyFill="1" applyBorder="1" applyAlignment="1">
      <alignment horizontal="center" vertical="center" wrapText="1"/>
    </xf>
    <xf numFmtId="3" fontId="20" fillId="3" borderId="5" xfId="0" applyNumberFormat="1" applyFont="1" applyFill="1" applyBorder="1" applyAlignment="1">
      <alignment horizontal="right" vertical="center" wrapText="1"/>
    </xf>
    <xf numFmtId="0" fontId="20" fillId="2" borderId="0" xfId="0" applyFont="1" applyFill="1" applyAlignment="1">
      <alignment horizontal="right"/>
    </xf>
    <xf numFmtId="14" fontId="12" fillId="3" borderId="0" xfId="0" applyNumberFormat="1" applyFont="1" applyFill="1" applyAlignment="1">
      <alignment horizontal="right"/>
    </xf>
    <xf numFmtId="166" fontId="12" fillId="3" borderId="0" xfId="0" applyNumberFormat="1" applyFont="1" applyFill="1" applyAlignment="1">
      <alignment horizontal="right"/>
    </xf>
    <xf numFmtId="0" fontId="12" fillId="3" borderId="4" xfId="0" applyFont="1" applyFill="1" applyBorder="1" applyAlignment="1">
      <alignment horizontal="center" vertical="center" wrapText="1"/>
    </xf>
    <xf numFmtId="170" fontId="12" fillId="3" borderId="2" xfId="13" quotePrefix="1" applyNumberFormat="1" applyFont="1" applyFill="1" applyBorder="1" applyAlignment="1">
      <alignment vertical="center"/>
    </xf>
    <xf numFmtId="170" fontId="12" fillId="3" borderId="2" xfId="9" quotePrefix="1" applyNumberFormat="1" applyFont="1" applyFill="1" applyBorder="1" applyAlignment="1">
      <alignment horizontal="center" vertical="center"/>
    </xf>
    <xf numFmtId="170" fontId="12" fillId="3" borderId="2" xfId="13" applyNumberFormat="1" applyFont="1" applyFill="1" applyBorder="1" applyAlignment="1">
      <alignment vertical="top"/>
    </xf>
    <xf numFmtId="49" fontId="12" fillId="3" borderId="2" xfId="13" quotePrefix="1" applyNumberFormat="1" applyFont="1" applyFill="1" applyBorder="1" applyAlignment="1">
      <alignment horizontal="center" vertical="center" wrapText="1"/>
    </xf>
    <xf numFmtId="170" fontId="12" fillId="3" borderId="2" xfId="13" quotePrefix="1" applyNumberFormat="1" applyFont="1" applyFill="1" applyBorder="1" applyAlignment="1">
      <alignment horizontal="center" vertical="center"/>
    </xf>
    <xf numFmtId="170" fontId="12" fillId="3" borderId="2" xfId="13" quotePrefix="1" applyNumberFormat="1" applyFont="1" applyFill="1" applyBorder="1" applyAlignment="1">
      <alignment horizontal="right" vertical="top" wrapText="1"/>
    </xf>
    <xf numFmtId="170" fontId="12" fillId="3" borderId="2" xfId="13" applyNumberFormat="1" applyFont="1" applyFill="1" applyBorder="1" applyAlignment="1">
      <alignment horizontal="center" vertical="center" wrapText="1"/>
    </xf>
    <xf numFmtId="170" fontId="12" fillId="3" borderId="2" xfId="9" applyNumberFormat="1" applyFont="1" applyFill="1" applyBorder="1" applyAlignment="1">
      <alignment horizontal="center" vertical="center"/>
    </xf>
    <xf numFmtId="3" fontId="12" fillId="3" borderId="6" xfId="0" applyNumberFormat="1" applyFont="1" applyFill="1" applyBorder="1" applyAlignment="1">
      <alignment horizontal="center" vertical="center" wrapText="1"/>
    </xf>
    <xf numFmtId="170" fontId="12" fillId="3" borderId="2" xfId="9" applyNumberFormat="1" applyFont="1" applyFill="1" applyBorder="1" applyAlignment="1">
      <alignment horizontal="center" vertical="center" wrapText="1"/>
    </xf>
    <xf numFmtId="170" fontId="12" fillId="3" borderId="2" xfId="13" quotePrefix="1" applyNumberFormat="1" applyFont="1" applyFill="1" applyBorder="1" applyAlignment="1"/>
    <xf numFmtId="170" fontId="12" fillId="3" borderId="2" xfId="13" applyNumberFormat="1" applyFont="1" applyFill="1" applyBorder="1" applyAlignment="1">
      <alignment horizontal="center"/>
    </xf>
    <xf numFmtId="170" fontId="12" fillId="3" borderId="2" xfId="13" quotePrefix="1" applyNumberFormat="1" applyFont="1" applyFill="1" applyBorder="1" applyAlignment="1">
      <alignment horizontal="center"/>
    </xf>
    <xf numFmtId="170" fontId="12" fillId="3" borderId="2" xfId="13" applyNumberFormat="1" applyFont="1" applyFill="1" applyBorder="1" applyAlignment="1" applyProtection="1">
      <alignment horizontal="center" vertical="center" wrapText="1"/>
      <protection locked="0"/>
    </xf>
    <xf numFmtId="3" fontId="12" fillId="3" borderId="1" xfId="0" applyNumberFormat="1" applyFont="1" applyFill="1" applyBorder="1"/>
    <xf numFmtId="0" fontId="12" fillId="3" borderId="6" xfId="0" applyFont="1" applyFill="1" applyBorder="1"/>
    <xf numFmtId="0" fontId="12" fillId="3" borderId="5" xfId="0" applyFont="1" applyFill="1" applyBorder="1"/>
    <xf numFmtId="170" fontId="12" fillId="11" borderId="12" xfId="0" quotePrefix="1" applyNumberFormat="1" applyFont="1" applyFill="1" applyBorder="1" applyAlignment="1">
      <alignment vertical="center"/>
    </xf>
    <xf numFmtId="0" fontId="12" fillId="3" borderId="2" xfId="3" quotePrefix="1" applyFont="1" applyFill="1" applyBorder="1" applyAlignment="1">
      <alignment horizontal="right" vertical="center"/>
    </xf>
    <xf numFmtId="0" fontId="12" fillId="3" borderId="2" xfId="0" quotePrefix="1" applyFont="1" applyFill="1" applyBorder="1" applyAlignment="1">
      <alignment horizontal="left" vertical="center" wrapText="1"/>
    </xf>
    <xf numFmtId="170" fontId="12" fillId="2" borderId="2" xfId="13" applyNumberFormat="1" applyFont="1" applyFill="1" applyBorder="1" applyAlignment="1">
      <alignment horizontal="left" vertical="center"/>
    </xf>
    <xf numFmtId="49" fontId="12" fillId="2" borderId="2" xfId="13" quotePrefix="1" applyNumberFormat="1" applyFont="1" applyFill="1" applyBorder="1" applyAlignment="1">
      <alignment horizontal="center" vertical="center"/>
    </xf>
    <xf numFmtId="170" fontId="12" fillId="2" borderId="2" xfId="13" quotePrefix="1" applyNumberFormat="1" applyFont="1" applyFill="1" applyBorder="1" applyAlignment="1">
      <alignment horizontal="right"/>
    </xf>
    <xf numFmtId="0" fontId="12" fillId="3" borderId="13" xfId="0" quotePrefix="1" applyFont="1" applyFill="1" applyBorder="1" applyAlignment="1">
      <alignment horizontal="right" vertical="center" wrapText="1"/>
    </xf>
    <xf numFmtId="0" fontId="12" fillId="3" borderId="13" xfId="0" applyFont="1" applyFill="1" applyBorder="1" applyAlignment="1">
      <alignment horizontal="center" vertical="center" wrapText="1"/>
    </xf>
    <xf numFmtId="0" fontId="12" fillId="3" borderId="13" xfId="0" applyFont="1" applyFill="1" applyBorder="1" applyAlignment="1">
      <alignment vertical="center" wrapText="1"/>
    </xf>
    <xf numFmtId="49" fontId="12" fillId="3" borderId="13" xfId="0" applyNumberFormat="1" applyFont="1" applyFill="1" applyBorder="1" applyAlignment="1">
      <alignment horizontal="center" vertical="center" wrapText="1"/>
    </xf>
    <xf numFmtId="3" fontId="60" fillId="3" borderId="1" xfId="0" applyNumberFormat="1" applyFont="1" applyFill="1" applyBorder="1" applyAlignment="1">
      <alignment horizontal="center" vertical="center" wrapText="1"/>
    </xf>
    <xf numFmtId="0" fontId="12" fillId="3" borderId="12" xfId="0" quotePrefix="1" applyFont="1" applyFill="1" applyBorder="1" applyAlignment="1">
      <alignment horizontal="right" vertical="center" wrapText="1"/>
    </xf>
    <xf numFmtId="0" fontId="12" fillId="3" borderId="12" xfId="0" applyFont="1" applyFill="1" applyBorder="1" applyAlignment="1">
      <alignment horizontal="center" vertical="center" wrapText="1"/>
    </xf>
    <xf numFmtId="0" fontId="61" fillId="3" borderId="12" xfId="0" quotePrefix="1" applyFont="1" applyFill="1" applyBorder="1" applyAlignment="1">
      <alignment horizontal="right" vertical="center" wrapText="1"/>
    </xf>
    <xf numFmtId="0" fontId="61" fillId="3" borderId="12" xfId="0" applyFont="1" applyFill="1" applyBorder="1" applyAlignment="1">
      <alignment horizontal="center" wrapText="1"/>
    </xf>
    <xf numFmtId="49" fontId="12" fillId="3" borderId="12" xfId="0" applyNumberFormat="1" applyFont="1" applyFill="1" applyBorder="1" applyAlignment="1">
      <alignment horizontal="center" vertical="center" wrapText="1"/>
    </xf>
    <xf numFmtId="0" fontId="60" fillId="3" borderId="2" xfId="0" applyFont="1" applyFill="1" applyBorder="1" applyAlignment="1">
      <alignment horizontal="center" vertical="center" wrapText="1"/>
    </xf>
    <xf numFmtId="3" fontId="12" fillId="3" borderId="5" xfId="0" applyNumberFormat="1" applyFont="1" applyFill="1" applyBorder="1" applyAlignment="1">
      <alignment horizontal="center" vertical="center" wrapText="1"/>
    </xf>
    <xf numFmtId="0" fontId="61" fillId="3" borderId="7" xfId="0" applyFont="1" applyFill="1" applyBorder="1" applyAlignment="1">
      <alignment horizontal="left" vertical="center"/>
    </xf>
    <xf numFmtId="14" fontId="61" fillId="3" borderId="2" xfId="0" quotePrefix="1" applyNumberFormat="1" applyFont="1" applyFill="1" applyBorder="1" applyAlignment="1">
      <alignment horizontal="right" vertical="center"/>
    </xf>
    <xf numFmtId="0" fontId="61" fillId="3" borderId="3" xfId="0" quotePrefix="1" applyFont="1" applyFill="1" applyBorder="1" applyAlignment="1">
      <alignment horizontal="right" vertical="center"/>
    </xf>
    <xf numFmtId="0" fontId="61" fillId="3" borderId="2" xfId="0" quotePrefix="1" applyFont="1" applyFill="1" applyBorder="1" applyAlignment="1">
      <alignment horizontal="right" vertical="center" wrapText="1"/>
    </xf>
    <xf numFmtId="0" fontId="61" fillId="3" borderId="2" xfId="0" applyFont="1" applyFill="1" applyBorder="1" applyAlignment="1">
      <alignment horizontal="center" vertical="center" wrapText="1"/>
    </xf>
    <xf numFmtId="0" fontId="12" fillId="3" borderId="12" xfId="9" applyFont="1" applyFill="1" applyBorder="1" applyAlignment="1">
      <alignment horizontal="center" vertical="center" wrapText="1"/>
    </xf>
    <xf numFmtId="0" fontId="61" fillId="3" borderId="12" xfId="0" applyFont="1" applyFill="1" applyBorder="1" applyAlignment="1">
      <alignment vertical="center" wrapText="1"/>
    </xf>
    <xf numFmtId="171" fontId="61" fillId="3" borderId="12" xfId="0" applyNumberFormat="1" applyFont="1" applyFill="1" applyBorder="1" applyAlignment="1">
      <alignment horizontal="right" vertical="center" wrapText="1"/>
    </xf>
    <xf numFmtId="0" fontId="61" fillId="3" borderId="23" xfId="0" quotePrefix="1" applyFont="1" applyFill="1" applyBorder="1" applyAlignment="1">
      <alignment horizontal="right" vertical="center" wrapText="1"/>
    </xf>
    <xf numFmtId="49" fontId="12" fillId="3" borderId="20" xfId="0" applyNumberFormat="1" applyFont="1" applyFill="1" applyBorder="1" applyAlignment="1">
      <alignment horizontal="center" vertical="center" wrapText="1"/>
    </xf>
    <xf numFmtId="0" fontId="12" fillId="3" borderId="24" xfId="0" quotePrefix="1" applyFont="1" applyFill="1" applyBorder="1" applyAlignment="1">
      <alignment horizontal="right" vertical="center" wrapText="1"/>
    </xf>
    <xf numFmtId="0" fontId="60" fillId="3" borderId="5" xfId="0" applyFont="1" applyFill="1" applyBorder="1" applyAlignment="1">
      <alignment horizontal="center" vertical="center" wrapText="1"/>
    </xf>
    <xf numFmtId="3" fontId="60" fillId="3" borderId="2" xfId="0" applyNumberFormat="1" applyFont="1" applyFill="1" applyBorder="1" applyAlignment="1">
      <alignment horizontal="center" vertical="center" wrapText="1"/>
    </xf>
    <xf numFmtId="49" fontId="12" fillId="3" borderId="21" xfId="0" applyNumberFormat="1" applyFont="1" applyFill="1" applyBorder="1" applyAlignment="1">
      <alignment horizontal="center" vertical="center" wrapText="1"/>
    </xf>
    <xf numFmtId="0" fontId="12" fillId="3" borderId="21" xfId="0" quotePrefix="1" applyFont="1" applyFill="1" applyBorder="1" applyAlignment="1">
      <alignment horizontal="right" vertical="center" wrapText="1"/>
    </xf>
    <xf numFmtId="0" fontId="12" fillId="3" borderId="21" xfId="0" quotePrefix="1" applyFont="1" applyFill="1" applyBorder="1" applyAlignment="1">
      <alignment horizontal="center" vertical="center" wrapText="1"/>
    </xf>
    <xf numFmtId="0" fontId="62" fillId="3" borderId="2" xfId="0" quotePrefix="1" applyFont="1" applyFill="1" applyBorder="1" applyAlignment="1">
      <alignment horizontal="right" vertical="center" wrapText="1"/>
    </xf>
    <xf numFmtId="0" fontId="12" fillId="3" borderId="25" xfId="0" quotePrefix="1" applyFont="1" applyFill="1" applyBorder="1" applyAlignment="1">
      <alignment horizontal="right" vertical="center" wrapText="1"/>
    </xf>
    <xf numFmtId="0" fontId="12" fillId="3" borderId="24"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61" fillId="3" borderId="20" xfId="0" applyFont="1" applyFill="1" applyBorder="1" applyAlignment="1">
      <alignment vertical="center" wrapText="1"/>
    </xf>
    <xf numFmtId="49" fontId="61" fillId="3" borderId="20" xfId="0" applyNumberFormat="1" applyFont="1" applyFill="1" applyBorder="1" applyAlignment="1">
      <alignment horizontal="center" vertical="center" wrapText="1"/>
    </xf>
    <xf numFmtId="0" fontId="61" fillId="3" borderId="24" xfId="0" quotePrefix="1" applyFont="1" applyFill="1" applyBorder="1" applyAlignment="1">
      <alignment horizontal="right" vertical="center" wrapText="1"/>
    </xf>
    <xf numFmtId="0" fontId="61" fillId="3" borderId="20" xfId="0" applyFont="1" applyFill="1" applyBorder="1" applyAlignment="1">
      <alignment horizontal="center" vertical="center" wrapText="1"/>
    </xf>
    <xf numFmtId="0" fontId="11" fillId="7" borderId="2" xfId="0" applyFont="1" applyFill="1" applyBorder="1" applyAlignment="1">
      <alignment horizontal="left" vertical="center"/>
    </xf>
    <xf numFmtId="0" fontId="12" fillId="7" borderId="2" xfId="0" applyFont="1" applyFill="1" applyBorder="1" applyAlignment="1">
      <alignment horizontal="left" vertical="center" wrapText="1"/>
    </xf>
    <xf numFmtId="0" fontId="12" fillId="7" borderId="0" xfId="0" applyFont="1" applyFill="1" applyAlignment="1">
      <alignment horizontal="center" vertical="center" wrapText="1"/>
    </xf>
    <xf numFmtId="49" fontId="12" fillId="3" borderId="5" xfId="0" quotePrefix="1" applyNumberFormat="1" applyFont="1" applyFill="1" applyBorder="1" applyAlignment="1">
      <alignment horizontal="right" vertical="center" wrapText="1"/>
    </xf>
    <xf numFmtId="3" fontId="12" fillId="3" borderId="2" xfId="0" quotePrefix="1" applyNumberFormat="1" applyFont="1" applyFill="1" applyBorder="1" applyAlignment="1">
      <alignment horizontal="right" vertical="center" wrapText="1"/>
    </xf>
    <xf numFmtId="0" fontId="12" fillId="3" borderId="0" xfId="0" applyFont="1" applyFill="1" applyAlignment="1">
      <alignment horizontal="center" vertical="center" wrapText="1"/>
    </xf>
    <xf numFmtId="0" fontId="12" fillId="2" borderId="0" xfId="0" applyFont="1" applyFill="1" applyAlignment="1">
      <alignment horizontal="center" vertical="center" wrapText="1"/>
    </xf>
    <xf numFmtId="0" fontId="12" fillId="3" borderId="2" xfId="0" applyFont="1" applyFill="1" applyBorder="1" applyAlignment="1">
      <alignment horizontal="center"/>
    </xf>
    <xf numFmtId="168" fontId="12" fillId="3" borderId="2" xfId="0" applyNumberFormat="1" applyFont="1" applyFill="1" applyBorder="1"/>
    <xf numFmtId="0" fontId="12" fillId="3" borderId="2" xfId="0" applyFont="1" applyFill="1" applyBorder="1" applyAlignment="1">
      <alignment horizontal="right" vertical="center"/>
    </xf>
    <xf numFmtId="0" fontId="18" fillId="3" borderId="0" xfId="0" applyFont="1" applyFill="1" applyAlignment="1">
      <alignment horizontal="center" vertical="center"/>
    </xf>
    <xf numFmtId="0" fontId="18" fillId="3" borderId="15" xfId="0" applyFont="1" applyFill="1" applyBorder="1" applyAlignment="1">
      <alignment horizontal="center" vertical="center"/>
    </xf>
    <xf numFmtId="0" fontId="18" fillId="3" borderId="4" xfId="0" applyFont="1" applyFill="1" applyBorder="1" applyAlignment="1">
      <alignment horizontal="center" vertical="center"/>
    </xf>
    <xf numFmtId="170" fontId="18" fillId="3" borderId="2" xfId="0" applyNumberFormat="1" applyFont="1" applyFill="1" applyBorder="1" applyAlignment="1">
      <alignment horizontal="center" vertical="center"/>
    </xf>
    <xf numFmtId="3" fontId="10" fillId="3" borderId="0" xfId="0" applyNumberFormat="1" applyFont="1" applyFill="1" applyAlignment="1">
      <alignment vertical="center"/>
    </xf>
    <xf numFmtId="49" fontId="12" fillId="3" borderId="0" xfId="0" applyNumberFormat="1" applyFont="1" applyFill="1" applyAlignment="1">
      <alignment horizontal="center" vertical="center"/>
    </xf>
    <xf numFmtId="49" fontId="20" fillId="3" borderId="0" xfId="0" applyNumberFormat="1" applyFont="1" applyFill="1" applyAlignment="1">
      <alignment horizontal="center" vertical="center"/>
    </xf>
    <xf numFmtId="14" fontId="12" fillId="3" borderId="2" xfId="0" applyNumberFormat="1" applyFont="1" applyFill="1" applyBorder="1" applyAlignment="1">
      <alignment horizontal="center"/>
    </xf>
    <xf numFmtId="168" fontId="10" fillId="3" borderId="0" xfId="0" applyNumberFormat="1" applyFont="1" applyFill="1" applyAlignment="1">
      <alignment vertical="center"/>
    </xf>
    <xf numFmtId="0" fontId="31" fillId="0" borderId="2" xfId="0" applyFont="1" applyBorder="1" applyAlignment="1">
      <alignment vertical="center" wrapText="1"/>
    </xf>
    <xf numFmtId="0" fontId="27" fillId="0" borderId="2" xfId="0" applyFont="1" applyBorder="1" applyAlignment="1">
      <alignment vertical="center"/>
    </xf>
    <xf numFmtId="0" fontId="27" fillId="0" borderId="0" xfId="0" applyFont="1"/>
    <xf numFmtId="0" fontId="51" fillId="3" borderId="0" xfId="0" applyFont="1" applyFill="1"/>
    <xf numFmtId="0" fontId="31" fillId="0" borderId="2" xfId="0" applyFont="1" applyBorder="1" applyAlignment="1">
      <alignment vertical="center"/>
    </xf>
    <xf numFmtId="0" fontId="63" fillId="0" borderId="2" xfId="0" applyFont="1" applyBorder="1" applyAlignment="1">
      <alignment horizontal="center"/>
    </xf>
    <xf numFmtId="0" fontId="63" fillId="0" borderId="0" xfId="0" applyFont="1" applyAlignment="1">
      <alignment horizontal="center"/>
    </xf>
    <xf numFmtId="0" fontId="31" fillId="0" borderId="2" xfId="0" applyFont="1" applyBorder="1" applyAlignment="1">
      <alignment horizontal="center" vertical="center" wrapText="1"/>
    </xf>
    <xf numFmtId="0" fontId="49" fillId="3" borderId="2" xfId="0" applyFont="1" applyFill="1" applyBorder="1" applyAlignment="1" applyProtection="1">
      <alignment horizontal="center" vertical="center" wrapText="1"/>
      <protection locked="0"/>
    </xf>
    <xf numFmtId="168" fontId="27" fillId="3" borderId="0" xfId="0" applyNumberFormat="1" applyFont="1" applyFill="1" applyAlignment="1">
      <alignment horizontal="right" vertical="center" wrapText="1"/>
    </xf>
    <xf numFmtId="0" fontId="58" fillId="3" borderId="0" xfId="0" applyFont="1" applyFill="1" applyAlignment="1">
      <alignment vertical="center" wrapText="1"/>
    </xf>
    <xf numFmtId="0" fontId="27" fillId="3" borderId="0" xfId="0" applyFont="1" applyFill="1" applyAlignment="1">
      <alignment horizontal="center" vertical="center" wrapText="1"/>
    </xf>
    <xf numFmtId="49" fontId="22" fillId="3" borderId="2" xfId="0" applyNumberFormat="1" applyFont="1" applyFill="1" applyBorder="1" applyAlignment="1" applyProtection="1">
      <alignment horizontal="right" vertical="center" wrapText="1"/>
      <protection locked="0"/>
    </xf>
    <xf numFmtId="49" fontId="12" fillId="2" borderId="5" xfId="0" quotePrefix="1" applyNumberFormat="1" applyFont="1" applyFill="1" applyBorder="1" applyAlignment="1">
      <alignment horizontal="right" vertical="center" wrapText="1"/>
    </xf>
    <xf numFmtId="0" fontId="12" fillId="2" borderId="2" xfId="0" quotePrefix="1" applyFont="1" applyFill="1" applyBorder="1" applyAlignment="1">
      <alignment horizontal="right" vertical="center" wrapText="1"/>
    </xf>
    <xf numFmtId="0" fontId="12" fillId="2" borderId="2" xfId="9" applyFont="1" applyFill="1" applyBorder="1" applyAlignment="1">
      <alignment horizontal="center" vertical="center" wrapText="1"/>
    </xf>
    <xf numFmtId="0" fontId="64" fillId="2" borderId="5" xfId="0" applyFont="1" applyFill="1" applyBorder="1" applyAlignment="1">
      <alignment horizontal="right" vertical="center"/>
    </xf>
    <xf numFmtId="14" fontId="31" fillId="0" borderId="2" xfId="0" applyNumberFormat="1" applyFont="1" applyBorder="1" applyAlignment="1">
      <alignment horizontal="right" vertical="center" wrapText="1"/>
    </xf>
    <xf numFmtId="0" fontId="31" fillId="0" borderId="2" xfId="0" quotePrefix="1" applyFont="1" applyBorder="1" applyAlignment="1">
      <alignment horizontal="right" vertical="center" wrapText="1"/>
    </xf>
    <xf numFmtId="0" fontId="61" fillId="0" borderId="2" xfId="0" applyFont="1" applyBorder="1" applyAlignment="1">
      <alignment horizontal="justify" vertical="center" wrapText="1"/>
    </xf>
    <xf numFmtId="14" fontId="31" fillId="0" borderId="2" xfId="0" applyNumberFormat="1" applyFont="1" applyBorder="1" applyAlignment="1">
      <alignment horizontal="center" vertical="center"/>
    </xf>
    <xf numFmtId="0" fontId="31" fillId="0" borderId="2" xfId="0" quotePrefix="1" applyFont="1" applyBorder="1" applyAlignment="1">
      <alignment horizontal="right" vertical="center"/>
    </xf>
    <xf numFmtId="0" fontId="31" fillId="0" borderId="2" xfId="0" applyFont="1" applyBorder="1" applyAlignment="1">
      <alignment horizontal="center" vertical="center"/>
    </xf>
    <xf numFmtId="49" fontId="31" fillId="0" borderId="2" xfId="0" applyNumberFormat="1" applyFont="1" applyBorder="1" applyAlignment="1">
      <alignment horizontal="right" vertical="center"/>
    </xf>
    <xf numFmtId="168" fontId="31" fillId="3" borderId="2" xfId="0" applyNumberFormat="1" applyFont="1" applyFill="1" applyBorder="1" applyAlignment="1">
      <alignment horizontal="right" vertical="center" wrapText="1"/>
    </xf>
    <xf numFmtId="49" fontId="31" fillId="0" borderId="2" xfId="0" quotePrefix="1" applyNumberFormat="1" applyFont="1" applyBorder="1" applyAlignment="1">
      <alignment horizontal="right" vertical="center" wrapText="1"/>
    </xf>
    <xf numFmtId="49" fontId="31" fillId="0" borderId="2" xfId="0" quotePrefix="1" applyNumberFormat="1" applyFont="1" applyBorder="1" applyAlignment="1">
      <alignment horizontal="right" vertical="center"/>
    </xf>
    <xf numFmtId="0" fontId="65" fillId="3" borderId="0" xfId="0" applyFont="1" applyFill="1" applyAlignment="1">
      <alignment horizontal="right"/>
    </xf>
    <xf numFmtId="0" fontId="11" fillId="3" borderId="1"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66" fillId="0" borderId="16" xfId="0" applyFont="1" applyBorder="1" applyAlignment="1">
      <alignment horizontal="center" vertical="center" wrapText="1"/>
    </xf>
    <xf numFmtId="0" fontId="66" fillId="0" borderId="1" xfId="0" applyFont="1" applyBorder="1" applyAlignment="1">
      <alignment horizontal="center" vertical="center" wrapText="1"/>
    </xf>
    <xf numFmtId="49" fontId="66" fillId="0" borderId="2" xfId="0" applyNumberFormat="1" applyFont="1" applyBorder="1" applyAlignment="1">
      <alignment horizontal="center" vertical="center" wrapText="1"/>
    </xf>
    <xf numFmtId="0" fontId="64" fillId="0" borderId="6" xfId="0" applyFont="1" applyBorder="1" applyAlignment="1">
      <alignment horizontal="center" vertical="center" wrapText="1"/>
    </xf>
    <xf numFmtId="0" fontId="20" fillId="3" borderId="6" xfId="0" applyFont="1" applyFill="1" applyBorder="1" applyAlignment="1">
      <alignment vertical="center"/>
    </xf>
    <xf numFmtId="0" fontId="20" fillId="3" borderId="5" xfId="0" applyFont="1" applyFill="1" applyBorder="1" applyAlignment="1">
      <alignment vertical="center"/>
    </xf>
    <xf numFmtId="0" fontId="20" fillId="3" borderId="6" xfId="0" applyFont="1" applyFill="1" applyBorder="1"/>
    <xf numFmtId="0" fontId="20" fillId="3" borderId="5" xfId="0" applyFont="1" applyFill="1" applyBorder="1"/>
    <xf numFmtId="0" fontId="20" fillId="3" borderId="2" xfId="0" applyFont="1" applyFill="1" applyBorder="1" applyAlignment="1">
      <alignment horizontal="center" vertical="center"/>
    </xf>
    <xf numFmtId="0" fontId="20" fillId="3" borderId="6" xfId="0" applyFont="1" applyFill="1" applyBorder="1" applyAlignment="1">
      <alignment vertical="center" wrapText="1"/>
    </xf>
    <xf numFmtId="0" fontId="20" fillId="3" borderId="5" xfId="0" applyFont="1" applyFill="1" applyBorder="1" applyAlignment="1">
      <alignment vertical="center" wrapText="1"/>
    </xf>
    <xf numFmtId="14" fontId="12" fillId="3" borderId="2" xfId="0" applyNumberFormat="1" applyFont="1" applyFill="1" applyBorder="1" applyAlignment="1">
      <alignment horizontal="right" vertical="center"/>
    </xf>
    <xf numFmtId="14" fontId="20" fillId="3" borderId="0" xfId="0" applyNumberFormat="1" applyFont="1" applyFill="1"/>
    <xf numFmtId="0" fontId="22" fillId="0" borderId="2" xfId="0" applyFont="1" applyBorder="1" applyAlignment="1">
      <alignment vertical="center" wrapText="1"/>
    </xf>
    <xf numFmtId="0" fontId="22" fillId="0" borderId="2" xfId="0" applyFont="1" applyBorder="1" applyAlignment="1">
      <alignment horizontal="center" vertical="center" wrapText="1"/>
    </xf>
    <xf numFmtId="14" fontId="22" fillId="0" borderId="2" xfId="0" applyNumberFormat="1" applyFont="1" applyBorder="1" applyAlignment="1">
      <alignment horizontal="right" vertical="center" wrapText="1"/>
    </xf>
    <xf numFmtId="0" fontId="22" fillId="0" borderId="2" xfId="0" quotePrefix="1" applyFont="1" applyBorder="1" applyAlignment="1">
      <alignment horizontal="right" vertical="center" wrapText="1"/>
    </xf>
    <xf numFmtId="168" fontId="22" fillId="0" borderId="2" xfId="0" applyNumberFormat="1" applyFont="1" applyBorder="1" applyAlignment="1">
      <alignment vertical="center" wrapText="1"/>
    </xf>
    <xf numFmtId="49" fontId="22" fillId="0" borderId="2" xfId="0" applyNumberFormat="1" applyFont="1" applyBorder="1" applyAlignment="1">
      <alignment horizontal="right" vertical="center" wrapText="1"/>
    </xf>
    <xf numFmtId="49" fontId="22" fillId="0" borderId="2" xfId="0" applyNumberFormat="1" applyFont="1" applyBorder="1" applyAlignment="1">
      <alignment vertical="center" wrapText="1"/>
    </xf>
    <xf numFmtId="14" fontId="22" fillId="0" borderId="2" xfId="0" applyNumberFormat="1" applyFont="1" applyBorder="1" applyAlignment="1">
      <alignment horizontal="center" vertical="center"/>
    </xf>
    <xf numFmtId="49" fontId="22" fillId="0" borderId="2" xfId="0" quotePrefix="1" applyNumberFormat="1" applyFont="1" applyBorder="1" applyAlignment="1">
      <alignment horizontal="right" vertical="center" wrapText="1"/>
    </xf>
    <xf numFmtId="168" fontId="22" fillId="3" borderId="2" xfId="0" applyNumberFormat="1" applyFont="1" applyFill="1" applyBorder="1" applyAlignment="1">
      <alignment horizontal="right" vertical="center" wrapText="1"/>
    </xf>
    <xf numFmtId="0" fontId="22" fillId="0" borderId="2" xfId="9" applyFont="1" applyBorder="1" applyAlignment="1">
      <alignment vertical="center" wrapText="1"/>
    </xf>
    <xf numFmtId="0" fontId="22" fillId="3" borderId="2" xfId="0" applyFont="1" applyFill="1" applyBorder="1" applyAlignment="1">
      <alignment vertical="center" wrapText="1"/>
    </xf>
    <xf numFmtId="0" fontId="22" fillId="3" borderId="2" xfId="0" applyFont="1" applyFill="1" applyBorder="1" applyAlignment="1">
      <alignment horizontal="center" vertical="center" wrapText="1"/>
    </xf>
    <xf numFmtId="0" fontId="22" fillId="0" borderId="2" xfId="0" applyFont="1" applyBorder="1" applyAlignment="1">
      <alignment vertical="center"/>
    </xf>
    <xf numFmtId="0" fontId="22" fillId="0" borderId="2" xfId="0" applyFont="1" applyBorder="1" applyAlignment="1">
      <alignment horizontal="center" vertical="center"/>
    </xf>
    <xf numFmtId="49" fontId="22" fillId="0" borderId="2" xfId="0" quotePrefix="1" applyNumberFormat="1" applyFont="1" applyBorder="1" applyAlignment="1">
      <alignment horizontal="right" vertical="center"/>
    </xf>
    <xf numFmtId="0" fontId="22" fillId="3" borderId="2" xfId="0" applyFont="1" applyFill="1" applyBorder="1" applyAlignment="1">
      <alignment horizontal="center" vertical="center"/>
    </xf>
    <xf numFmtId="168" fontId="51" fillId="3" borderId="2" xfId="0" applyNumberFormat="1" applyFont="1" applyFill="1" applyBorder="1"/>
    <xf numFmtId="0" fontId="10" fillId="3" borderId="1" xfId="0" applyFont="1" applyFill="1" applyBorder="1" applyAlignment="1">
      <alignment horizontal="center" vertical="center" wrapText="1"/>
    </xf>
    <xf numFmtId="0" fontId="18" fillId="0" borderId="1" xfId="0"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49" fontId="56" fillId="3" borderId="1" xfId="0" applyNumberFormat="1" applyFont="1" applyFill="1" applyBorder="1" applyAlignment="1" applyProtection="1">
      <alignment horizontal="center" vertical="center" wrapText="1"/>
      <protection locked="0"/>
    </xf>
    <xf numFmtId="14" fontId="10" fillId="0" borderId="1" xfId="0" quotePrefix="1" applyNumberFormat="1" applyFont="1" applyBorder="1" applyAlignment="1" applyProtection="1">
      <alignment horizontal="right" vertical="center" wrapText="1"/>
      <protection locked="0"/>
    </xf>
    <xf numFmtId="49" fontId="10" fillId="9" borderId="14" xfId="0" quotePrefix="1" applyNumberFormat="1" applyFont="1" applyFill="1" applyBorder="1" applyAlignment="1">
      <alignment horizontal="right" vertical="center" wrapText="1"/>
    </xf>
    <xf numFmtId="49" fontId="10" fillId="9" borderId="14" xfId="0" applyNumberFormat="1" applyFont="1" applyFill="1" applyBorder="1" applyAlignment="1">
      <alignment horizontal="right" vertical="center" wrapText="1"/>
    </xf>
    <xf numFmtId="49" fontId="10" fillId="9" borderId="14" xfId="0" applyNumberFormat="1" applyFont="1" applyFill="1" applyBorder="1" applyAlignment="1">
      <alignment horizontal="center" vertical="center" wrapText="1"/>
    </xf>
    <xf numFmtId="3" fontId="10" fillId="3" borderId="1" xfId="0" applyNumberFormat="1" applyFont="1" applyFill="1" applyBorder="1" applyAlignment="1">
      <alignment vertical="center" wrapText="1"/>
    </xf>
    <xf numFmtId="0" fontId="51" fillId="3" borderId="2" xfId="0" applyFont="1" applyFill="1" applyBorder="1" applyAlignment="1">
      <alignment horizontal="center"/>
    </xf>
    <xf numFmtId="0" fontId="51" fillId="3" borderId="2" xfId="0" applyFont="1" applyFill="1" applyBorder="1"/>
    <xf numFmtId="0" fontId="22" fillId="0" borderId="2" xfId="9" applyFont="1" applyBorder="1" applyAlignment="1">
      <alignment vertical="center"/>
    </xf>
    <xf numFmtId="0" fontId="2" fillId="0" borderId="2" xfId="0" applyFont="1" applyBorder="1" applyAlignment="1" applyProtection="1">
      <alignment vertical="top" wrapText="1"/>
      <protection locked="0"/>
    </xf>
    <xf numFmtId="0" fontId="23" fillId="0" borderId="2" xfId="0" applyFont="1" applyBorder="1" applyAlignment="1" applyProtection="1">
      <alignment vertical="top" wrapText="1"/>
      <protection locked="0"/>
    </xf>
    <xf numFmtId="49" fontId="3" fillId="0" borderId="2" xfId="0" applyNumberFormat="1" applyFont="1" applyBorder="1" applyAlignment="1" applyProtection="1">
      <alignment horizontal="right" vertical="top" wrapText="1"/>
      <protection locked="0"/>
    </xf>
    <xf numFmtId="0" fontId="3" fillId="0" borderId="2" xfId="0" applyFont="1" applyBorder="1" applyAlignment="1" applyProtection="1">
      <alignment horizontal="left" vertical="top" wrapText="1"/>
      <protection locked="0"/>
    </xf>
    <xf numFmtId="0" fontId="54" fillId="3" borderId="0" xfId="0" applyFont="1" applyFill="1" applyAlignment="1">
      <alignment horizontal="center" vertical="center" wrapText="1"/>
    </xf>
    <xf numFmtId="168" fontId="12" fillId="3" borderId="2" xfId="0" applyNumberFormat="1" applyFont="1" applyFill="1" applyBorder="1" applyAlignment="1">
      <alignment horizontal="right" vertical="center"/>
    </xf>
    <xf numFmtId="0" fontId="53" fillId="3" borderId="0" xfId="0" applyFont="1" applyFill="1"/>
    <xf numFmtId="0" fontId="11" fillId="3" borderId="0" xfId="0" applyFont="1" applyFill="1" applyAlignment="1">
      <alignment vertical="center" wrapText="1"/>
    </xf>
    <xf numFmtId="0" fontId="54" fillId="3" borderId="0" xfId="0" applyFont="1" applyFill="1" applyAlignment="1">
      <alignment vertical="center" wrapText="1"/>
    </xf>
    <xf numFmtId="0" fontId="67"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horizontal="center" vertical="center" wrapText="1"/>
    </xf>
    <xf numFmtId="0" fontId="68" fillId="0" borderId="0" xfId="0" applyFont="1"/>
    <xf numFmtId="3" fontId="51" fillId="3" borderId="0" xfId="0" applyNumberFormat="1" applyFont="1" applyFill="1"/>
    <xf numFmtId="3" fontId="18" fillId="3" borderId="0" xfId="0" applyNumberFormat="1" applyFont="1" applyFill="1"/>
    <xf numFmtId="3" fontId="52" fillId="3" borderId="0" xfId="0" applyNumberFormat="1" applyFont="1" applyFill="1"/>
    <xf numFmtId="0" fontId="10" fillId="3" borderId="0" xfId="0" quotePrefix="1" applyFont="1" applyFill="1" applyAlignment="1">
      <alignment horizontal="center"/>
    </xf>
    <xf numFmtId="0" fontId="49" fillId="3" borderId="2" xfId="0" applyFont="1" applyFill="1" applyBorder="1" applyAlignment="1">
      <alignment horizontal="center" vertical="center"/>
    </xf>
    <xf numFmtId="0" fontId="18" fillId="3" borderId="2" xfId="0" applyFont="1" applyFill="1" applyBorder="1" applyAlignment="1">
      <alignment horizontal="center" vertical="center" wrapText="1"/>
    </xf>
    <xf numFmtId="0" fontId="15" fillId="3" borderId="0" xfId="0" applyFont="1" applyFill="1" applyAlignment="1">
      <alignment horizontal="center" vertical="center" wrapText="1"/>
    </xf>
    <xf numFmtId="0" fontId="18" fillId="0" borderId="2" xfId="0" applyFont="1" applyBorder="1" applyAlignment="1">
      <alignment vertical="center" wrapText="1"/>
    </xf>
    <xf numFmtId="14" fontId="10" fillId="0" borderId="2" xfId="0" applyNumberFormat="1" applyFont="1" applyBorder="1" applyAlignment="1">
      <alignment horizontal="center" vertical="center"/>
    </xf>
    <xf numFmtId="0" fontId="18" fillId="0" borderId="2" xfId="0" applyFont="1" applyBorder="1" applyAlignment="1">
      <alignment vertical="center"/>
    </xf>
    <xf numFmtId="168" fontId="18" fillId="3" borderId="0" xfId="0" applyNumberFormat="1" applyFont="1" applyFill="1" applyAlignment="1">
      <alignment horizontal="right" vertical="center" wrapText="1"/>
    </xf>
    <xf numFmtId="170" fontId="10" fillId="3" borderId="0" xfId="13" applyNumberFormat="1" applyFont="1" applyFill="1"/>
    <xf numFmtId="168" fontId="10" fillId="3" borderId="0" xfId="0" applyNumberFormat="1" applyFont="1" applyFill="1"/>
    <xf numFmtId="168" fontId="18" fillId="3" borderId="0" xfId="0" applyNumberFormat="1" applyFont="1" applyFill="1"/>
    <xf numFmtId="0" fontId="18" fillId="12" borderId="0" xfId="0" applyFont="1" applyFill="1" applyAlignment="1">
      <alignment horizontal="center"/>
    </xf>
    <xf numFmtId="0" fontId="18" fillId="12" borderId="0" xfId="0" applyFont="1" applyFill="1"/>
    <xf numFmtId="0" fontId="18" fillId="12" borderId="0" xfId="0" applyFont="1" applyFill="1" applyAlignment="1">
      <alignment vertical="center" wrapText="1"/>
    </xf>
    <xf numFmtId="0" fontId="18" fillId="12" borderId="0" xfId="0" applyFont="1" applyFill="1" applyAlignment="1">
      <alignment horizontal="right"/>
    </xf>
    <xf numFmtId="0" fontId="18" fillId="12" borderId="0" xfId="0" applyFont="1" applyFill="1" applyAlignment="1">
      <alignment horizontal="center" vertical="center"/>
    </xf>
    <xf numFmtId="0" fontId="18" fillId="12" borderId="0" xfId="0" applyFont="1" applyFill="1" applyAlignment="1">
      <alignment horizontal="center" vertical="center" wrapText="1"/>
    </xf>
    <xf numFmtId="3" fontId="18" fillId="12" borderId="0" xfId="0" applyNumberFormat="1" applyFont="1" applyFill="1"/>
    <xf numFmtId="170" fontId="18" fillId="3" borderId="0" xfId="13" applyNumberFormat="1" applyFont="1" applyFill="1"/>
    <xf numFmtId="0" fontId="31" fillId="0" borderId="0" xfId="0" applyFont="1"/>
    <xf numFmtId="170" fontId="31" fillId="0" borderId="0" xfId="13" applyNumberFormat="1" applyFont="1"/>
    <xf numFmtId="172" fontId="31" fillId="0" borderId="0" xfId="13" applyNumberFormat="1" applyFont="1"/>
    <xf numFmtId="3" fontId="31" fillId="0" borderId="0" xfId="0" applyNumberFormat="1" applyFont="1"/>
    <xf numFmtId="170" fontId="31" fillId="0" borderId="0" xfId="0" applyNumberFormat="1" applyFont="1"/>
    <xf numFmtId="0" fontId="18" fillId="3" borderId="2" xfId="0" applyFont="1" applyFill="1" applyBorder="1" applyAlignment="1">
      <alignment horizontal="center" vertical="center"/>
    </xf>
    <xf numFmtId="0" fontId="68" fillId="0" borderId="0" xfId="0" applyFont="1" applyAlignment="1">
      <alignment horizontal="center" vertical="center"/>
    </xf>
    <xf numFmtId="0" fontId="18" fillId="3" borderId="1" xfId="0" applyFont="1" applyFill="1" applyBorder="1" applyAlignment="1" applyProtection="1">
      <alignment horizontal="center" vertical="center" wrapText="1"/>
      <protection locked="0"/>
    </xf>
    <xf numFmtId="0" fontId="18" fillId="3" borderId="5" xfId="0" applyFont="1" applyFill="1" applyBorder="1" applyAlignment="1" applyProtection="1">
      <alignment horizontal="center" vertical="center" wrapText="1"/>
      <protection locked="0"/>
    </xf>
    <xf numFmtId="0" fontId="4" fillId="0" borderId="2" xfId="0" applyFont="1" applyBorder="1"/>
    <xf numFmtId="0" fontId="4" fillId="0" borderId="5" xfId="0" applyFont="1" applyBorder="1"/>
    <xf numFmtId="0" fontId="58" fillId="0" borderId="0" xfId="0" applyFont="1" applyAlignment="1">
      <alignment horizontal="left"/>
    </xf>
    <xf numFmtId="0" fontId="58" fillId="0" borderId="0" xfId="0" applyFont="1" applyAlignment="1">
      <alignment horizontal="center"/>
    </xf>
    <xf numFmtId="49" fontId="58" fillId="0" borderId="0" xfId="0" applyNumberFormat="1" applyFont="1" applyAlignment="1">
      <alignment horizontal="center"/>
    </xf>
    <xf numFmtId="0" fontId="58" fillId="3" borderId="0" xfId="0" applyFont="1" applyFill="1" applyAlignment="1">
      <alignment horizontal="center"/>
    </xf>
    <xf numFmtId="0" fontId="58" fillId="0" borderId="0" xfId="0" applyFont="1"/>
    <xf numFmtId="0" fontId="58" fillId="0" borderId="0" xfId="0" applyFont="1" applyAlignment="1">
      <alignment horizontal="right"/>
    </xf>
    <xf numFmtId="0" fontId="58" fillId="0" borderId="0" xfId="0" applyFont="1" applyAlignment="1">
      <alignment horizontal="center" vertical="center" wrapText="1"/>
    </xf>
    <xf numFmtId="0" fontId="58" fillId="3" borderId="0" xfId="0" applyFont="1" applyFill="1"/>
    <xf numFmtId="0" fontId="69" fillId="0" borderId="0" xfId="0" applyFont="1" applyAlignment="1">
      <alignment horizontal="left"/>
    </xf>
    <xf numFmtId="0" fontId="69" fillId="0" borderId="0" xfId="0" applyFont="1" applyAlignment="1">
      <alignment horizontal="center"/>
    </xf>
    <xf numFmtId="49" fontId="69" fillId="0" borderId="0" xfId="0" applyNumberFormat="1" applyFont="1" applyAlignment="1">
      <alignment horizontal="center"/>
    </xf>
    <xf numFmtId="0" fontId="70" fillId="3" borderId="0" xfId="0" applyFont="1" applyFill="1" applyAlignment="1">
      <alignment horizontal="center"/>
    </xf>
    <xf numFmtId="0" fontId="70" fillId="0" borderId="0" xfId="0" applyFont="1"/>
    <xf numFmtId="0" fontId="70" fillId="0" borderId="0" xfId="0" applyFont="1" applyAlignment="1">
      <alignment horizontal="right"/>
    </xf>
    <xf numFmtId="0" fontId="70" fillId="0" borderId="0" xfId="0" applyFont="1" applyAlignment="1">
      <alignment horizontal="center" vertical="center" wrapText="1"/>
    </xf>
    <xf numFmtId="0" fontId="70" fillId="0" borderId="0" xfId="0" applyFont="1" applyAlignment="1">
      <alignment horizontal="center"/>
    </xf>
    <xf numFmtId="0" fontId="70" fillId="3" borderId="0" xfId="0" applyFont="1" applyFill="1"/>
    <xf numFmtId="3" fontId="3" fillId="3" borderId="1" xfId="0" applyNumberFormat="1" applyFont="1" applyFill="1" applyBorder="1" applyAlignment="1">
      <alignment vertical="center" wrapText="1"/>
    </xf>
    <xf numFmtId="0" fontId="58" fillId="0" borderId="0" xfId="0" applyFont="1" applyAlignment="1">
      <alignment horizontal="left" wrapText="1"/>
    </xf>
    <xf numFmtId="0" fontId="58" fillId="0" borderId="0" xfId="0" applyFont="1" applyAlignment="1">
      <alignment wrapText="1"/>
    </xf>
    <xf numFmtId="3" fontId="3" fillId="3" borderId="0" xfId="0" applyNumberFormat="1" applyFont="1" applyFill="1" applyAlignment="1">
      <alignment vertical="center" wrapText="1"/>
    </xf>
    <xf numFmtId="0" fontId="66" fillId="0" borderId="2" xfId="0" applyFont="1" applyBorder="1" applyAlignment="1">
      <alignment horizontal="center" vertical="center"/>
    </xf>
    <xf numFmtId="0" fontId="66" fillId="0" borderId="2" xfId="0" applyFont="1" applyBorder="1" applyAlignment="1">
      <alignment horizontal="center" vertical="center" wrapText="1"/>
    </xf>
    <xf numFmtId="0" fontId="66" fillId="3" borderId="2" xfId="0" applyFont="1" applyFill="1" applyBorder="1" applyAlignment="1">
      <alignment horizontal="center" vertical="center" wrapText="1"/>
    </xf>
    <xf numFmtId="0" fontId="61" fillId="0" borderId="0" xfId="0" applyFont="1" applyAlignment="1">
      <alignment horizontal="center" vertical="center"/>
    </xf>
    <xf numFmtId="0" fontId="66" fillId="3" borderId="3" xfId="0" applyFont="1" applyFill="1" applyBorder="1" applyAlignment="1">
      <alignment horizontal="center" vertical="center" wrapText="1"/>
    </xf>
    <xf numFmtId="0" fontId="66" fillId="0" borderId="3" xfId="0" applyFont="1" applyBorder="1" applyAlignment="1">
      <alignment horizontal="center" vertical="center" wrapText="1"/>
    </xf>
    <xf numFmtId="0" fontId="58" fillId="0" borderId="0" xfId="0" applyFont="1" applyAlignment="1">
      <alignment vertical="center"/>
    </xf>
    <xf numFmtId="0" fontId="12" fillId="0" borderId="2" xfId="0" applyFont="1" applyBorder="1" applyAlignment="1">
      <alignment horizontal="center" vertical="center"/>
    </xf>
    <xf numFmtId="3" fontId="12" fillId="3" borderId="19" xfId="0" applyNumberFormat="1" applyFont="1" applyFill="1" applyBorder="1" applyAlignment="1">
      <alignment horizontal="center" vertical="center" wrapText="1"/>
    </xf>
    <xf numFmtId="0" fontId="61" fillId="0" borderId="2" xfId="0" applyFont="1" applyBorder="1" applyAlignment="1">
      <alignment horizontal="center" vertical="center" wrapText="1"/>
    </xf>
    <xf numFmtId="0" fontId="61" fillId="0" borderId="2" xfId="0" quotePrefix="1" applyFont="1" applyBorder="1" applyAlignment="1">
      <alignment horizontal="center" vertical="center"/>
    </xf>
    <xf numFmtId="0" fontId="61" fillId="0" borderId="2" xfId="0" applyFont="1" applyBorder="1" applyAlignment="1">
      <alignment horizontal="center" vertical="center"/>
    </xf>
    <xf numFmtId="0" fontId="12" fillId="0" borderId="0" xfId="0" applyFont="1" applyAlignment="1">
      <alignment horizontal="center" vertical="center"/>
    </xf>
    <xf numFmtId="0" fontId="3" fillId="0" borderId="0" xfId="0" applyFont="1" applyAlignment="1">
      <alignment vertical="center"/>
    </xf>
    <xf numFmtId="14" fontId="61" fillId="3" borderId="2" xfId="0" applyNumberFormat="1" applyFont="1" applyFill="1" applyBorder="1" applyAlignment="1">
      <alignment horizontal="center" vertical="center"/>
    </xf>
    <xf numFmtId="0" fontId="61" fillId="0" borderId="2" xfId="0" quotePrefix="1" applyFont="1" applyBorder="1" applyAlignment="1">
      <alignment horizontal="center" vertical="center" wrapText="1"/>
    </xf>
    <xf numFmtId="0" fontId="66" fillId="12" borderId="2" xfId="0" applyFont="1" applyFill="1" applyBorder="1" applyAlignment="1">
      <alignment horizontal="center" vertical="center" wrapText="1"/>
    </xf>
    <xf numFmtId="14" fontId="61" fillId="3" borderId="2" xfId="0" quotePrefix="1" applyNumberFormat="1" applyFont="1" applyFill="1" applyBorder="1" applyAlignment="1">
      <alignment horizontal="center" vertical="center"/>
    </xf>
    <xf numFmtId="0" fontId="61" fillId="3" borderId="2" xfId="0" quotePrefix="1" applyFont="1" applyFill="1" applyBorder="1" applyAlignment="1">
      <alignment horizontal="center" vertical="center"/>
    </xf>
    <xf numFmtId="49" fontId="60" fillId="3" borderId="2" xfId="0" applyNumberFormat="1" applyFont="1" applyFill="1" applyBorder="1" applyAlignment="1">
      <alignment horizontal="center" vertical="center" wrapText="1"/>
    </xf>
    <xf numFmtId="0" fontId="12" fillId="0" borderId="2" xfId="9" quotePrefix="1" applyFont="1" applyBorder="1" applyAlignment="1">
      <alignment horizontal="center" vertical="center" wrapText="1"/>
    </xf>
    <xf numFmtId="0" fontId="24" fillId="3" borderId="2" xfId="0" applyFont="1" applyFill="1" applyBorder="1" applyAlignment="1">
      <alignment horizontal="center" vertical="top"/>
    </xf>
    <xf numFmtId="0" fontId="37" fillId="3" borderId="0" xfId="0" applyFont="1" applyFill="1" applyAlignment="1">
      <alignment horizontal="center" wrapText="1"/>
    </xf>
    <xf numFmtId="0" fontId="36" fillId="3" borderId="7" xfId="0" applyFont="1" applyFill="1" applyBorder="1" applyAlignment="1">
      <alignment horizontal="center" vertical="center" wrapText="1"/>
    </xf>
    <xf numFmtId="0" fontId="2" fillId="3" borderId="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18" fillId="10" borderId="3" xfId="0" applyFont="1" applyFill="1" applyBorder="1" applyAlignment="1">
      <alignment horizontal="center" vertical="center"/>
    </xf>
    <xf numFmtId="0" fontId="18" fillId="10" borderId="15" xfId="0" applyFont="1" applyFill="1" applyBorder="1" applyAlignment="1">
      <alignment horizontal="center" vertical="center"/>
    </xf>
    <xf numFmtId="0" fontId="18" fillId="10" borderId="4" xfId="0" applyFont="1" applyFill="1" applyBorder="1" applyAlignment="1">
      <alignment horizontal="center" vertical="center"/>
    </xf>
    <xf numFmtId="170" fontId="18" fillId="10" borderId="2" xfId="0" applyNumberFormat="1" applyFont="1" applyFill="1" applyBorder="1" applyAlignment="1">
      <alignment horizontal="center" vertical="center"/>
    </xf>
    <xf numFmtId="0" fontId="18" fillId="0" borderId="3"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18" fillId="0" borderId="4" xfId="0" applyFont="1" applyBorder="1" applyAlignment="1" applyProtection="1">
      <alignment horizontal="center" vertical="center" wrapText="1"/>
      <protection locked="0"/>
    </xf>
    <xf numFmtId="0" fontId="18" fillId="0" borderId="2" xfId="0" applyFont="1" applyBorder="1" applyAlignment="1">
      <alignment horizontal="center" vertical="center" wrapText="1"/>
    </xf>
    <xf numFmtId="0" fontId="18" fillId="3" borderId="2" xfId="0" applyFont="1" applyFill="1" applyBorder="1" applyAlignment="1">
      <alignment horizontal="center" vertical="center" wrapText="1"/>
    </xf>
    <xf numFmtId="0" fontId="18" fillId="0" borderId="3" xfId="0" applyFont="1" applyBorder="1" applyAlignment="1" applyProtection="1">
      <alignment horizontal="left" vertical="center" wrapText="1"/>
      <protection locked="0"/>
    </xf>
    <xf numFmtId="0" fontId="18" fillId="0" borderId="15"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0" fillId="0" borderId="2" xfId="0" applyFont="1" applyBorder="1" applyAlignment="1">
      <alignment horizontal="center" vertical="center" wrapText="1"/>
    </xf>
    <xf numFmtId="170" fontId="10" fillId="3" borderId="2" xfId="13" applyNumberFormat="1" applyFont="1" applyFill="1" applyBorder="1" applyAlignment="1">
      <alignment horizontal="center" vertical="center"/>
    </xf>
    <xf numFmtId="0" fontId="18" fillId="0" borderId="16" xfId="0" applyFont="1" applyBorder="1" applyAlignment="1" applyProtection="1">
      <alignment horizontal="left" vertical="center" wrapText="1"/>
      <protection locked="0"/>
    </xf>
    <xf numFmtId="0" fontId="18" fillId="0" borderId="17" xfId="0" applyFont="1" applyBorder="1" applyAlignment="1" applyProtection="1">
      <alignment horizontal="left" vertical="center" wrapText="1"/>
      <protection locked="0"/>
    </xf>
    <xf numFmtId="0" fontId="10" fillId="3" borderId="0" xfId="0" applyFont="1" applyFill="1" applyAlignment="1">
      <alignment horizontal="center"/>
    </xf>
    <xf numFmtId="0" fontId="53" fillId="3" borderId="0" xfId="0" applyFont="1" applyFill="1" applyAlignment="1">
      <alignment horizontal="center"/>
    </xf>
    <xf numFmtId="0" fontId="11" fillId="3" borderId="0" xfId="0" applyFont="1" applyFill="1" applyAlignment="1">
      <alignment horizontal="center" vertical="center" wrapText="1"/>
    </xf>
    <xf numFmtId="0" fontId="54" fillId="3" borderId="0" xfId="0" applyFont="1" applyFill="1" applyAlignment="1">
      <alignment horizontal="center" vertical="center" wrapText="1"/>
    </xf>
    <xf numFmtId="0" fontId="49" fillId="3" borderId="2" xfId="0" applyFont="1" applyFill="1" applyBorder="1" applyAlignment="1" applyProtection="1">
      <alignment horizontal="center" vertical="center" wrapText="1"/>
      <protection locked="0"/>
    </xf>
    <xf numFmtId="0" fontId="50" fillId="3" borderId="2" xfId="0" applyFont="1" applyFill="1" applyBorder="1" applyAlignment="1" applyProtection="1">
      <alignment horizontal="center" vertical="center" wrapText="1"/>
      <protection locked="0"/>
    </xf>
    <xf numFmtId="0" fontId="49" fillId="3" borderId="2"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5" fillId="3" borderId="0" xfId="0" applyFont="1" applyFill="1" applyAlignment="1">
      <alignment horizontal="center" vertical="center" wrapText="1"/>
    </xf>
    <xf numFmtId="0" fontId="18" fillId="3" borderId="1" xfId="0" applyFont="1" applyFill="1" applyBorder="1" applyAlignment="1" applyProtection="1">
      <alignment horizontal="center" vertical="center" wrapText="1"/>
      <protection locked="0"/>
    </xf>
    <xf numFmtId="0" fontId="18" fillId="3" borderId="5" xfId="0" applyFont="1" applyFill="1" applyBorder="1" applyAlignment="1" applyProtection="1">
      <alignment horizontal="center" vertical="center" wrapText="1"/>
      <protection locked="0"/>
    </xf>
    <xf numFmtId="0" fontId="61" fillId="0" borderId="1" xfId="0" applyFont="1" applyBorder="1" applyAlignment="1">
      <alignment horizontal="center" vertical="center" wrapText="1"/>
    </xf>
    <xf numFmtId="0" fontId="61" fillId="0" borderId="6" xfId="0" applyFont="1" applyBorder="1" applyAlignment="1">
      <alignment horizontal="center" vertical="center" wrapText="1"/>
    </xf>
    <xf numFmtId="0" fontId="61" fillId="0" borderId="5" xfId="0" applyFont="1" applyBorder="1" applyAlignment="1">
      <alignment horizontal="center" vertical="center" wrapText="1"/>
    </xf>
    <xf numFmtId="0" fontId="58" fillId="0" borderId="0" xfId="0" applyFont="1" applyAlignment="1">
      <alignment horizontal="left"/>
    </xf>
    <xf numFmtId="0" fontId="69" fillId="0" borderId="0" xfId="0" applyFont="1" applyAlignment="1">
      <alignment horizontal="left"/>
    </xf>
    <xf numFmtId="0" fontId="71" fillId="0" borderId="0" xfId="0" applyFont="1" applyAlignment="1">
      <alignment horizontal="center" vertical="center"/>
    </xf>
    <xf numFmtId="0" fontId="72" fillId="0" borderId="0" xfId="0" applyFont="1" applyAlignment="1">
      <alignment horizontal="center" vertical="center"/>
    </xf>
    <xf numFmtId="0" fontId="70" fillId="0" borderId="0" xfId="0" applyFont="1" applyAlignment="1">
      <alignment horizontal="center"/>
    </xf>
    <xf numFmtId="0" fontId="11" fillId="3" borderId="1" xfId="0" applyFont="1" applyFill="1" applyBorder="1" applyAlignment="1">
      <alignment horizontal="center" vertical="center" wrapText="1"/>
    </xf>
    <xf numFmtId="0" fontId="12" fillId="3" borderId="1" xfId="0" applyFont="1" applyFill="1" applyBorder="1" applyAlignment="1">
      <alignment horizontal="left" vertical="center" wrapText="1"/>
    </xf>
    <xf numFmtId="0" fontId="12" fillId="3" borderId="5" xfId="0" applyFont="1" applyFill="1" applyBorder="1" applyAlignment="1">
      <alignment horizontal="left" vertical="center" wrapText="1"/>
    </xf>
    <xf numFmtId="3" fontId="12" fillId="3" borderId="1" xfId="0" applyNumberFormat="1" applyFont="1" applyFill="1" applyBorder="1" applyAlignment="1">
      <alignment horizontal="right" vertical="center" wrapText="1"/>
    </xf>
    <xf numFmtId="3" fontId="12" fillId="3" borderId="5" xfId="0" applyNumberFormat="1" applyFont="1" applyFill="1" applyBorder="1" applyAlignment="1">
      <alignment horizontal="right" vertical="center" wrapText="1"/>
    </xf>
    <xf numFmtId="0" fontId="12" fillId="3" borderId="6" xfId="0" applyFont="1" applyFill="1" applyBorder="1" applyAlignment="1">
      <alignment horizontal="left" vertical="center" wrapText="1"/>
    </xf>
    <xf numFmtId="0" fontId="64" fillId="0" borderId="5" xfId="0" applyFont="1" applyBorder="1" applyAlignment="1">
      <alignment horizontal="right" vertical="center" wrapText="1"/>
    </xf>
    <xf numFmtId="0" fontId="12" fillId="3" borderId="2" xfId="0" applyFont="1" applyFill="1" applyBorder="1" applyAlignment="1">
      <alignment horizontal="left" vertical="center" wrapText="1"/>
    </xf>
    <xf numFmtId="0" fontId="11" fillId="3" borderId="0" xfId="0" applyFont="1" applyFill="1" applyAlignment="1">
      <alignment horizontal="center"/>
    </xf>
    <xf numFmtId="0" fontId="65" fillId="3" borderId="0" xfId="0" applyFont="1" applyFill="1" applyAlignment="1">
      <alignment horizontal="center"/>
    </xf>
    <xf numFmtId="0" fontId="11" fillId="3" borderId="6"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6" xfId="0" applyFont="1" applyFill="1" applyBorder="1" applyAlignment="1">
      <alignment horizontal="left" vertical="center" wrapText="1"/>
    </xf>
    <xf numFmtId="0" fontId="11" fillId="3" borderId="2"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2" xfId="0" applyFont="1" applyFill="1" applyBorder="1" applyAlignment="1">
      <alignment horizontal="center" vertical="top"/>
    </xf>
    <xf numFmtId="0" fontId="12" fillId="3" borderId="1" xfId="0" applyFont="1" applyFill="1" applyBorder="1" applyAlignment="1">
      <alignment horizontal="left" vertical="center"/>
    </xf>
    <xf numFmtId="0" fontId="12" fillId="3" borderId="6" xfId="0" applyFont="1" applyFill="1" applyBorder="1" applyAlignment="1">
      <alignment horizontal="left" vertical="center"/>
    </xf>
    <xf numFmtId="0" fontId="12" fillId="3" borderId="5" xfId="0" applyFont="1" applyFill="1" applyBorder="1" applyAlignment="1">
      <alignment horizontal="left" vertical="center"/>
    </xf>
    <xf numFmtId="3" fontId="12" fillId="3" borderId="1" xfId="0" applyNumberFormat="1" applyFont="1" applyFill="1" applyBorder="1" applyAlignment="1">
      <alignment horizontal="right" vertical="center"/>
    </xf>
    <xf numFmtId="3" fontId="12" fillId="3" borderId="6" xfId="0" applyNumberFormat="1" applyFont="1" applyFill="1" applyBorder="1" applyAlignment="1">
      <alignment horizontal="right" vertical="center"/>
    </xf>
    <xf numFmtId="3" fontId="12" fillId="3" borderId="5" xfId="0" applyNumberFormat="1" applyFont="1" applyFill="1" applyBorder="1" applyAlignment="1">
      <alignment horizontal="right" vertical="center"/>
    </xf>
    <xf numFmtId="3" fontId="12" fillId="3" borderId="6" xfId="0" applyNumberFormat="1" applyFont="1" applyFill="1" applyBorder="1" applyAlignment="1">
      <alignment horizontal="right" vertical="center" wrapText="1"/>
    </xf>
    <xf numFmtId="0" fontId="64" fillId="0" borderId="6" xfId="0" applyFont="1" applyBorder="1" applyAlignment="1">
      <alignment horizontal="right" vertical="center" wrapText="1"/>
    </xf>
    <xf numFmtId="0" fontId="64" fillId="0" borderId="5" xfId="0" applyFont="1" applyBorder="1" applyAlignment="1">
      <alignment horizontal="right" vertical="center"/>
    </xf>
    <xf numFmtId="0" fontId="20" fillId="3" borderId="6" xfId="0" applyFont="1" applyFill="1" applyBorder="1" applyAlignment="1">
      <alignment horizontal="left" vertical="center" wrapText="1"/>
    </xf>
    <xf numFmtId="0" fontId="20" fillId="3" borderId="5" xfId="0" applyFont="1" applyFill="1" applyBorder="1" applyAlignment="1">
      <alignment horizontal="left" vertical="center" wrapText="1"/>
    </xf>
    <xf numFmtId="0" fontId="20" fillId="3" borderId="6" xfId="0" applyFont="1" applyFill="1" applyBorder="1" applyAlignment="1">
      <alignment horizontal="left" vertical="center"/>
    </xf>
    <xf numFmtId="0" fontId="20" fillId="3" borderId="5" xfId="0" applyFont="1" applyFill="1" applyBorder="1" applyAlignment="1">
      <alignment horizontal="left" vertical="center"/>
    </xf>
    <xf numFmtId="0" fontId="20" fillId="3" borderId="2" xfId="0" applyFont="1" applyFill="1" applyBorder="1" applyAlignment="1">
      <alignment horizontal="left" vertical="center"/>
    </xf>
    <xf numFmtId="0" fontId="64" fillId="0" borderId="5" xfId="0" applyFont="1" applyBorder="1" applyAlignment="1">
      <alignment horizontal="left" vertical="center" wrapText="1"/>
    </xf>
    <xf numFmtId="0" fontId="20" fillId="3" borderId="2" xfId="0" applyFont="1" applyFill="1" applyBorder="1" applyAlignment="1">
      <alignment horizontal="left"/>
    </xf>
    <xf numFmtId="0" fontId="61" fillId="0" borderId="1" xfId="0" applyFont="1" applyBorder="1" applyAlignment="1">
      <alignment horizontal="left" vertical="center" wrapText="1"/>
    </xf>
    <xf numFmtId="0" fontId="61" fillId="0" borderId="6" xfId="0" applyFont="1" applyBorder="1" applyAlignment="1">
      <alignment horizontal="left" vertical="center" wrapText="1"/>
    </xf>
    <xf numFmtId="0" fontId="61" fillId="0" borderId="5" xfId="0" applyFont="1" applyBorder="1" applyAlignment="1">
      <alignment horizontal="left" vertical="center" wrapText="1"/>
    </xf>
    <xf numFmtId="168" fontId="12" fillId="3" borderId="1" xfId="0" applyNumberFormat="1" applyFont="1" applyFill="1" applyBorder="1" applyAlignment="1">
      <alignment horizontal="right" vertical="center"/>
    </xf>
    <xf numFmtId="168" fontId="12" fillId="3" borderId="6" xfId="0" applyNumberFormat="1" applyFont="1" applyFill="1" applyBorder="1" applyAlignment="1">
      <alignment horizontal="right" vertical="center"/>
    </xf>
    <xf numFmtId="168" fontId="12" fillId="3" borderId="5" xfId="0" applyNumberFormat="1" applyFont="1" applyFill="1" applyBorder="1" applyAlignment="1">
      <alignment horizontal="right" vertical="center"/>
    </xf>
    <xf numFmtId="0" fontId="20" fillId="3" borderId="6" xfId="0" applyFont="1" applyFill="1" applyBorder="1" applyAlignment="1">
      <alignment horizontal="center"/>
    </xf>
    <xf numFmtId="0" fontId="20" fillId="3" borderId="5" xfId="0" applyFont="1" applyFill="1" applyBorder="1" applyAlignment="1">
      <alignment horizontal="center"/>
    </xf>
    <xf numFmtId="3" fontId="12" fillId="3" borderId="2" xfId="0" applyNumberFormat="1" applyFont="1" applyFill="1" applyBorder="1" applyAlignment="1">
      <alignment horizontal="right" vertical="center"/>
    </xf>
    <xf numFmtId="0" fontId="31" fillId="0" borderId="1" xfId="0" applyFont="1" applyBorder="1" applyAlignment="1">
      <alignment horizontal="left" vertical="center" wrapText="1"/>
    </xf>
    <xf numFmtId="0" fontId="31" fillId="0" borderId="5" xfId="0" applyFont="1" applyBorder="1" applyAlignment="1">
      <alignment horizontal="left" vertical="center" wrapText="1"/>
    </xf>
    <xf numFmtId="3" fontId="12" fillId="3" borderId="2" xfId="0" applyNumberFormat="1" applyFont="1" applyFill="1" applyBorder="1" applyAlignment="1">
      <alignment horizontal="right" vertical="center" wrapText="1"/>
    </xf>
    <xf numFmtId="0" fontId="31" fillId="0" borderId="5" xfId="0" applyFont="1" applyBorder="1" applyAlignment="1">
      <alignment horizontal="right" vertical="center"/>
    </xf>
    <xf numFmtId="0" fontId="64" fillId="0" borderId="5" xfId="0" applyFont="1" applyBorder="1" applyAlignment="1">
      <alignment horizontal="left" vertical="center"/>
    </xf>
    <xf numFmtId="0" fontId="20" fillId="3" borderId="6" xfId="0" applyFont="1" applyFill="1" applyBorder="1" applyAlignment="1">
      <alignment horizontal="left"/>
    </xf>
    <xf numFmtId="0" fontId="20" fillId="3" borderId="5" xfId="0" applyFont="1" applyFill="1" applyBorder="1" applyAlignment="1">
      <alignment horizontal="left"/>
    </xf>
    <xf numFmtId="0" fontId="63" fillId="0" borderId="2" xfId="0" applyFont="1" applyBorder="1" applyAlignment="1">
      <alignment horizontal="center" wrapText="1"/>
    </xf>
    <xf numFmtId="0" fontId="63" fillId="0" borderId="2" xfId="0" applyFont="1" applyBorder="1" applyAlignment="1">
      <alignment horizontal="center" vertical="center" wrapText="1"/>
    </xf>
    <xf numFmtId="0" fontId="63" fillId="0" borderId="2" xfId="0" applyFont="1" applyBorder="1" applyAlignment="1">
      <alignment horizontal="center" vertical="top" wrapText="1"/>
    </xf>
    <xf numFmtId="0" fontId="31" fillId="0" borderId="2" xfId="0" applyFont="1" applyBorder="1" applyAlignment="1">
      <alignment horizontal="center" vertical="center" wrapText="1"/>
    </xf>
    <xf numFmtId="0" fontId="63" fillId="0" borderId="1" xfId="0" quotePrefix="1" applyFont="1" applyBorder="1" applyAlignment="1">
      <alignment horizontal="center" vertical="center" wrapText="1"/>
    </xf>
    <xf numFmtId="0" fontId="63" fillId="0" borderId="6" xfId="0" quotePrefix="1" applyFont="1" applyBorder="1" applyAlignment="1">
      <alignment horizontal="center" vertical="center" wrapText="1"/>
    </xf>
    <xf numFmtId="0" fontId="63" fillId="0" borderId="5" xfId="0" quotePrefix="1" applyFont="1" applyBorder="1" applyAlignment="1">
      <alignment horizontal="center" vertical="center" wrapText="1"/>
    </xf>
    <xf numFmtId="0" fontId="3" fillId="0" borderId="1" xfId="0" applyFont="1" applyBorder="1" applyAlignment="1">
      <alignment horizontal="center" wrapText="1"/>
    </xf>
    <xf numFmtId="0" fontId="3" fillId="0" borderId="6" xfId="0" applyFont="1" applyBorder="1" applyAlignment="1">
      <alignment horizontal="center" wrapText="1"/>
    </xf>
    <xf numFmtId="0" fontId="3" fillId="0" borderId="5" xfId="0" applyFont="1" applyBorder="1" applyAlignment="1">
      <alignment horizontal="center" wrapText="1"/>
    </xf>
    <xf numFmtId="0" fontId="18" fillId="0" borderId="1" xfId="0" applyFont="1" applyBorder="1" applyAlignment="1">
      <alignment horizontal="center" vertical="center" wrapText="1"/>
    </xf>
    <xf numFmtId="0" fontId="18" fillId="0" borderId="5" xfId="0" applyFont="1" applyBorder="1" applyAlignment="1">
      <alignment horizontal="center" vertical="center" wrapText="1"/>
    </xf>
    <xf numFmtId="0" fontId="3" fillId="0" borderId="2" xfId="0" applyFont="1" applyBorder="1" applyAlignment="1">
      <alignment horizontal="center" wrapText="1"/>
    </xf>
    <xf numFmtId="0" fontId="3" fillId="3" borderId="1" xfId="0" applyFont="1" applyFill="1" applyBorder="1" applyAlignment="1">
      <alignment horizontal="center" wrapText="1"/>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3" fillId="3" borderId="2" xfId="0" applyFont="1" applyFill="1" applyBorder="1" applyAlignment="1">
      <alignment horizontal="center" wrapText="1"/>
    </xf>
    <xf numFmtId="0" fontId="21" fillId="0" borderId="0" xfId="0" applyFont="1" applyAlignment="1">
      <alignment horizontal="left"/>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3" fillId="0" borderId="1" xfId="0" applyFont="1" applyBorder="1" applyAlignment="1">
      <alignment horizontal="center"/>
    </xf>
    <xf numFmtId="0" fontId="3" fillId="0" borderId="5" xfId="0" applyFont="1" applyBorder="1" applyAlignment="1">
      <alignment horizontal="center"/>
    </xf>
    <xf numFmtId="0" fontId="10" fillId="0" borderId="1" xfId="0" applyFont="1" applyBorder="1" applyAlignment="1">
      <alignment horizontal="center"/>
    </xf>
    <xf numFmtId="0" fontId="10" fillId="0" borderId="5" xfId="0" applyFont="1" applyBorder="1" applyAlignment="1">
      <alignment horizontal="center"/>
    </xf>
    <xf numFmtId="0" fontId="10" fillId="0" borderId="1" xfId="0" applyFont="1" applyBorder="1"/>
    <xf numFmtId="0" fontId="10" fillId="0" borderId="5" xfId="0" applyFont="1" applyBorder="1"/>
    <xf numFmtId="0" fontId="10" fillId="0" borderId="2" xfId="0" applyFont="1" applyBorder="1"/>
    <xf numFmtId="0" fontId="10" fillId="0" borderId="1" xfId="0" applyFont="1" applyBorder="1" applyAlignment="1">
      <alignment horizontal="center" wrapText="1"/>
    </xf>
    <xf numFmtId="0" fontId="10" fillId="0" borderId="5" xfId="0" applyFont="1" applyBorder="1" applyAlignment="1">
      <alignment horizontal="center" wrapText="1"/>
    </xf>
    <xf numFmtId="0" fontId="15" fillId="0" borderId="0" xfId="0" applyFont="1" applyAlignment="1">
      <alignment horizontal="center"/>
    </xf>
    <xf numFmtId="0" fontId="17" fillId="0" borderId="0" xfId="0" applyFont="1" applyAlignment="1">
      <alignment horizontal="center"/>
    </xf>
    <xf numFmtId="49" fontId="18" fillId="0" borderId="1" xfId="0" applyNumberFormat="1" applyFont="1" applyBorder="1" applyAlignment="1">
      <alignment horizontal="center" vertical="center" wrapText="1"/>
    </xf>
    <xf numFmtId="49" fontId="18" fillId="0" borderId="5" xfId="0" applyNumberFormat="1" applyFont="1" applyBorder="1" applyAlignment="1">
      <alignment horizontal="center" vertical="center" wrapText="1"/>
    </xf>
    <xf numFmtId="0" fontId="24" fillId="0" borderId="2" xfId="0" applyFont="1" applyBorder="1" applyAlignment="1">
      <alignment horizontal="center" vertical="top"/>
    </xf>
    <xf numFmtId="0" fontId="24" fillId="0" borderId="1" xfId="0" applyFont="1" applyBorder="1" applyAlignment="1">
      <alignment horizontal="center" vertical="top" wrapText="1"/>
    </xf>
    <xf numFmtId="0" fontId="24" fillId="0" borderId="5" xfId="0" applyFont="1" applyBorder="1" applyAlignment="1">
      <alignment horizontal="center" vertical="top" wrapText="1"/>
    </xf>
  </cellXfs>
  <cellStyles count="14">
    <cellStyle name="Bad 2" xfId="7" xr:uid="{00000000-0005-0000-0000-000000000000}"/>
    <cellStyle name="Comma" xfId="13" builtinId="3"/>
    <cellStyle name="Hyperlink" xfId="9" builtinId="8"/>
    <cellStyle name="Hyperlink 2" xfId="10" xr:uid="{00000000-0005-0000-0000-000003000000}"/>
    <cellStyle name="Hyperlink 3" xfId="11" xr:uid="{00000000-0005-0000-0000-000004000000}"/>
    <cellStyle name="Ledger 17 x 11 in" xfId="12" xr:uid="{00000000-0005-0000-0000-000005000000}"/>
    <cellStyle name="Normal" xfId="0" builtinId="0"/>
    <cellStyle name="Normal 2" xfId="4" xr:uid="{00000000-0005-0000-0000-000007000000}"/>
    <cellStyle name="Normal 3" xfId="3" xr:uid="{00000000-0005-0000-0000-000008000000}"/>
    <cellStyle name="Normal 4 2" xfId="5" xr:uid="{00000000-0005-0000-0000-000009000000}"/>
    <cellStyle name="Normal 5" xfId="1" xr:uid="{00000000-0005-0000-0000-00000A000000}"/>
    <cellStyle name="Normal 7 2" xfId="6" xr:uid="{00000000-0005-0000-0000-00000B000000}"/>
    <cellStyle name="Normal_QCPP_Mau TKe" xfId="2" xr:uid="{00000000-0005-0000-0000-00000C000000}"/>
    <cellStyle name="Percent" xfId="8" builtinId="5"/>
  </cellStyles>
  <dxfs count="8">
    <dxf>
      <font>
        <condense val="0"/>
        <extend val="0"/>
        <color indexed="8"/>
      </font>
      <fill>
        <patternFill>
          <bgColor indexed="45"/>
        </patternFill>
      </fill>
    </dxf>
    <dxf>
      <font>
        <condense val="0"/>
        <extend val="0"/>
        <color indexed="10"/>
      </font>
      <fill>
        <patternFill>
          <bgColor indexed="9"/>
        </patternFill>
      </fill>
    </dxf>
    <dxf>
      <font>
        <condense val="0"/>
        <extend val="0"/>
        <color indexed="8"/>
      </font>
      <fill>
        <patternFill>
          <bgColor indexed="45"/>
        </patternFill>
      </fill>
    </dxf>
    <dxf>
      <font>
        <condense val="0"/>
        <extend val="0"/>
        <color indexed="10"/>
      </font>
      <fill>
        <patternFill>
          <bgColor indexed="9"/>
        </patternFill>
      </fill>
    </dxf>
    <dxf>
      <font>
        <condense val="0"/>
        <extend val="0"/>
        <color indexed="10"/>
      </font>
      <fill>
        <patternFill>
          <bgColor indexed="9"/>
        </patternFill>
      </fill>
    </dxf>
    <dxf>
      <font>
        <condense val="0"/>
        <extend val="0"/>
        <color indexed="8"/>
      </font>
      <fill>
        <patternFill>
          <bgColor indexed="45"/>
        </patternFill>
      </fill>
    </dxf>
    <dxf>
      <font>
        <condense val="0"/>
        <extend val="0"/>
        <color indexed="10"/>
      </font>
      <fill>
        <patternFill>
          <bgColor indexed="9"/>
        </patternFill>
      </fill>
    </dxf>
    <dxf>
      <font>
        <condense val="0"/>
        <extend val="0"/>
        <color indexed="8"/>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Zalo%20Received%20Files\MA%20KICH%20HOAT%20THE%20-%20HD16%20CTY%20QUAN%20LY%20BA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THUY\2024\20.%20B&#7842;O%20HI&#7874;M%20S&#7912;C%20KH&#7886;E%202025\H&#7906;P%20&#272;&#7890;NG%20V&#7898;I%20B&#7842;O%20VI&#7878;T\31.12.2024\2.%20PL_%20Danh%20sach%20cap%20cuu%20khan%20ca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THUY\2024\20.%20B&#7842;O%20HI&#7874;M%20S&#7912;C%20KH&#7886;E%202025\H&#7906;P%20&#272;&#7890;NG%20V&#7898;I%20B&#7842;O%20VI&#7878;T\31.12.2024\4.%20PL_than%20nhan_202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neDrive%20-%20Cong%20Ty%20TNHH%20Ky%20Thuat%20Quan%20Ly%20Bay/giang2012/BH%20tai%20nan%20con%20ng/2025/Hop%20dong%20bh%202025/HD%20tr&#236;nh%20k&#253;/2.1.2025/12.%20PH&#7908;%20L&#7908;C%20S&#7888;%2011%20-%20ds%20nql%20nghi%20huu+ksv%20va%20than%20nh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2">
          <cell r="E2" t="str">
            <v>HTH.D10.BVC.25.HD16.1</v>
          </cell>
          <cell r="F2" t="str">
            <v>924523</v>
          </cell>
        </row>
        <row r="3">
          <cell r="E3" t="str">
            <v>HTH.D10.BVC.25.HD16.10</v>
          </cell>
          <cell r="F3" t="str">
            <v>864354</v>
          </cell>
        </row>
        <row r="4">
          <cell r="E4" t="str">
            <v>HTH.D10.BVC.25.HD16.100</v>
          </cell>
          <cell r="F4" t="str">
            <v>346226</v>
          </cell>
        </row>
        <row r="5">
          <cell r="E5" t="str">
            <v>HTH.D10.BVC.25.HD16.101</v>
          </cell>
          <cell r="F5" t="str">
            <v>962455</v>
          </cell>
        </row>
        <row r="6">
          <cell r="E6" t="str">
            <v>HTH.D10.BVC.25.HD16.102</v>
          </cell>
          <cell r="F6" t="str">
            <v>956853</v>
          </cell>
        </row>
        <row r="7">
          <cell r="E7" t="str">
            <v>HTH.D10.BVC.25.HD16.103</v>
          </cell>
          <cell r="F7" t="str">
            <v>488928</v>
          </cell>
        </row>
        <row r="8">
          <cell r="E8" t="str">
            <v>HTH.D10.BVC.25.HD16.104</v>
          </cell>
          <cell r="F8" t="str">
            <v>608012</v>
          </cell>
        </row>
        <row r="9">
          <cell r="E9" t="str">
            <v>HTH.D10.BVC.25.HD16.105</v>
          </cell>
          <cell r="F9" t="str">
            <v>373940</v>
          </cell>
        </row>
        <row r="10">
          <cell r="E10" t="str">
            <v>HTH.D10.BVC.25.HD16.106</v>
          </cell>
          <cell r="F10" t="str">
            <v>734686</v>
          </cell>
        </row>
        <row r="11">
          <cell r="E11" t="str">
            <v>HTH.D10.BVC.25.HD16.107</v>
          </cell>
          <cell r="F11" t="str">
            <v>502367</v>
          </cell>
        </row>
        <row r="12">
          <cell r="E12" t="str">
            <v>HTH.D10.BVC.25.HD16.108</v>
          </cell>
          <cell r="F12" t="str">
            <v>558760</v>
          </cell>
        </row>
        <row r="13">
          <cell r="E13" t="str">
            <v>HTH.D10.BVC.25.HD16.109</v>
          </cell>
          <cell r="F13" t="str">
            <v>047319</v>
          </cell>
        </row>
        <row r="14">
          <cell r="E14" t="str">
            <v>HTH.D10.BVC.25.HD16.11</v>
          </cell>
          <cell r="F14" t="str">
            <v>715348</v>
          </cell>
        </row>
        <row r="15">
          <cell r="E15" t="str">
            <v>HTH.D10.BVC.25.HD16.110</v>
          </cell>
          <cell r="F15" t="str">
            <v>186133</v>
          </cell>
        </row>
        <row r="16">
          <cell r="E16" t="str">
            <v>HTH.D10.BVC.25.HD16.111</v>
          </cell>
          <cell r="F16" t="str">
            <v>486471</v>
          </cell>
        </row>
        <row r="17">
          <cell r="E17" t="str">
            <v>HTH.D10.BVC.25.HD16.112</v>
          </cell>
          <cell r="F17" t="str">
            <v>903721</v>
          </cell>
        </row>
        <row r="18">
          <cell r="E18" t="str">
            <v>HTH.D10.BVC.25.HD16.113</v>
          </cell>
          <cell r="F18" t="str">
            <v>851058</v>
          </cell>
        </row>
        <row r="19">
          <cell r="E19" t="str">
            <v>HTH.D10.BVC.25.HD16.114</v>
          </cell>
          <cell r="F19" t="str">
            <v>388046</v>
          </cell>
        </row>
        <row r="20">
          <cell r="E20" t="str">
            <v>HTH.D10.BVC.25.HD16.115</v>
          </cell>
          <cell r="F20" t="str">
            <v>343892</v>
          </cell>
        </row>
        <row r="21">
          <cell r="E21" t="str">
            <v>HTH.D10.BVC.25.HD16.116</v>
          </cell>
          <cell r="F21" t="str">
            <v>659233</v>
          </cell>
        </row>
        <row r="22">
          <cell r="E22" t="str">
            <v>HTH.D10.BVC.25.HD16.117</v>
          </cell>
          <cell r="F22" t="str">
            <v>377353</v>
          </cell>
        </row>
        <row r="23">
          <cell r="E23" t="str">
            <v>HTH.D10.BVC.25.HD16.118</v>
          </cell>
          <cell r="F23" t="str">
            <v>297847</v>
          </cell>
        </row>
        <row r="24">
          <cell r="E24" t="str">
            <v>HTH.D10.BVC.25.HD16.119</v>
          </cell>
          <cell r="F24" t="str">
            <v>262153</v>
          </cell>
        </row>
        <row r="25">
          <cell r="E25" t="str">
            <v>HTH.D10.BVC.25.HD16.12</v>
          </cell>
          <cell r="F25" t="str">
            <v>831023</v>
          </cell>
        </row>
        <row r="26">
          <cell r="E26" t="str">
            <v>HTH.D10.BVC.25.HD16.120</v>
          </cell>
          <cell r="F26" t="str">
            <v>906266</v>
          </cell>
        </row>
        <row r="27">
          <cell r="E27" t="str">
            <v>HTH.D10.BVC.25.HD16.121</v>
          </cell>
          <cell r="F27" t="str">
            <v>640587</v>
          </cell>
        </row>
        <row r="28">
          <cell r="E28" t="str">
            <v>HTH.D10.BVC.25.HD16.122</v>
          </cell>
          <cell r="F28" t="str">
            <v>785623</v>
          </cell>
        </row>
        <row r="29">
          <cell r="E29" t="str">
            <v>HTH.D10.BVC.25.HD16.123</v>
          </cell>
          <cell r="F29" t="str">
            <v>501057</v>
          </cell>
        </row>
        <row r="30">
          <cell r="E30" t="str">
            <v>HTH.D10.BVC.25.HD16.124</v>
          </cell>
          <cell r="F30" t="str">
            <v>102741</v>
          </cell>
        </row>
        <row r="31">
          <cell r="E31" t="str">
            <v>HTH.D10.BVC.25.HD16.125</v>
          </cell>
          <cell r="F31" t="str">
            <v>643383</v>
          </cell>
        </row>
        <row r="32">
          <cell r="E32" t="str">
            <v>HTH.D10.BVC.25.HD16.126</v>
          </cell>
          <cell r="F32" t="str">
            <v>167769</v>
          </cell>
        </row>
        <row r="33">
          <cell r="E33" t="str">
            <v>HTH.D10.BVC.25.HD16.127</v>
          </cell>
          <cell r="F33" t="str">
            <v>431123</v>
          </cell>
        </row>
        <row r="34">
          <cell r="E34" t="str">
            <v>HTH.D10.BVC.25.HD16.128</v>
          </cell>
          <cell r="F34" t="str">
            <v>957629</v>
          </cell>
        </row>
        <row r="35">
          <cell r="E35" t="str">
            <v>HTH.D10.BVC.25.HD16.129</v>
          </cell>
          <cell r="F35" t="str">
            <v>711909</v>
          </cell>
        </row>
        <row r="36">
          <cell r="E36" t="str">
            <v>HTH.D10.BVC.25.HD16.13</v>
          </cell>
          <cell r="F36" t="str">
            <v>261070</v>
          </cell>
        </row>
        <row r="37">
          <cell r="E37" t="str">
            <v>HTH.D10.BVC.25.HD16.130</v>
          </cell>
          <cell r="F37" t="str">
            <v>657795</v>
          </cell>
        </row>
        <row r="38">
          <cell r="E38" t="str">
            <v>HTH.D10.BVC.25.HD16.131</v>
          </cell>
          <cell r="F38" t="str">
            <v>778106</v>
          </cell>
        </row>
        <row r="39">
          <cell r="E39" t="str">
            <v>HTH.D10.BVC.25.HD16.132</v>
          </cell>
          <cell r="F39" t="str">
            <v>385611</v>
          </cell>
        </row>
        <row r="40">
          <cell r="E40" t="str">
            <v>HTH.D10.BVC.25.HD16.133</v>
          </cell>
          <cell r="F40" t="str">
            <v>659100</v>
          </cell>
        </row>
        <row r="41">
          <cell r="E41" t="str">
            <v>HTH.D10.BVC.25.HD16.134</v>
          </cell>
          <cell r="F41" t="str">
            <v>553471</v>
          </cell>
        </row>
        <row r="42">
          <cell r="E42" t="str">
            <v>HTH.D10.BVC.25.HD16.135</v>
          </cell>
          <cell r="F42" t="str">
            <v>731045</v>
          </cell>
        </row>
        <row r="43">
          <cell r="E43" t="str">
            <v>HTH.D10.BVC.25.HD16.136</v>
          </cell>
          <cell r="F43" t="str">
            <v>816210</v>
          </cell>
        </row>
        <row r="44">
          <cell r="E44" t="str">
            <v>HTH.D10.BVC.25.HD16.137</v>
          </cell>
          <cell r="F44" t="str">
            <v>639367</v>
          </cell>
        </row>
        <row r="45">
          <cell r="E45" t="str">
            <v>HTH.D10.BVC.25.HD16.138</v>
          </cell>
          <cell r="F45" t="str">
            <v>512738</v>
          </cell>
        </row>
        <row r="46">
          <cell r="E46" t="str">
            <v>HTH.D10.BVC.25.HD16.139</v>
          </cell>
          <cell r="F46" t="str">
            <v>151700</v>
          </cell>
        </row>
        <row r="47">
          <cell r="E47" t="str">
            <v>HTH.D10.BVC.25.HD16.14</v>
          </cell>
          <cell r="F47" t="str">
            <v>166226</v>
          </cell>
        </row>
        <row r="48">
          <cell r="E48" t="str">
            <v>HTH.D10.BVC.25.HD16.140</v>
          </cell>
          <cell r="F48" t="str">
            <v>120251</v>
          </cell>
        </row>
        <row r="49">
          <cell r="E49" t="str">
            <v>HTH.D10.BVC.25.HD16.141</v>
          </cell>
          <cell r="F49" t="str">
            <v>040261</v>
          </cell>
        </row>
        <row r="50">
          <cell r="E50" t="str">
            <v>HTH.D10.BVC.25.HD16.142</v>
          </cell>
          <cell r="F50" t="str">
            <v>612108</v>
          </cell>
        </row>
        <row r="51">
          <cell r="E51" t="str">
            <v>HTH.D10.BVC.25.HD16.143</v>
          </cell>
          <cell r="F51" t="str">
            <v>506887</v>
          </cell>
        </row>
        <row r="52">
          <cell r="E52" t="str">
            <v>HTH.D10.BVC.25.HD16.144</v>
          </cell>
          <cell r="F52" t="str">
            <v>935554</v>
          </cell>
        </row>
        <row r="53">
          <cell r="E53" t="str">
            <v>HTH.D10.BVC.25.HD16.145</v>
          </cell>
          <cell r="F53" t="str">
            <v>373726</v>
          </cell>
        </row>
        <row r="54">
          <cell r="E54" t="str">
            <v>HTH.D10.BVC.25.HD16.146</v>
          </cell>
          <cell r="F54" t="str">
            <v>746602</v>
          </cell>
        </row>
        <row r="55">
          <cell r="E55" t="str">
            <v>HTH.D10.BVC.25.HD16.147</v>
          </cell>
          <cell r="F55" t="str">
            <v>676006</v>
          </cell>
        </row>
        <row r="56">
          <cell r="E56" t="str">
            <v>HTH.D10.BVC.25.HD16.148</v>
          </cell>
          <cell r="F56" t="str">
            <v>074157</v>
          </cell>
        </row>
        <row r="57">
          <cell r="E57" t="str">
            <v>HTH.D10.BVC.25.HD16.149</v>
          </cell>
          <cell r="F57" t="str">
            <v>435275</v>
          </cell>
        </row>
        <row r="58">
          <cell r="E58" t="str">
            <v>HTH.D10.BVC.25.HD16.15</v>
          </cell>
          <cell r="F58" t="str">
            <v>020220</v>
          </cell>
        </row>
        <row r="59">
          <cell r="E59" t="str">
            <v>HTH.D10.BVC.25.HD16.150</v>
          </cell>
          <cell r="F59" t="str">
            <v>273266</v>
          </cell>
        </row>
        <row r="60">
          <cell r="E60" t="str">
            <v>HTH.D10.BVC.25.HD16.151</v>
          </cell>
          <cell r="F60" t="str">
            <v>759776</v>
          </cell>
        </row>
        <row r="61">
          <cell r="E61" t="str">
            <v>HTH.D10.BVC.25.HD16.152</v>
          </cell>
          <cell r="F61" t="str">
            <v>914613</v>
          </cell>
        </row>
        <row r="62">
          <cell r="E62" t="str">
            <v>HTH.D10.BVC.25.HD16.153</v>
          </cell>
          <cell r="F62" t="str">
            <v>518062</v>
          </cell>
        </row>
        <row r="63">
          <cell r="E63" t="str">
            <v>HTH.D10.BVC.25.HD16.154</v>
          </cell>
          <cell r="F63" t="str">
            <v>258491</v>
          </cell>
        </row>
        <row r="64">
          <cell r="E64" t="str">
            <v>HTH.D10.BVC.25.HD16.155</v>
          </cell>
          <cell r="F64" t="str">
            <v>691817</v>
          </cell>
        </row>
        <row r="65">
          <cell r="E65" t="str">
            <v>HTH.D10.BVC.25.HD16.156</v>
          </cell>
          <cell r="F65" t="str">
            <v>535800</v>
          </cell>
        </row>
        <row r="66">
          <cell r="E66" t="str">
            <v>HTH.D10.BVC.25.HD16.157</v>
          </cell>
          <cell r="F66" t="str">
            <v>350237</v>
          </cell>
        </row>
        <row r="67">
          <cell r="E67" t="str">
            <v>HTH.D10.BVC.25.HD16.158</v>
          </cell>
          <cell r="F67" t="str">
            <v>383278</v>
          </cell>
        </row>
        <row r="68">
          <cell r="E68" t="str">
            <v>HTH.D10.BVC.25.HD16.159</v>
          </cell>
          <cell r="F68" t="str">
            <v>172454</v>
          </cell>
        </row>
        <row r="69">
          <cell r="E69" t="str">
            <v>HTH.D10.BVC.25.HD16.16</v>
          </cell>
          <cell r="F69" t="str">
            <v>559573</v>
          </cell>
        </row>
        <row r="70">
          <cell r="E70" t="str">
            <v>HTH.D10.BVC.25.HD16.160</v>
          </cell>
          <cell r="F70" t="str">
            <v>374909</v>
          </cell>
        </row>
        <row r="71">
          <cell r="E71" t="str">
            <v>HTH.D10.BVC.25.HD16.161</v>
          </cell>
          <cell r="F71" t="str">
            <v>732074</v>
          </cell>
        </row>
        <row r="72">
          <cell r="E72" t="str">
            <v>HTH.D10.BVC.25.HD16.162</v>
          </cell>
          <cell r="F72" t="str">
            <v>819999</v>
          </cell>
        </row>
        <row r="73">
          <cell r="E73" t="str">
            <v>HTH.D10.BVC.25.HD16.163</v>
          </cell>
          <cell r="F73" t="str">
            <v>890050</v>
          </cell>
        </row>
        <row r="74">
          <cell r="E74" t="str">
            <v>HTH.D10.BVC.25.HD16.164</v>
          </cell>
          <cell r="F74" t="str">
            <v>184524</v>
          </cell>
        </row>
        <row r="75">
          <cell r="E75" t="str">
            <v>HTH.D10.BVC.25.HD16.165</v>
          </cell>
          <cell r="F75" t="str">
            <v>909922</v>
          </cell>
        </row>
        <row r="76">
          <cell r="E76" t="str">
            <v>HTH.D10.BVC.25.HD16.166</v>
          </cell>
          <cell r="F76" t="str">
            <v>091329</v>
          </cell>
        </row>
        <row r="77">
          <cell r="E77" t="str">
            <v>HTH.D10.BVC.25.HD16.167</v>
          </cell>
          <cell r="F77" t="str">
            <v>250940</v>
          </cell>
        </row>
        <row r="78">
          <cell r="E78" t="str">
            <v>HTH.D10.BVC.25.HD16.168</v>
          </cell>
          <cell r="F78" t="str">
            <v>959845</v>
          </cell>
        </row>
        <row r="79">
          <cell r="E79" t="str">
            <v>HTH.D10.BVC.25.HD16.169</v>
          </cell>
          <cell r="F79" t="str">
            <v>153037</v>
          </cell>
        </row>
        <row r="80">
          <cell r="E80" t="str">
            <v>HTH.D10.BVC.25.HD16.17</v>
          </cell>
          <cell r="F80" t="str">
            <v>740354</v>
          </cell>
        </row>
        <row r="81">
          <cell r="E81" t="str">
            <v>HTH.D10.BVC.25.HD16.170</v>
          </cell>
          <cell r="F81" t="str">
            <v>359688</v>
          </cell>
        </row>
        <row r="82">
          <cell r="E82" t="str">
            <v>HTH.D10.BVC.25.HD16.171</v>
          </cell>
          <cell r="F82" t="str">
            <v>827106</v>
          </cell>
        </row>
        <row r="83">
          <cell r="E83" t="str">
            <v>HTH.D10.BVC.25.HD16.172</v>
          </cell>
          <cell r="F83" t="str">
            <v>577060</v>
          </cell>
        </row>
        <row r="84">
          <cell r="E84" t="str">
            <v>HTH.D10.BVC.25.HD16.173</v>
          </cell>
          <cell r="F84" t="str">
            <v>379262</v>
          </cell>
        </row>
        <row r="85">
          <cell r="E85" t="str">
            <v>HTH.D10.BVC.25.HD16.174</v>
          </cell>
          <cell r="F85" t="str">
            <v>186659</v>
          </cell>
        </row>
        <row r="86">
          <cell r="E86" t="str">
            <v>HTH.D10.BVC.25.HD16.175</v>
          </cell>
          <cell r="F86" t="str">
            <v>468858</v>
          </cell>
        </row>
        <row r="87">
          <cell r="E87" t="str">
            <v>HTH.D10.BVC.25.HD16.176</v>
          </cell>
          <cell r="F87" t="str">
            <v>442653</v>
          </cell>
        </row>
        <row r="88">
          <cell r="E88" t="str">
            <v>HTH.D10.BVC.25.HD16.177</v>
          </cell>
          <cell r="F88" t="str">
            <v>511233</v>
          </cell>
        </row>
        <row r="89">
          <cell r="E89" t="str">
            <v>HTH.D10.BVC.25.HD16.178</v>
          </cell>
          <cell r="F89" t="str">
            <v>281800</v>
          </cell>
        </row>
        <row r="90">
          <cell r="E90" t="str">
            <v>HTH.D10.BVC.25.HD16.179</v>
          </cell>
          <cell r="F90" t="str">
            <v>527126</v>
          </cell>
        </row>
        <row r="91">
          <cell r="E91" t="str">
            <v>HTH.D10.BVC.25.HD16.18</v>
          </cell>
          <cell r="F91" t="str">
            <v>145403</v>
          </cell>
        </row>
        <row r="92">
          <cell r="E92" t="str">
            <v>HTH.D10.BVC.25.HD16.180</v>
          </cell>
          <cell r="F92" t="str">
            <v>383765</v>
          </cell>
        </row>
        <row r="93">
          <cell r="E93" t="str">
            <v>HTH.D10.BVC.25.HD16.181</v>
          </cell>
          <cell r="F93" t="str">
            <v>064466</v>
          </cell>
        </row>
        <row r="94">
          <cell r="E94" t="str">
            <v>HTH.D10.BVC.25.HD16.182</v>
          </cell>
          <cell r="F94" t="str">
            <v>989173</v>
          </cell>
        </row>
        <row r="95">
          <cell r="E95" t="str">
            <v>HTH.D10.BVC.25.HD16.183</v>
          </cell>
          <cell r="F95" t="str">
            <v>109639</v>
          </cell>
        </row>
        <row r="96">
          <cell r="E96" t="str">
            <v>HTH.D10.BVC.25.HD16.184</v>
          </cell>
          <cell r="F96" t="str">
            <v>580846</v>
          </cell>
        </row>
        <row r="97">
          <cell r="E97" t="str">
            <v>HTH.D10.BVC.25.HD16.185</v>
          </cell>
          <cell r="F97" t="str">
            <v>331765</v>
          </cell>
        </row>
        <row r="98">
          <cell r="E98" t="str">
            <v>HTH.D10.BVC.25.HD16.186</v>
          </cell>
          <cell r="F98" t="str">
            <v>175664</v>
          </cell>
        </row>
        <row r="99">
          <cell r="E99" t="str">
            <v>HTH.D10.BVC.25.HD16.187</v>
          </cell>
          <cell r="F99" t="str">
            <v>014088</v>
          </cell>
        </row>
        <row r="100">
          <cell r="E100" t="str">
            <v>HTH.D10.BVC.25.HD16.188</v>
          </cell>
          <cell r="F100" t="str">
            <v>826678</v>
          </cell>
        </row>
        <row r="101">
          <cell r="E101" t="str">
            <v>HTH.D10.BVC.25.HD16.189</v>
          </cell>
          <cell r="F101" t="str">
            <v>574464</v>
          </cell>
        </row>
        <row r="102">
          <cell r="E102" t="str">
            <v>HTH.D10.BVC.25.HD16.19</v>
          </cell>
          <cell r="F102" t="str">
            <v>017438</v>
          </cell>
        </row>
        <row r="103">
          <cell r="E103" t="str">
            <v>HTH.D10.BVC.25.HD16.190</v>
          </cell>
          <cell r="F103" t="str">
            <v>389695</v>
          </cell>
        </row>
        <row r="104">
          <cell r="E104" t="str">
            <v>HTH.D10.BVC.25.HD16.191</v>
          </cell>
          <cell r="F104" t="str">
            <v>577476</v>
          </cell>
        </row>
        <row r="105">
          <cell r="E105" t="str">
            <v>HTH.D10.BVC.25.HD16.192</v>
          </cell>
          <cell r="F105" t="str">
            <v>947109</v>
          </cell>
        </row>
        <row r="106">
          <cell r="E106" t="str">
            <v>HTH.D10.BVC.25.HD16.193</v>
          </cell>
          <cell r="F106" t="str">
            <v>771100</v>
          </cell>
        </row>
        <row r="107">
          <cell r="E107" t="str">
            <v>HTH.D10.BVC.25.HD16.194</v>
          </cell>
          <cell r="F107" t="str">
            <v>389632</v>
          </cell>
        </row>
        <row r="108">
          <cell r="E108" t="str">
            <v>HTH.D10.BVC.25.HD16.195</v>
          </cell>
          <cell r="F108" t="str">
            <v>100068</v>
          </cell>
        </row>
        <row r="109">
          <cell r="E109" t="str">
            <v>HTH.D10.BVC.25.HD16.196</v>
          </cell>
          <cell r="F109" t="str">
            <v>818092</v>
          </cell>
        </row>
        <row r="110">
          <cell r="E110" t="str">
            <v>HTH.D10.BVC.25.HD16.197</v>
          </cell>
          <cell r="F110" t="str">
            <v>108682</v>
          </cell>
        </row>
        <row r="111">
          <cell r="E111" t="str">
            <v>HTH.D10.BVC.25.HD16.198</v>
          </cell>
          <cell r="F111" t="str">
            <v>752049</v>
          </cell>
        </row>
        <row r="112">
          <cell r="E112" t="str">
            <v>HTH.D10.BVC.25.HD16.199</v>
          </cell>
          <cell r="F112" t="str">
            <v>742644</v>
          </cell>
        </row>
        <row r="113">
          <cell r="E113" t="str">
            <v>HTH.D10.BVC.25.HD16.2</v>
          </cell>
          <cell r="F113" t="str">
            <v>958338</v>
          </cell>
        </row>
        <row r="114">
          <cell r="E114" t="str">
            <v>HTH.D10.BVC.25.HD16.20</v>
          </cell>
          <cell r="F114" t="str">
            <v>053751</v>
          </cell>
        </row>
        <row r="115">
          <cell r="E115" t="str">
            <v>HTH.D10.BVC.25.HD16.200</v>
          </cell>
          <cell r="F115" t="str">
            <v>810967</v>
          </cell>
        </row>
        <row r="116">
          <cell r="E116" t="str">
            <v>HTH.D10.BVC.25.HD16.201</v>
          </cell>
          <cell r="F116" t="str">
            <v>655601</v>
          </cell>
        </row>
        <row r="117">
          <cell r="E117" t="str">
            <v>HTH.D10.BVC.25.HD16.202</v>
          </cell>
          <cell r="F117" t="str">
            <v>827199</v>
          </cell>
        </row>
        <row r="118">
          <cell r="E118" t="str">
            <v>HTH.D10.BVC.25.HD16.203</v>
          </cell>
          <cell r="F118" t="str">
            <v>823106</v>
          </cell>
        </row>
        <row r="119">
          <cell r="E119" t="str">
            <v>HTH.D10.BVC.25.HD16.204</v>
          </cell>
          <cell r="F119" t="str">
            <v>991304</v>
          </cell>
        </row>
        <row r="120">
          <cell r="E120" t="str">
            <v>HTH.D10.BVC.25.HD16.205</v>
          </cell>
          <cell r="F120" t="str">
            <v>692389</v>
          </cell>
        </row>
        <row r="121">
          <cell r="E121" t="str">
            <v>HTH.D10.BVC.25.HD16.206</v>
          </cell>
          <cell r="F121" t="str">
            <v>313973</v>
          </cell>
        </row>
        <row r="122">
          <cell r="E122" t="str">
            <v>HTH.D10.BVC.25.HD16.207</v>
          </cell>
          <cell r="F122" t="str">
            <v>079555</v>
          </cell>
        </row>
        <row r="123">
          <cell r="E123" t="str">
            <v>HTH.D10.BVC.25.HD16.208</v>
          </cell>
          <cell r="F123" t="str">
            <v>397724</v>
          </cell>
        </row>
        <row r="124">
          <cell r="E124" t="str">
            <v>HTH.D10.BVC.25.HD16.209</v>
          </cell>
          <cell r="F124" t="str">
            <v>836702</v>
          </cell>
        </row>
        <row r="125">
          <cell r="E125" t="str">
            <v>HTH.D10.BVC.25.HD16.21</v>
          </cell>
          <cell r="F125" t="str">
            <v>736818</v>
          </cell>
        </row>
        <row r="126">
          <cell r="E126" t="str">
            <v>HTH.D10.BVC.25.HD16.210</v>
          </cell>
          <cell r="F126" t="str">
            <v>132593</v>
          </cell>
        </row>
        <row r="127">
          <cell r="E127" t="str">
            <v>HTH.D10.BVC.25.HD16.211</v>
          </cell>
          <cell r="F127" t="str">
            <v>190398</v>
          </cell>
        </row>
        <row r="128">
          <cell r="E128" t="str">
            <v>HTH.D10.BVC.25.HD16.212</v>
          </cell>
          <cell r="F128" t="str">
            <v>367584</v>
          </cell>
        </row>
        <row r="129">
          <cell r="E129" t="str">
            <v>HTH.D10.BVC.25.HD16.213</v>
          </cell>
          <cell r="F129" t="str">
            <v>556284</v>
          </cell>
        </row>
        <row r="130">
          <cell r="E130" t="str">
            <v>HTH.D10.BVC.25.HD16.214</v>
          </cell>
          <cell r="F130" t="str">
            <v>471397</v>
          </cell>
        </row>
        <row r="131">
          <cell r="E131" t="str">
            <v>HTH.D10.BVC.25.HD16.215</v>
          </cell>
          <cell r="F131" t="str">
            <v>964866</v>
          </cell>
        </row>
        <row r="132">
          <cell r="E132" t="str">
            <v>HTH.D10.BVC.25.HD16.216</v>
          </cell>
          <cell r="F132" t="str">
            <v>234793</v>
          </cell>
        </row>
        <row r="133">
          <cell r="E133" t="str">
            <v>HTH.D10.BVC.25.HD16.217</v>
          </cell>
          <cell r="F133" t="str">
            <v>362085</v>
          </cell>
        </row>
        <row r="134">
          <cell r="E134" t="str">
            <v>HTH.D10.BVC.25.HD16.218</v>
          </cell>
          <cell r="F134" t="str">
            <v>988703</v>
          </cell>
        </row>
        <row r="135">
          <cell r="E135" t="str">
            <v>HTH.D10.BVC.25.HD16.219</v>
          </cell>
          <cell r="F135" t="str">
            <v>707604</v>
          </cell>
        </row>
        <row r="136">
          <cell r="E136" t="str">
            <v>HTH.D10.BVC.25.HD16.22</v>
          </cell>
          <cell r="F136" t="str">
            <v>656756</v>
          </cell>
        </row>
        <row r="137">
          <cell r="E137" t="str">
            <v>HTH.D10.BVC.25.HD16.220</v>
          </cell>
          <cell r="F137" t="str">
            <v>022481</v>
          </cell>
        </row>
        <row r="138">
          <cell r="E138" t="str">
            <v>HTH.D10.BVC.25.HD16.221</v>
          </cell>
          <cell r="F138" t="str">
            <v>528702</v>
          </cell>
        </row>
        <row r="139">
          <cell r="E139" t="str">
            <v>HTH.D10.BVC.25.HD16.222</v>
          </cell>
          <cell r="F139" t="str">
            <v>246705</v>
          </cell>
        </row>
        <row r="140">
          <cell r="E140" t="str">
            <v>HTH.D10.BVC.25.HD16.223</v>
          </cell>
          <cell r="F140" t="str">
            <v>406614</v>
          </cell>
        </row>
        <row r="141">
          <cell r="E141" t="str">
            <v>HTH.D10.BVC.25.HD16.224</v>
          </cell>
          <cell r="F141" t="str">
            <v>046650</v>
          </cell>
        </row>
        <row r="142">
          <cell r="E142" t="str">
            <v>HTH.D10.BVC.25.HD16.225</v>
          </cell>
          <cell r="F142" t="str">
            <v>487107</v>
          </cell>
        </row>
        <row r="143">
          <cell r="E143" t="str">
            <v>HTH.D10.BVC.25.HD16.226</v>
          </cell>
          <cell r="F143" t="str">
            <v>940719</v>
          </cell>
        </row>
        <row r="144">
          <cell r="E144" t="str">
            <v>HTH.D10.BVC.25.HD16.227</v>
          </cell>
          <cell r="F144" t="str">
            <v>848298</v>
          </cell>
        </row>
        <row r="145">
          <cell r="E145" t="str">
            <v>HTH.D10.BVC.25.HD16.228</v>
          </cell>
          <cell r="F145" t="str">
            <v>347119</v>
          </cell>
        </row>
        <row r="146">
          <cell r="E146" t="str">
            <v>HTH.D10.BVC.25.HD16.229</v>
          </cell>
          <cell r="F146" t="str">
            <v>946170</v>
          </cell>
        </row>
        <row r="147">
          <cell r="E147" t="str">
            <v>HTH.D10.BVC.25.HD16.23</v>
          </cell>
          <cell r="F147" t="str">
            <v>414149</v>
          </cell>
        </row>
        <row r="148">
          <cell r="E148" t="str">
            <v>HTH.D10.BVC.25.HD16.230</v>
          </cell>
          <cell r="F148" t="str">
            <v>129684</v>
          </cell>
        </row>
        <row r="149">
          <cell r="E149" t="str">
            <v>HTH.D10.BVC.25.HD16.231</v>
          </cell>
          <cell r="F149" t="str">
            <v>551803</v>
          </cell>
        </row>
        <row r="150">
          <cell r="E150" t="str">
            <v>HTH.D10.BVC.25.HD16.232</v>
          </cell>
          <cell r="F150" t="str">
            <v>972466</v>
          </cell>
        </row>
        <row r="151">
          <cell r="E151" t="str">
            <v>HTH.D10.BVC.25.HD16.233</v>
          </cell>
          <cell r="F151" t="str">
            <v>866901</v>
          </cell>
        </row>
        <row r="152">
          <cell r="E152" t="str">
            <v>HTH.D10.BVC.25.HD16.234</v>
          </cell>
          <cell r="F152" t="str">
            <v>233724</v>
          </cell>
        </row>
        <row r="153">
          <cell r="E153" t="str">
            <v>HTH.D10.BVC.25.HD16.235</v>
          </cell>
          <cell r="F153" t="str">
            <v>076168</v>
          </cell>
        </row>
        <row r="154">
          <cell r="E154" t="str">
            <v>HTH.D10.BVC.25.HD16.236</v>
          </cell>
          <cell r="F154" t="str">
            <v>274332</v>
          </cell>
        </row>
        <row r="155">
          <cell r="E155" t="str">
            <v>HTH.D10.BVC.25.HD16.237</v>
          </cell>
          <cell r="F155" t="str">
            <v>128909</v>
          </cell>
        </row>
        <row r="156">
          <cell r="E156" t="str">
            <v>HTH.D10.BVC.25.HD16.238</v>
          </cell>
          <cell r="F156" t="str">
            <v>587107</v>
          </cell>
        </row>
        <row r="157">
          <cell r="E157" t="str">
            <v>HTH.D10.BVC.25.HD16.239</v>
          </cell>
          <cell r="F157" t="str">
            <v>873403</v>
          </cell>
        </row>
        <row r="158">
          <cell r="E158" t="str">
            <v>HTH.D10.BVC.25.HD16.24</v>
          </cell>
          <cell r="F158" t="str">
            <v>225842</v>
          </cell>
        </row>
        <row r="159">
          <cell r="E159" t="str">
            <v>HTH.D10.BVC.25.HD16.240</v>
          </cell>
          <cell r="F159" t="str">
            <v>777786</v>
          </cell>
        </row>
        <row r="160">
          <cell r="E160" t="str">
            <v>HTH.D10.BVC.25.HD16.241</v>
          </cell>
          <cell r="F160" t="str">
            <v>944159</v>
          </cell>
        </row>
        <row r="161">
          <cell r="E161" t="str">
            <v>HTH.D10.BVC.25.HD16.242</v>
          </cell>
          <cell r="F161" t="str">
            <v>095085</v>
          </cell>
        </row>
        <row r="162">
          <cell r="E162" t="str">
            <v>HTH.D10.BVC.25.HD16.243</v>
          </cell>
          <cell r="F162" t="str">
            <v>327553</v>
          </cell>
        </row>
        <row r="163">
          <cell r="E163" t="str">
            <v>HTH.D10.BVC.25.HD16.244</v>
          </cell>
          <cell r="F163" t="str">
            <v>727122</v>
          </cell>
        </row>
        <row r="164">
          <cell r="E164" t="str">
            <v>HTH.D10.BVC.25.HD16.245</v>
          </cell>
          <cell r="F164" t="str">
            <v>446184</v>
          </cell>
        </row>
        <row r="165">
          <cell r="E165" t="str">
            <v>HTH.D10.BVC.25.HD16.246</v>
          </cell>
          <cell r="F165" t="str">
            <v>517087</v>
          </cell>
        </row>
        <row r="166">
          <cell r="E166" t="str">
            <v>HTH.D10.BVC.25.HD16.247</v>
          </cell>
          <cell r="F166" t="str">
            <v>257454</v>
          </cell>
        </row>
        <row r="167">
          <cell r="E167" t="str">
            <v>HTH.D10.BVC.25.HD16.248</v>
          </cell>
          <cell r="F167" t="str">
            <v>544558</v>
          </cell>
        </row>
        <row r="168">
          <cell r="E168" t="str">
            <v>HTH.D10.BVC.25.HD16.249</v>
          </cell>
          <cell r="F168" t="str">
            <v>761014</v>
          </cell>
        </row>
        <row r="169">
          <cell r="E169" t="str">
            <v>HTH.D10.BVC.25.HD16.25</v>
          </cell>
          <cell r="F169" t="str">
            <v>789573</v>
          </cell>
        </row>
        <row r="170">
          <cell r="E170" t="str">
            <v>HTH.D10.BVC.25.HD16.250</v>
          </cell>
          <cell r="F170" t="str">
            <v>980859</v>
          </cell>
        </row>
        <row r="171">
          <cell r="E171" t="str">
            <v>HTH.D10.BVC.25.HD16.251</v>
          </cell>
          <cell r="F171" t="str">
            <v>574579</v>
          </cell>
        </row>
        <row r="172">
          <cell r="E172" t="str">
            <v>HTH.D10.BVC.25.HD16.252</v>
          </cell>
          <cell r="F172" t="str">
            <v>195505</v>
          </cell>
        </row>
        <row r="173">
          <cell r="E173" t="str">
            <v>HTH.D10.BVC.25.HD16.253</v>
          </cell>
          <cell r="F173" t="str">
            <v>002297</v>
          </cell>
        </row>
        <row r="174">
          <cell r="E174" t="str">
            <v>HTH.D10.BVC.25.HD16.254</v>
          </cell>
          <cell r="F174" t="str">
            <v>390713</v>
          </cell>
        </row>
        <row r="175">
          <cell r="E175" t="str">
            <v>HTH.D10.BVC.25.HD16.255</v>
          </cell>
          <cell r="F175" t="str">
            <v>160934</v>
          </cell>
        </row>
        <row r="176">
          <cell r="E176" t="str">
            <v>HTH.D10.BVC.25.HD16.256</v>
          </cell>
          <cell r="F176" t="str">
            <v>944830</v>
          </cell>
        </row>
        <row r="177">
          <cell r="E177" t="str">
            <v>HTH.D10.BVC.25.HD16.257</v>
          </cell>
          <cell r="F177" t="str">
            <v>830455</v>
          </cell>
        </row>
        <row r="178">
          <cell r="E178" t="str">
            <v>HTH.D10.BVC.25.HD16.258</v>
          </cell>
          <cell r="F178" t="str">
            <v>149160</v>
          </cell>
        </row>
        <row r="179">
          <cell r="E179" t="str">
            <v>HTH.D10.BVC.25.HD16.259</v>
          </cell>
          <cell r="F179" t="str">
            <v>419912</v>
          </cell>
        </row>
        <row r="180">
          <cell r="E180" t="str">
            <v>HTH.D10.BVC.25.HD16.26</v>
          </cell>
          <cell r="F180" t="str">
            <v>140969</v>
          </cell>
        </row>
        <row r="181">
          <cell r="E181" t="str">
            <v>HTH.D10.BVC.25.HD16.260</v>
          </cell>
          <cell r="F181" t="str">
            <v>396553</v>
          </cell>
        </row>
        <row r="182">
          <cell r="E182" t="str">
            <v>HTH.D10.BVC.25.HD16.261</v>
          </cell>
          <cell r="F182" t="str">
            <v>024301</v>
          </cell>
        </row>
        <row r="183">
          <cell r="E183" t="str">
            <v>HTH.D10.BVC.25.HD16.262</v>
          </cell>
          <cell r="F183" t="str">
            <v>661633</v>
          </cell>
        </row>
        <row r="184">
          <cell r="E184" t="str">
            <v>HTH.D10.BVC.25.HD16.263</v>
          </cell>
          <cell r="F184" t="str">
            <v>452436</v>
          </cell>
        </row>
        <row r="185">
          <cell r="E185" t="str">
            <v>HTH.D10.BVC.25.HD16.264</v>
          </cell>
          <cell r="F185" t="str">
            <v>815446</v>
          </cell>
        </row>
        <row r="186">
          <cell r="E186" t="str">
            <v>HTH.D10.BVC.25.HD16.265</v>
          </cell>
          <cell r="F186" t="str">
            <v>947416</v>
          </cell>
        </row>
        <row r="187">
          <cell r="E187" t="str">
            <v>HTH.D10.BVC.25.HD16.266</v>
          </cell>
          <cell r="F187" t="str">
            <v>093861</v>
          </cell>
        </row>
        <row r="188">
          <cell r="E188" t="str">
            <v>HTH.D10.BVC.25.HD16.267</v>
          </cell>
          <cell r="F188" t="str">
            <v>662561</v>
          </cell>
        </row>
        <row r="189">
          <cell r="E189" t="str">
            <v>HTH.D10.BVC.25.HD16.268</v>
          </cell>
          <cell r="F189" t="str">
            <v>166651</v>
          </cell>
        </row>
        <row r="190">
          <cell r="E190" t="str">
            <v>HTH.D10.BVC.25.HD16.269</v>
          </cell>
          <cell r="F190" t="str">
            <v>565450</v>
          </cell>
        </row>
        <row r="191">
          <cell r="E191" t="str">
            <v>HTH.D10.BVC.25.HD16.27</v>
          </cell>
          <cell r="F191" t="str">
            <v>901648</v>
          </cell>
        </row>
        <row r="192">
          <cell r="E192" t="str">
            <v>HTH.D10.BVC.25.HD16.270</v>
          </cell>
          <cell r="F192" t="str">
            <v>161233</v>
          </cell>
        </row>
        <row r="193">
          <cell r="E193" t="str">
            <v>HTH.D10.BVC.25.HD16.271</v>
          </cell>
          <cell r="F193" t="str">
            <v>625059</v>
          </cell>
        </row>
        <row r="194">
          <cell r="E194" t="str">
            <v>HTH.D10.BVC.25.HD16.272</v>
          </cell>
          <cell r="F194" t="str">
            <v>744617</v>
          </cell>
        </row>
        <row r="195">
          <cell r="E195" t="str">
            <v>HTH.D10.BVC.25.HD16.273</v>
          </cell>
          <cell r="F195" t="str">
            <v>286540</v>
          </cell>
        </row>
        <row r="196">
          <cell r="E196" t="str">
            <v>HTH.D10.BVC.25.HD16.274</v>
          </cell>
          <cell r="F196" t="str">
            <v>319885</v>
          </cell>
        </row>
        <row r="197">
          <cell r="E197" t="str">
            <v>HTH.D10.BVC.25.HD16.275</v>
          </cell>
          <cell r="F197" t="str">
            <v>702722</v>
          </cell>
        </row>
        <row r="198">
          <cell r="E198" t="str">
            <v>HTH.D10.BVC.25.HD16.276</v>
          </cell>
          <cell r="F198" t="str">
            <v>395865</v>
          </cell>
        </row>
        <row r="199">
          <cell r="E199" t="str">
            <v>HTH.D10.BVC.25.HD16.277</v>
          </cell>
          <cell r="F199" t="str">
            <v>783704</v>
          </cell>
        </row>
        <row r="200">
          <cell r="E200" t="str">
            <v>HTH.D10.BVC.25.HD16.278</v>
          </cell>
          <cell r="F200" t="str">
            <v>013907</v>
          </cell>
        </row>
        <row r="201">
          <cell r="E201" t="str">
            <v>HTH.D10.BVC.25.HD16.279</v>
          </cell>
          <cell r="F201" t="str">
            <v>099680</v>
          </cell>
        </row>
        <row r="202">
          <cell r="E202" t="str">
            <v>HTH.D10.BVC.25.HD16.28</v>
          </cell>
          <cell r="F202" t="str">
            <v>395792</v>
          </cell>
        </row>
        <row r="203">
          <cell r="E203" t="str">
            <v>HTH.D10.BVC.25.HD16.280</v>
          </cell>
          <cell r="F203" t="str">
            <v>509176</v>
          </cell>
        </row>
        <row r="204">
          <cell r="E204" t="str">
            <v>HTH.D10.BVC.25.HD16.281</v>
          </cell>
          <cell r="F204" t="str">
            <v>394612</v>
          </cell>
        </row>
        <row r="205">
          <cell r="E205" t="str">
            <v>HTH.D10.BVC.25.HD16.282</v>
          </cell>
          <cell r="F205" t="str">
            <v>075786</v>
          </cell>
        </row>
        <row r="206">
          <cell r="E206" t="str">
            <v>HTH.D10.BVC.25.HD16.283</v>
          </cell>
          <cell r="F206" t="str">
            <v>534151</v>
          </cell>
        </row>
        <row r="207">
          <cell r="E207" t="str">
            <v>HTH.D10.BVC.25.HD16.284</v>
          </cell>
          <cell r="F207" t="str">
            <v>295459</v>
          </cell>
        </row>
        <row r="208">
          <cell r="E208" t="str">
            <v>HTH.D10.BVC.25.HD16.285</v>
          </cell>
          <cell r="F208" t="str">
            <v>733733</v>
          </cell>
        </row>
        <row r="209">
          <cell r="E209" t="str">
            <v>HTH.D10.BVC.25.HD16.286</v>
          </cell>
          <cell r="F209" t="str">
            <v>503012</v>
          </cell>
        </row>
        <row r="210">
          <cell r="E210" t="str">
            <v>HTH.D10.BVC.25.HD16.287</v>
          </cell>
          <cell r="F210" t="str">
            <v>919774</v>
          </cell>
        </row>
        <row r="211">
          <cell r="E211" t="str">
            <v>HTH.D10.BVC.25.HD16.288</v>
          </cell>
          <cell r="F211" t="str">
            <v>501862</v>
          </cell>
        </row>
        <row r="212">
          <cell r="E212" t="str">
            <v>HTH.D10.BVC.25.HD16.289</v>
          </cell>
          <cell r="F212" t="str">
            <v>934945</v>
          </cell>
        </row>
        <row r="213">
          <cell r="E213" t="str">
            <v>HTH.D10.BVC.25.HD16.29</v>
          </cell>
          <cell r="F213" t="str">
            <v>539418</v>
          </cell>
        </row>
        <row r="214">
          <cell r="E214" t="str">
            <v>HTH.D10.BVC.25.HD16.290</v>
          </cell>
          <cell r="F214" t="str">
            <v>182118</v>
          </cell>
        </row>
        <row r="215">
          <cell r="E215" t="str">
            <v>HTH.D10.BVC.25.HD16.291</v>
          </cell>
          <cell r="F215" t="str">
            <v>987220</v>
          </cell>
        </row>
        <row r="216">
          <cell r="E216" t="str">
            <v>HTH.D10.BVC.25.HD16.292</v>
          </cell>
          <cell r="F216" t="str">
            <v>132678</v>
          </cell>
        </row>
        <row r="217">
          <cell r="E217" t="str">
            <v>HTH.D10.BVC.25.HD16.293</v>
          </cell>
          <cell r="F217" t="str">
            <v>351953</v>
          </cell>
        </row>
        <row r="218">
          <cell r="E218" t="str">
            <v>HTH.D10.BVC.25.HD16.294</v>
          </cell>
          <cell r="F218" t="str">
            <v>922967</v>
          </cell>
        </row>
        <row r="219">
          <cell r="E219" t="str">
            <v>HTH.D10.BVC.25.HD16.295</v>
          </cell>
          <cell r="F219" t="str">
            <v>764527</v>
          </cell>
        </row>
        <row r="220">
          <cell r="E220" t="str">
            <v>HTH.D10.BVC.25.HD16.296</v>
          </cell>
          <cell r="F220" t="str">
            <v>170777</v>
          </cell>
        </row>
        <row r="221">
          <cell r="E221" t="str">
            <v>HTH.D10.BVC.25.HD16.297</v>
          </cell>
          <cell r="F221" t="str">
            <v>261850</v>
          </cell>
        </row>
        <row r="222">
          <cell r="E222" t="str">
            <v>HTH.D10.BVC.25.HD16.298</v>
          </cell>
          <cell r="F222" t="str">
            <v>480980</v>
          </cell>
        </row>
        <row r="223">
          <cell r="E223" t="str">
            <v>HTH.D10.BVC.25.HD16.299</v>
          </cell>
          <cell r="F223" t="str">
            <v>385385</v>
          </cell>
        </row>
        <row r="224">
          <cell r="E224" t="str">
            <v>HTH.D10.BVC.25.HD16.3</v>
          </cell>
          <cell r="F224" t="str">
            <v>792468</v>
          </cell>
        </row>
        <row r="225">
          <cell r="E225" t="str">
            <v>HTH.D10.BVC.25.HD16.30</v>
          </cell>
          <cell r="F225" t="str">
            <v>172259</v>
          </cell>
        </row>
        <row r="226">
          <cell r="E226" t="str">
            <v>HTH.D10.BVC.25.HD16.300</v>
          </cell>
          <cell r="F226" t="str">
            <v>496687</v>
          </cell>
        </row>
        <row r="227">
          <cell r="E227" t="str">
            <v>HTH.D10.BVC.25.HD16.301</v>
          </cell>
          <cell r="F227" t="str">
            <v>443036</v>
          </cell>
        </row>
        <row r="228">
          <cell r="E228" t="str">
            <v>HTH.D10.BVC.25.HD16.302</v>
          </cell>
          <cell r="F228" t="str">
            <v>770696</v>
          </cell>
        </row>
        <row r="229">
          <cell r="E229" t="str">
            <v>HTH.D10.BVC.25.HD16.303</v>
          </cell>
          <cell r="F229" t="str">
            <v>345239</v>
          </cell>
        </row>
        <row r="230">
          <cell r="E230" t="str">
            <v>HTH.D10.BVC.25.HD16.304</v>
          </cell>
          <cell r="F230" t="str">
            <v>486921</v>
          </cell>
        </row>
        <row r="231">
          <cell r="E231" t="str">
            <v>HTH.D10.BVC.25.HD16.305</v>
          </cell>
          <cell r="F231" t="str">
            <v>869516</v>
          </cell>
        </row>
        <row r="232">
          <cell r="E232" t="str">
            <v>HTH.D10.BVC.25.HD16.306</v>
          </cell>
          <cell r="F232" t="str">
            <v>559934</v>
          </cell>
        </row>
        <row r="233">
          <cell r="E233" t="str">
            <v>HTH.D10.BVC.25.HD16.307</v>
          </cell>
          <cell r="F233" t="str">
            <v>038024</v>
          </cell>
        </row>
        <row r="234">
          <cell r="E234" t="str">
            <v>HTH.D10.BVC.25.HD16.308</v>
          </cell>
          <cell r="F234" t="str">
            <v>458012</v>
          </cell>
        </row>
        <row r="235">
          <cell r="E235" t="str">
            <v>HTH.D10.BVC.25.HD16.309</v>
          </cell>
          <cell r="F235" t="str">
            <v>024641</v>
          </cell>
        </row>
        <row r="236">
          <cell r="E236" t="str">
            <v>HTH.D10.BVC.25.HD16.31</v>
          </cell>
          <cell r="F236" t="str">
            <v>729508</v>
          </cell>
        </row>
        <row r="237">
          <cell r="E237" t="str">
            <v>HTH.D10.BVC.25.HD16.310</v>
          </cell>
          <cell r="F237" t="str">
            <v>745486</v>
          </cell>
        </row>
        <row r="238">
          <cell r="E238" t="str">
            <v>HTH.D10.BVC.25.HD16.311</v>
          </cell>
          <cell r="F238" t="str">
            <v>693087</v>
          </cell>
        </row>
        <row r="239">
          <cell r="E239" t="str">
            <v>HTH.D10.BVC.25.HD16.312</v>
          </cell>
          <cell r="F239" t="str">
            <v>211951</v>
          </cell>
        </row>
        <row r="240">
          <cell r="E240" t="str">
            <v>HTH.D10.BVC.25.HD16.313</v>
          </cell>
          <cell r="F240" t="str">
            <v>420595</v>
          </cell>
        </row>
        <row r="241">
          <cell r="E241" t="str">
            <v>HTH.D10.BVC.25.HD16.314</v>
          </cell>
          <cell r="F241" t="str">
            <v>602049</v>
          </cell>
        </row>
        <row r="242">
          <cell r="E242" t="str">
            <v>HTH.D10.BVC.25.HD16.315</v>
          </cell>
          <cell r="F242" t="str">
            <v>396967</v>
          </cell>
        </row>
        <row r="243">
          <cell r="E243" t="str">
            <v>HTH.D10.BVC.25.HD16.316</v>
          </cell>
          <cell r="F243" t="str">
            <v>212207</v>
          </cell>
        </row>
        <row r="244">
          <cell r="E244" t="str">
            <v>HTH.D10.BVC.25.HD16.317</v>
          </cell>
          <cell r="F244" t="str">
            <v>396523</v>
          </cell>
        </row>
        <row r="245">
          <cell r="E245" t="str">
            <v>HTH.D10.BVC.25.HD16.318</v>
          </cell>
          <cell r="F245" t="str">
            <v>628654</v>
          </cell>
        </row>
        <row r="246">
          <cell r="E246" t="str">
            <v>HTH.D10.BVC.25.HD16.319</v>
          </cell>
          <cell r="F246" t="str">
            <v>861352</v>
          </cell>
        </row>
        <row r="247">
          <cell r="E247" t="str">
            <v>HTH.D10.BVC.25.HD16.32</v>
          </cell>
          <cell r="F247" t="str">
            <v>544389</v>
          </cell>
        </row>
        <row r="248">
          <cell r="E248" t="str">
            <v>HTH.D10.BVC.25.HD16.320</v>
          </cell>
          <cell r="F248" t="str">
            <v>257170</v>
          </cell>
        </row>
        <row r="249">
          <cell r="E249" t="str">
            <v>HTH.D10.BVC.25.HD16.321</v>
          </cell>
          <cell r="F249" t="str">
            <v>053288</v>
          </cell>
        </row>
        <row r="250">
          <cell r="E250" t="str">
            <v>HTH.D10.BVC.25.HD16.322</v>
          </cell>
          <cell r="F250" t="str">
            <v>779761</v>
          </cell>
        </row>
        <row r="251">
          <cell r="E251" t="str">
            <v>HTH.D10.BVC.25.HD16.323</v>
          </cell>
          <cell r="F251" t="str">
            <v>336321</v>
          </cell>
        </row>
        <row r="252">
          <cell r="E252" t="str">
            <v>HTH.D10.BVC.25.HD16.324</v>
          </cell>
          <cell r="F252" t="str">
            <v>256323</v>
          </cell>
        </row>
        <row r="253">
          <cell r="E253" t="str">
            <v>HTH.D10.BVC.25.HD16.325</v>
          </cell>
          <cell r="F253" t="str">
            <v>903752</v>
          </cell>
        </row>
        <row r="254">
          <cell r="E254" t="str">
            <v>HTH.D10.BVC.25.HD16.326</v>
          </cell>
          <cell r="F254" t="str">
            <v>584300</v>
          </cell>
        </row>
        <row r="255">
          <cell r="E255" t="str">
            <v>HTH.D10.BVC.25.HD16.327</v>
          </cell>
          <cell r="F255" t="str">
            <v>539090</v>
          </cell>
        </row>
        <row r="256">
          <cell r="E256" t="str">
            <v>HTH.D10.BVC.25.HD16.328</v>
          </cell>
          <cell r="F256" t="str">
            <v>405978</v>
          </cell>
        </row>
        <row r="257">
          <cell r="E257" t="str">
            <v>HTH.D10.BVC.25.HD16.329</v>
          </cell>
          <cell r="F257" t="str">
            <v>875267</v>
          </cell>
        </row>
        <row r="258">
          <cell r="E258" t="str">
            <v>HTH.D10.BVC.25.HD16.33</v>
          </cell>
          <cell r="F258" t="str">
            <v>390797</v>
          </cell>
        </row>
        <row r="259">
          <cell r="E259" t="str">
            <v>HTH.D10.BVC.25.HD16.330</v>
          </cell>
          <cell r="F259" t="str">
            <v>109044</v>
          </cell>
        </row>
        <row r="260">
          <cell r="E260" t="str">
            <v>HTH.D10.BVC.25.HD16.331</v>
          </cell>
          <cell r="F260" t="str">
            <v>332005</v>
          </cell>
        </row>
        <row r="261">
          <cell r="E261" t="str">
            <v>HTH.D10.BVC.25.HD16.332</v>
          </cell>
          <cell r="F261" t="str">
            <v>195010</v>
          </cell>
        </row>
        <row r="262">
          <cell r="E262" t="str">
            <v>HTH.D10.BVC.25.HD16.333</v>
          </cell>
          <cell r="F262" t="str">
            <v>009053</v>
          </cell>
        </row>
        <row r="263">
          <cell r="E263" t="str">
            <v>HTH.D10.BVC.25.HD16.334</v>
          </cell>
          <cell r="F263" t="str">
            <v>270692</v>
          </cell>
        </row>
        <row r="264">
          <cell r="E264" t="str">
            <v>HTH.D10.BVC.25.HD16.335</v>
          </cell>
          <cell r="F264" t="str">
            <v>983443</v>
          </cell>
        </row>
        <row r="265">
          <cell r="E265" t="str">
            <v>HTH.D10.BVC.25.HD16.336</v>
          </cell>
          <cell r="F265" t="str">
            <v>097374</v>
          </cell>
        </row>
        <row r="266">
          <cell r="E266" t="str">
            <v>HTH.D10.BVC.25.HD16.337</v>
          </cell>
          <cell r="F266" t="str">
            <v>407996</v>
          </cell>
        </row>
        <row r="267">
          <cell r="E267" t="str">
            <v>HTH.D10.BVC.25.HD16.338</v>
          </cell>
          <cell r="F267" t="str">
            <v>777639</v>
          </cell>
        </row>
        <row r="268">
          <cell r="E268" t="str">
            <v>HTH.D10.BVC.25.HD16.339</v>
          </cell>
          <cell r="F268" t="str">
            <v>212612</v>
          </cell>
        </row>
        <row r="269">
          <cell r="E269" t="str">
            <v>HTH.D10.BVC.25.HD16.34</v>
          </cell>
          <cell r="F269" t="str">
            <v>049193</v>
          </cell>
        </row>
        <row r="270">
          <cell r="E270" t="str">
            <v>HTH.D10.BVC.25.HD16.340</v>
          </cell>
          <cell r="F270" t="str">
            <v>517784</v>
          </cell>
        </row>
        <row r="271">
          <cell r="E271" t="str">
            <v>HTH.D10.BVC.25.HD16.341</v>
          </cell>
          <cell r="F271" t="str">
            <v>965511</v>
          </cell>
        </row>
        <row r="272">
          <cell r="E272" t="str">
            <v>HTH.D10.BVC.25.HD16.342</v>
          </cell>
          <cell r="F272" t="str">
            <v>502643</v>
          </cell>
        </row>
        <row r="273">
          <cell r="E273" t="str">
            <v>HTH.D10.BVC.25.HD16.343</v>
          </cell>
          <cell r="F273" t="str">
            <v>492962</v>
          </cell>
        </row>
        <row r="274">
          <cell r="E274" t="str">
            <v>HTH.D10.BVC.25.HD16.344</v>
          </cell>
          <cell r="F274" t="str">
            <v>527941</v>
          </cell>
        </row>
        <row r="275">
          <cell r="E275" t="str">
            <v>HTH.D10.BVC.25.HD16.345</v>
          </cell>
          <cell r="F275" t="str">
            <v>744587</v>
          </cell>
        </row>
        <row r="276">
          <cell r="E276" t="str">
            <v>HTH.D10.BVC.25.HD16.346</v>
          </cell>
          <cell r="F276" t="str">
            <v>024513</v>
          </cell>
        </row>
        <row r="277">
          <cell r="E277" t="str">
            <v>HTH.D10.BVC.25.HD16.347</v>
          </cell>
          <cell r="F277" t="str">
            <v>583047</v>
          </cell>
        </row>
        <row r="278">
          <cell r="E278" t="str">
            <v>HTH.D10.BVC.25.HD16.348</v>
          </cell>
          <cell r="F278" t="str">
            <v>247340</v>
          </cell>
        </row>
        <row r="279">
          <cell r="E279" t="str">
            <v>HTH.D10.BVC.25.HD16.349</v>
          </cell>
          <cell r="F279" t="str">
            <v>920434</v>
          </cell>
        </row>
        <row r="280">
          <cell r="E280" t="str">
            <v>HTH.D10.BVC.25.HD16.35</v>
          </cell>
          <cell r="F280" t="str">
            <v>317976</v>
          </cell>
        </row>
        <row r="281">
          <cell r="E281" t="str">
            <v>HTH.D10.BVC.25.HD16.350</v>
          </cell>
          <cell r="F281" t="str">
            <v>534826</v>
          </cell>
        </row>
        <row r="282">
          <cell r="E282" t="str">
            <v>HTH.D10.BVC.25.HD16.351</v>
          </cell>
          <cell r="F282" t="str">
            <v>975709</v>
          </cell>
        </row>
        <row r="283">
          <cell r="E283" t="str">
            <v>HTH.D10.BVC.25.HD16.352</v>
          </cell>
          <cell r="F283" t="str">
            <v>524822</v>
          </cell>
        </row>
        <row r="284">
          <cell r="E284" t="str">
            <v>HTH.D10.BVC.25.HD16.353</v>
          </cell>
          <cell r="F284" t="str">
            <v>860419</v>
          </cell>
        </row>
        <row r="285">
          <cell r="E285" t="str">
            <v>HTH.D10.BVC.25.HD16.354</v>
          </cell>
          <cell r="F285" t="str">
            <v>256734</v>
          </cell>
        </row>
        <row r="286">
          <cell r="E286" t="str">
            <v>HTH.D10.BVC.25.HD16.355</v>
          </cell>
          <cell r="F286" t="str">
            <v>997933</v>
          </cell>
        </row>
        <row r="287">
          <cell r="E287" t="str">
            <v>HTH.D10.BVC.25.HD16.356</v>
          </cell>
          <cell r="F287" t="str">
            <v>456006</v>
          </cell>
        </row>
        <row r="288">
          <cell r="E288" t="str">
            <v>HTH.D10.BVC.25.HD16.357</v>
          </cell>
          <cell r="F288" t="str">
            <v>419706</v>
          </cell>
        </row>
        <row r="289">
          <cell r="E289" t="str">
            <v>HTH.D10.BVC.25.HD16.358</v>
          </cell>
          <cell r="F289" t="str">
            <v>967611</v>
          </cell>
        </row>
        <row r="290">
          <cell r="E290" t="str">
            <v>HTH.D10.BVC.25.HD16.359</v>
          </cell>
          <cell r="F290" t="str">
            <v>322472</v>
          </cell>
        </row>
        <row r="291">
          <cell r="E291" t="str">
            <v>HTH.D10.BVC.25.HD16.36</v>
          </cell>
          <cell r="F291" t="str">
            <v>854382</v>
          </cell>
        </row>
        <row r="292">
          <cell r="E292" t="str">
            <v>HTH.D10.BVC.25.HD16.360</v>
          </cell>
          <cell r="F292" t="str">
            <v>663524</v>
          </cell>
        </row>
        <row r="293">
          <cell r="E293" t="str">
            <v>HTH.D10.BVC.25.HD16.361</v>
          </cell>
          <cell r="F293" t="str">
            <v>928186</v>
          </cell>
        </row>
        <row r="294">
          <cell r="E294" t="str">
            <v>HTH.D10.BVC.25.HD16.362</v>
          </cell>
          <cell r="F294" t="str">
            <v>586168</v>
          </cell>
        </row>
        <row r="295">
          <cell r="E295" t="str">
            <v>HTH.D10.BVC.25.HD16.363</v>
          </cell>
          <cell r="F295" t="str">
            <v>083389</v>
          </cell>
        </row>
        <row r="296">
          <cell r="E296" t="str">
            <v>HTH.D10.BVC.25.HD16.364</v>
          </cell>
          <cell r="F296" t="str">
            <v>802277</v>
          </cell>
        </row>
        <row r="297">
          <cell r="E297" t="str">
            <v>HTH.D10.BVC.25.HD16.365</v>
          </cell>
          <cell r="F297" t="str">
            <v>460319</v>
          </cell>
        </row>
        <row r="298">
          <cell r="E298" t="str">
            <v>HTH.D10.BVC.25.HD16.366</v>
          </cell>
          <cell r="F298" t="str">
            <v>135111</v>
          </cell>
        </row>
        <row r="299">
          <cell r="E299" t="str">
            <v>HTH.D10.BVC.25.HD16.367</v>
          </cell>
          <cell r="F299" t="str">
            <v>880895</v>
          </cell>
        </row>
        <row r="300">
          <cell r="E300" t="str">
            <v>HTH.D10.BVC.25.HD16.368</v>
          </cell>
          <cell r="F300" t="str">
            <v>772990</v>
          </cell>
        </row>
        <row r="301">
          <cell r="E301" t="str">
            <v>HTH.D10.BVC.25.HD16.369</v>
          </cell>
          <cell r="F301" t="str">
            <v>363874</v>
          </cell>
        </row>
        <row r="302">
          <cell r="E302" t="str">
            <v>HTH.D10.BVC.25.HD16.37</v>
          </cell>
          <cell r="F302" t="str">
            <v>907666</v>
          </cell>
        </row>
        <row r="303">
          <cell r="E303" t="str">
            <v>HTH.D10.BVC.25.HD16.370</v>
          </cell>
          <cell r="F303" t="str">
            <v>208041</v>
          </cell>
        </row>
        <row r="304">
          <cell r="E304" t="str">
            <v>HTH.D10.BVC.25.HD16.371</v>
          </cell>
          <cell r="F304" t="str">
            <v>012495</v>
          </cell>
        </row>
        <row r="305">
          <cell r="E305" t="str">
            <v>HTH.D10.BVC.25.HD16.372</v>
          </cell>
          <cell r="F305" t="str">
            <v>221727</v>
          </cell>
        </row>
        <row r="306">
          <cell r="E306" t="str">
            <v>HTH.D10.BVC.25.HD16.373</v>
          </cell>
          <cell r="F306" t="str">
            <v>658114</v>
          </cell>
        </row>
        <row r="307">
          <cell r="E307" t="str">
            <v>HTH.D10.BVC.25.HD16.374</v>
          </cell>
          <cell r="F307" t="str">
            <v>598382</v>
          </cell>
        </row>
        <row r="308">
          <cell r="E308" t="str">
            <v>HTH.D10.BVC.25.HD16.375</v>
          </cell>
          <cell r="F308" t="str">
            <v>760303</v>
          </cell>
        </row>
        <row r="309">
          <cell r="E309" t="str">
            <v>HTH.D10.BVC.25.HD16.376</v>
          </cell>
          <cell r="F309" t="str">
            <v>787715</v>
          </cell>
        </row>
        <row r="310">
          <cell r="E310" t="str">
            <v>HTH.D10.BVC.25.HD16.377</v>
          </cell>
          <cell r="F310" t="str">
            <v>024302</v>
          </cell>
        </row>
        <row r="311">
          <cell r="E311" t="str">
            <v>HTH.D10.BVC.25.HD16.378</v>
          </cell>
          <cell r="F311" t="str">
            <v>412832</v>
          </cell>
        </row>
        <row r="312">
          <cell r="E312" t="str">
            <v>HTH.D10.BVC.25.HD16.379</v>
          </cell>
          <cell r="F312" t="str">
            <v>532395</v>
          </cell>
        </row>
        <row r="313">
          <cell r="E313" t="str">
            <v>HTH.D10.BVC.25.HD16.38</v>
          </cell>
          <cell r="F313" t="str">
            <v>118951</v>
          </cell>
        </row>
        <row r="314">
          <cell r="E314" t="str">
            <v>HTH.D10.BVC.25.HD16.380</v>
          </cell>
          <cell r="F314" t="str">
            <v>190605</v>
          </cell>
        </row>
        <row r="315">
          <cell r="E315" t="str">
            <v>HTH.D10.BVC.25.HD16.381</v>
          </cell>
          <cell r="F315" t="str">
            <v>925056</v>
          </cell>
        </row>
        <row r="316">
          <cell r="E316" t="str">
            <v>HTH.D10.BVC.25.HD16.382</v>
          </cell>
          <cell r="F316" t="str">
            <v>772229</v>
          </cell>
        </row>
        <row r="317">
          <cell r="E317" t="str">
            <v>HTH.D10.BVC.25.HD16.383</v>
          </cell>
          <cell r="F317" t="str">
            <v>128971</v>
          </cell>
        </row>
        <row r="318">
          <cell r="E318" t="str">
            <v>HTH.D10.BVC.25.HD16.384</v>
          </cell>
          <cell r="F318" t="str">
            <v>853556</v>
          </cell>
        </row>
        <row r="319">
          <cell r="E319" t="str">
            <v>HTH.D10.BVC.25.HD16.385</v>
          </cell>
          <cell r="F319" t="str">
            <v>000650</v>
          </cell>
        </row>
        <row r="320">
          <cell r="E320" t="str">
            <v>HTH.D10.BVC.25.HD16.386</v>
          </cell>
          <cell r="F320" t="str">
            <v>234711</v>
          </cell>
        </row>
        <row r="321">
          <cell r="E321" t="str">
            <v>HTH.D10.BVC.25.HD16.387</v>
          </cell>
          <cell r="F321" t="str">
            <v>741629</v>
          </cell>
        </row>
        <row r="322">
          <cell r="E322" t="str">
            <v>HTH.D10.BVC.25.HD16.388</v>
          </cell>
          <cell r="F322" t="str">
            <v>531074</v>
          </cell>
        </row>
        <row r="323">
          <cell r="E323" t="str">
            <v>HTH.D10.BVC.25.HD16.389</v>
          </cell>
          <cell r="F323" t="str">
            <v>560876</v>
          </cell>
        </row>
        <row r="324">
          <cell r="E324" t="str">
            <v>HTH.D10.BVC.25.HD16.39</v>
          </cell>
          <cell r="F324" t="str">
            <v>705864</v>
          </cell>
        </row>
        <row r="325">
          <cell r="E325" t="str">
            <v>HTH.D10.BVC.25.HD16.390</v>
          </cell>
          <cell r="F325" t="str">
            <v>977705</v>
          </cell>
        </row>
        <row r="326">
          <cell r="E326" t="str">
            <v>HTH.D10.BVC.25.HD16.391</v>
          </cell>
          <cell r="F326" t="str">
            <v>301889</v>
          </cell>
        </row>
        <row r="327">
          <cell r="E327" t="str">
            <v>HTH.D10.BVC.25.HD16.392</v>
          </cell>
          <cell r="F327" t="str">
            <v>860552</v>
          </cell>
        </row>
        <row r="328">
          <cell r="E328" t="str">
            <v>HTH.D10.BVC.25.HD16.393</v>
          </cell>
          <cell r="F328" t="str">
            <v>617923</v>
          </cell>
        </row>
        <row r="329">
          <cell r="E329" t="str">
            <v>HTH.D10.BVC.25.HD16.394</v>
          </cell>
          <cell r="F329" t="str">
            <v>605550</v>
          </cell>
        </row>
        <row r="330">
          <cell r="E330" t="str">
            <v>HTH.D10.BVC.25.HD16.395</v>
          </cell>
          <cell r="F330" t="str">
            <v>644293</v>
          </cell>
        </row>
        <row r="331">
          <cell r="E331" t="str">
            <v>HTH.D10.BVC.25.HD16.396</v>
          </cell>
          <cell r="F331" t="str">
            <v>635910</v>
          </cell>
        </row>
        <row r="332">
          <cell r="E332" t="str">
            <v>HTH.D10.BVC.25.HD16.397</v>
          </cell>
          <cell r="F332" t="str">
            <v>115651</v>
          </cell>
        </row>
        <row r="333">
          <cell r="E333" t="str">
            <v>HTH.D10.BVC.25.HD16.398</v>
          </cell>
          <cell r="F333" t="str">
            <v>180159</v>
          </cell>
        </row>
        <row r="334">
          <cell r="E334" t="str">
            <v>HTH.D10.BVC.25.HD16.399</v>
          </cell>
          <cell r="F334" t="str">
            <v>539351</v>
          </cell>
        </row>
        <row r="335">
          <cell r="E335" t="str">
            <v>HTH.D10.BVC.25.HD16.4</v>
          </cell>
          <cell r="F335" t="str">
            <v>153112</v>
          </cell>
        </row>
        <row r="336">
          <cell r="E336" t="str">
            <v>HTH.D10.BVC.25.HD16.40</v>
          </cell>
          <cell r="F336" t="str">
            <v>136304</v>
          </cell>
        </row>
        <row r="337">
          <cell r="E337" t="str">
            <v>HTH.D10.BVC.25.HD16.400</v>
          </cell>
          <cell r="F337" t="str">
            <v>999426</v>
          </cell>
        </row>
        <row r="338">
          <cell r="E338" t="str">
            <v>HTH.D10.BVC.25.HD16.401</v>
          </cell>
          <cell r="F338" t="str">
            <v>297262</v>
          </cell>
        </row>
        <row r="339">
          <cell r="E339" t="str">
            <v>HTH.D10.BVC.25.HD16.402</v>
          </cell>
          <cell r="F339" t="str">
            <v>968149</v>
          </cell>
        </row>
        <row r="340">
          <cell r="E340" t="str">
            <v>HTH.D10.BVC.25.HD16.403</v>
          </cell>
          <cell r="F340" t="str">
            <v>537639</v>
          </cell>
        </row>
        <row r="341">
          <cell r="E341" t="str">
            <v>HTH.D10.BVC.25.HD16.404</v>
          </cell>
          <cell r="F341" t="str">
            <v>530099</v>
          </cell>
        </row>
        <row r="342">
          <cell r="E342" t="str">
            <v>HTH.D10.BVC.25.HD16.405</v>
          </cell>
          <cell r="F342" t="str">
            <v>360476</v>
          </cell>
        </row>
        <row r="343">
          <cell r="E343" t="str">
            <v>HTH.D10.BVC.25.HD16.406</v>
          </cell>
          <cell r="F343" t="str">
            <v>082937</v>
          </cell>
        </row>
        <row r="344">
          <cell r="E344" t="str">
            <v>HTH.D10.BVC.25.HD16.407</v>
          </cell>
          <cell r="F344" t="str">
            <v>683485</v>
          </cell>
        </row>
        <row r="345">
          <cell r="E345" t="str">
            <v>HTH.D10.BVC.25.HD16.408</v>
          </cell>
          <cell r="F345" t="str">
            <v>897870</v>
          </cell>
        </row>
        <row r="346">
          <cell r="E346" t="str">
            <v>HTH.D10.BVC.25.HD16.409</v>
          </cell>
          <cell r="F346" t="str">
            <v>193291</v>
          </cell>
        </row>
        <row r="347">
          <cell r="E347" t="str">
            <v>HTH.D10.BVC.25.HD16.41</v>
          </cell>
          <cell r="F347" t="str">
            <v>525409</v>
          </cell>
        </row>
        <row r="348">
          <cell r="E348" t="str">
            <v>HTH.D10.BVC.25.HD16.410</v>
          </cell>
          <cell r="F348" t="str">
            <v>608967</v>
          </cell>
        </row>
        <row r="349">
          <cell r="E349" t="str">
            <v>HTH.D10.BVC.25.HD16.411</v>
          </cell>
          <cell r="F349" t="str">
            <v>468919</v>
          </cell>
        </row>
        <row r="350">
          <cell r="E350" t="str">
            <v>HTH.D10.BVC.25.HD16.412</v>
          </cell>
          <cell r="F350" t="str">
            <v>535655</v>
          </cell>
        </row>
        <row r="351">
          <cell r="E351" t="str">
            <v>HTH.D10.BVC.25.HD16.413</v>
          </cell>
          <cell r="F351" t="str">
            <v>801608</v>
          </cell>
        </row>
        <row r="352">
          <cell r="E352" t="str">
            <v>HTH.D10.BVC.25.HD16.414</v>
          </cell>
          <cell r="F352" t="str">
            <v>711841</v>
          </cell>
        </row>
        <row r="353">
          <cell r="E353" t="str">
            <v>HTH.D10.BVC.25.HD16.415</v>
          </cell>
          <cell r="F353" t="str">
            <v>951283</v>
          </cell>
        </row>
        <row r="354">
          <cell r="E354" t="str">
            <v>HTH.D10.BVC.25.HD16.416</v>
          </cell>
          <cell r="F354" t="str">
            <v>684888</v>
          </cell>
        </row>
        <row r="355">
          <cell r="E355" t="str">
            <v>HTH.D10.BVC.25.HD16.417</v>
          </cell>
          <cell r="F355" t="str">
            <v>871163</v>
          </cell>
        </row>
        <row r="356">
          <cell r="E356" t="str">
            <v>HTH.D10.BVC.25.HD16.418</v>
          </cell>
          <cell r="F356" t="str">
            <v>349720</v>
          </cell>
        </row>
        <row r="357">
          <cell r="E357" t="str">
            <v>HTH.D10.BVC.25.HD16.419</v>
          </cell>
          <cell r="F357" t="str">
            <v>359338</v>
          </cell>
        </row>
        <row r="358">
          <cell r="E358" t="str">
            <v>HTH.D10.BVC.25.HD16.42</v>
          </cell>
          <cell r="F358" t="str">
            <v>381693</v>
          </cell>
        </row>
        <row r="359">
          <cell r="E359" t="str">
            <v>HTH.D10.BVC.25.HD16.420</v>
          </cell>
          <cell r="F359" t="str">
            <v>915482</v>
          </cell>
        </row>
        <row r="360">
          <cell r="E360" t="str">
            <v>HTH.D10.BVC.25.HD16.421</v>
          </cell>
          <cell r="F360" t="str">
            <v>071920</v>
          </cell>
        </row>
        <row r="361">
          <cell r="E361" t="str">
            <v>HTH.D10.BVC.25.HD16.422</v>
          </cell>
          <cell r="F361" t="str">
            <v>920075</v>
          </cell>
        </row>
        <row r="362">
          <cell r="E362" t="str">
            <v>HTH.D10.BVC.25.HD16.423</v>
          </cell>
          <cell r="F362" t="str">
            <v>570986</v>
          </cell>
        </row>
        <row r="363">
          <cell r="E363" t="str">
            <v>HTH.D10.BVC.25.HD16.424</v>
          </cell>
          <cell r="F363" t="str">
            <v>240192</v>
          </cell>
        </row>
        <row r="364">
          <cell r="E364" t="str">
            <v>HTH.D10.BVC.25.HD16.425</v>
          </cell>
          <cell r="F364" t="str">
            <v>047583</v>
          </cell>
        </row>
        <row r="365">
          <cell r="E365" t="str">
            <v>HTH.D10.BVC.25.HD16.426</v>
          </cell>
          <cell r="F365" t="str">
            <v>625072</v>
          </cell>
        </row>
        <row r="366">
          <cell r="E366" t="str">
            <v>HTH.D10.BVC.25.HD16.427</v>
          </cell>
          <cell r="F366" t="str">
            <v>418607</v>
          </cell>
        </row>
        <row r="367">
          <cell r="E367" t="str">
            <v>HTH.D10.BVC.25.HD16.428</v>
          </cell>
          <cell r="F367" t="str">
            <v>103115</v>
          </cell>
        </row>
        <row r="368">
          <cell r="E368" t="str">
            <v>HTH.D10.BVC.25.HD16.429</v>
          </cell>
          <cell r="F368" t="str">
            <v>267563</v>
          </cell>
        </row>
        <row r="369">
          <cell r="E369" t="str">
            <v>HTH.D10.BVC.25.HD16.43</v>
          </cell>
          <cell r="F369" t="str">
            <v>827886</v>
          </cell>
        </row>
        <row r="370">
          <cell r="E370" t="str">
            <v>HTH.D10.BVC.25.HD16.430</v>
          </cell>
          <cell r="F370" t="str">
            <v>980585</v>
          </cell>
        </row>
        <row r="371">
          <cell r="E371" t="str">
            <v>HTH.D10.BVC.25.HD16.431</v>
          </cell>
          <cell r="F371" t="str">
            <v>391296</v>
          </cell>
        </row>
        <row r="372">
          <cell r="E372" t="str">
            <v>HTH.D10.BVC.25.HD16.432</v>
          </cell>
          <cell r="F372" t="str">
            <v>318482</v>
          </cell>
        </row>
        <row r="373">
          <cell r="E373" t="str">
            <v>HTH.D10.BVC.25.HD16.433</v>
          </cell>
          <cell r="F373" t="str">
            <v>741818</v>
          </cell>
        </row>
        <row r="374">
          <cell r="E374" t="str">
            <v>HTH.D10.BVC.25.HD16.434</v>
          </cell>
          <cell r="F374" t="str">
            <v>618133</v>
          </cell>
        </row>
        <row r="375">
          <cell r="E375" t="str">
            <v>HTH.D10.BVC.25.HD16.435</v>
          </cell>
          <cell r="F375" t="str">
            <v>426739</v>
          </cell>
        </row>
        <row r="376">
          <cell r="E376" t="str">
            <v>HTH.D10.BVC.25.HD16.436</v>
          </cell>
          <cell r="F376" t="str">
            <v>274955</v>
          </cell>
        </row>
        <row r="377">
          <cell r="E377" t="str">
            <v>HTH.D10.BVC.25.HD16.437</v>
          </cell>
          <cell r="F377" t="str">
            <v>786344</v>
          </cell>
        </row>
        <row r="378">
          <cell r="E378" t="str">
            <v>HTH.D10.BVC.25.HD16.438</v>
          </cell>
          <cell r="F378" t="str">
            <v>608031</v>
          </cell>
        </row>
        <row r="379">
          <cell r="E379" t="str">
            <v>HTH.D10.BVC.25.HD16.439</v>
          </cell>
          <cell r="F379" t="str">
            <v>767078</v>
          </cell>
        </row>
        <row r="380">
          <cell r="E380" t="str">
            <v>HTH.D10.BVC.25.HD16.44</v>
          </cell>
          <cell r="F380" t="str">
            <v>075524</v>
          </cell>
        </row>
        <row r="381">
          <cell r="E381" t="str">
            <v>HTH.D10.BVC.25.HD16.440</v>
          </cell>
          <cell r="F381" t="str">
            <v>719340</v>
          </cell>
        </row>
        <row r="382">
          <cell r="E382" t="str">
            <v>HTH.D10.BVC.25.HD16.441</v>
          </cell>
          <cell r="F382" t="str">
            <v>136218</v>
          </cell>
        </row>
        <row r="383">
          <cell r="E383" t="str">
            <v>HTH.D10.BVC.25.HD16.442</v>
          </cell>
          <cell r="F383" t="str">
            <v>070740</v>
          </cell>
        </row>
        <row r="384">
          <cell r="E384" t="str">
            <v>HTH.D10.BVC.25.HD16.443</v>
          </cell>
          <cell r="F384" t="str">
            <v>070663</v>
          </cell>
        </row>
        <row r="385">
          <cell r="E385" t="str">
            <v>HTH.D10.BVC.25.HD16.444</v>
          </cell>
          <cell r="F385" t="str">
            <v>096507</v>
          </cell>
        </row>
        <row r="386">
          <cell r="E386" t="str">
            <v>HTH.D10.BVC.25.HD16.445</v>
          </cell>
          <cell r="F386" t="str">
            <v>351864</v>
          </cell>
        </row>
        <row r="387">
          <cell r="E387" t="str">
            <v>HTH.D10.BVC.25.HD16.446</v>
          </cell>
          <cell r="F387" t="str">
            <v>659806</v>
          </cell>
        </row>
        <row r="388">
          <cell r="E388" t="str">
            <v>HTH.D10.BVC.25.HD16.447</v>
          </cell>
          <cell r="F388" t="str">
            <v>203486</v>
          </cell>
        </row>
        <row r="389">
          <cell r="E389" t="str">
            <v>HTH.D10.BVC.25.HD16.448</v>
          </cell>
          <cell r="F389" t="str">
            <v>460919</v>
          </cell>
        </row>
        <row r="390">
          <cell r="E390" t="str">
            <v>HTH.D10.BVC.25.HD16.449</v>
          </cell>
          <cell r="F390" t="str">
            <v>158007</v>
          </cell>
        </row>
        <row r="391">
          <cell r="E391" t="str">
            <v>HTH.D10.BVC.25.HD16.45</v>
          </cell>
          <cell r="F391" t="str">
            <v>346893</v>
          </cell>
        </row>
        <row r="392">
          <cell r="E392" t="str">
            <v>HTH.D10.BVC.25.HD16.450</v>
          </cell>
          <cell r="F392" t="str">
            <v>264226</v>
          </cell>
        </row>
        <row r="393">
          <cell r="E393" t="str">
            <v>HTH.D10.BVC.25.HD16.451</v>
          </cell>
          <cell r="F393" t="str">
            <v>241874</v>
          </cell>
        </row>
        <row r="394">
          <cell r="E394" t="str">
            <v>HTH.D10.BVC.25.HD16.452</v>
          </cell>
          <cell r="F394" t="str">
            <v>773234</v>
          </cell>
        </row>
        <row r="395">
          <cell r="E395" t="str">
            <v>HTH.D10.BVC.25.HD16.453</v>
          </cell>
          <cell r="F395" t="str">
            <v>266554</v>
          </cell>
        </row>
        <row r="396">
          <cell r="E396" t="str">
            <v>HTH.D10.BVC.25.HD16.454</v>
          </cell>
          <cell r="F396" t="str">
            <v>519233</v>
          </cell>
        </row>
        <row r="397">
          <cell r="E397" t="str">
            <v>HTH.D10.BVC.25.HD16.455</v>
          </cell>
          <cell r="F397" t="str">
            <v>856881</v>
          </cell>
        </row>
        <row r="398">
          <cell r="E398" t="str">
            <v>HTH.D10.BVC.25.HD16.456</v>
          </cell>
          <cell r="F398" t="str">
            <v>275625</v>
          </cell>
        </row>
        <row r="399">
          <cell r="E399" t="str">
            <v>HTH.D10.BVC.25.HD16.457</v>
          </cell>
          <cell r="F399" t="str">
            <v>766853</v>
          </cell>
        </row>
        <row r="400">
          <cell r="E400" t="str">
            <v>HTH.D10.BVC.25.HD16.458</v>
          </cell>
          <cell r="F400" t="str">
            <v>416805</v>
          </cell>
        </row>
        <row r="401">
          <cell r="E401" t="str">
            <v>HTH.D10.BVC.25.HD16.459</v>
          </cell>
          <cell r="F401" t="str">
            <v>559365</v>
          </cell>
        </row>
        <row r="402">
          <cell r="E402" t="str">
            <v>HTH.D10.BVC.25.HD16.46</v>
          </cell>
          <cell r="F402" t="str">
            <v>820281</v>
          </cell>
        </row>
        <row r="403">
          <cell r="E403" t="str">
            <v>HTH.D10.BVC.25.HD16.460</v>
          </cell>
          <cell r="F403" t="str">
            <v>050094</v>
          </cell>
        </row>
        <row r="404">
          <cell r="E404" t="str">
            <v>HTH.D10.BVC.25.HD16.461</v>
          </cell>
          <cell r="F404" t="str">
            <v>985576</v>
          </cell>
        </row>
        <row r="405">
          <cell r="E405" t="str">
            <v>HTH.D10.BVC.25.HD16.462</v>
          </cell>
          <cell r="F405" t="str">
            <v>675176</v>
          </cell>
        </row>
        <row r="406">
          <cell r="E406" t="str">
            <v>HTH.D10.BVC.25.HD16.463</v>
          </cell>
          <cell r="F406" t="str">
            <v>480309</v>
          </cell>
        </row>
        <row r="407">
          <cell r="E407" t="str">
            <v>HTH.D10.BVC.25.HD16.464</v>
          </cell>
          <cell r="F407" t="str">
            <v>286310</v>
          </cell>
        </row>
        <row r="408">
          <cell r="E408" t="str">
            <v>HTH.D10.BVC.25.HD16.465</v>
          </cell>
          <cell r="F408" t="str">
            <v>011056</v>
          </cell>
        </row>
        <row r="409">
          <cell r="E409" t="str">
            <v>HTH.D10.BVC.25.HD16.466</v>
          </cell>
          <cell r="F409" t="str">
            <v>761340</v>
          </cell>
        </row>
        <row r="410">
          <cell r="E410" t="str">
            <v>HTH.D10.BVC.25.HD16.467</v>
          </cell>
          <cell r="F410" t="str">
            <v>408699</v>
          </cell>
        </row>
        <row r="411">
          <cell r="E411" t="str">
            <v>HTH.D10.BVC.25.HD16.468</v>
          </cell>
          <cell r="F411" t="str">
            <v>029478</v>
          </cell>
        </row>
        <row r="412">
          <cell r="E412" t="str">
            <v>HTH.D10.BVC.25.HD16.469</v>
          </cell>
          <cell r="F412" t="str">
            <v>092571</v>
          </cell>
        </row>
        <row r="413">
          <cell r="E413" t="str">
            <v>HTH.D10.BVC.25.HD16.47</v>
          </cell>
          <cell r="F413" t="str">
            <v>255171</v>
          </cell>
        </row>
        <row r="414">
          <cell r="E414" t="str">
            <v>HTH.D10.BVC.25.HD16.470</v>
          </cell>
          <cell r="F414" t="str">
            <v>724666</v>
          </cell>
        </row>
        <row r="415">
          <cell r="E415" t="str">
            <v>HTH.D10.BVC.25.HD16.471</v>
          </cell>
          <cell r="F415" t="str">
            <v>163311</v>
          </cell>
        </row>
        <row r="416">
          <cell r="E416" t="str">
            <v>HTH.D10.BVC.25.HD16.472</v>
          </cell>
          <cell r="F416" t="str">
            <v>773921</v>
          </cell>
        </row>
        <row r="417">
          <cell r="E417" t="str">
            <v>HTH.D10.BVC.25.HD16.473</v>
          </cell>
          <cell r="F417" t="str">
            <v>878246</v>
          </cell>
        </row>
        <row r="418">
          <cell r="E418" t="str">
            <v>HTH.D10.BVC.25.HD16.474</v>
          </cell>
          <cell r="F418" t="str">
            <v>942986</v>
          </cell>
        </row>
        <row r="419">
          <cell r="E419" t="str">
            <v>HTH.D10.BVC.25.HD16.475</v>
          </cell>
          <cell r="F419" t="str">
            <v>043610</v>
          </cell>
        </row>
        <row r="420">
          <cell r="E420" t="str">
            <v>HTH.D10.BVC.25.HD16.476</v>
          </cell>
          <cell r="F420" t="str">
            <v>531143</v>
          </cell>
        </row>
        <row r="421">
          <cell r="E421" t="str">
            <v>HTH.D10.BVC.25.HD16.477</v>
          </cell>
          <cell r="F421" t="str">
            <v>780653</v>
          </cell>
        </row>
        <row r="422">
          <cell r="E422" t="str">
            <v>HTH.D10.BVC.25.HD16.478</v>
          </cell>
          <cell r="F422" t="str">
            <v>138652</v>
          </cell>
        </row>
        <row r="423">
          <cell r="E423" t="str">
            <v>HTH.D10.BVC.25.HD16.479</v>
          </cell>
          <cell r="F423" t="str">
            <v>352061</v>
          </cell>
        </row>
        <row r="424">
          <cell r="E424" t="str">
            <v>HTH.D10.BVC.25.HD16.48</v>
          </cell>
          <cell r="F424" t="str">
            <v>555039</v>
          </cell>
        </row>
        <row r="425">
          <cell r="E425" t="str">
            <v>HTH.D10.BVC.25.HD16.480</v>
          </cell>
          <cell r="F425" t="str">
            <v>930203</v>
          </cell>
        </row>
        <row r="426">
          <cell r="E426" t="str">
            <v>HTH.D10.BVC.25.HD16.481</v>
          </cell>
          <cell r="F426" t="str">
            <v>841876</v>
          </cell>
        </row>
        <row r="427">
          <cell r="E427" t="str">
            <v>HTH.D10.BVC.25.HD16.482</v>
          </cell>
          <cell r="F427" t="str">
            <v>405918</v>
          </cell>
        </row>
        <row r="428">
          <cell r="E428" t="str">
            <v>HTH.D10.BVC.25.HD16.483</v>
          </cell>
          <cell r="F428" t="str">
            <v>724309</v>
          </cell>
        </row>
        <row r="429">
          <cell r="E429" t="str">
            <v>HTH.D10.BVC.25.HD16.484</v>
          </cell>
          <cell r="F429" t="str">
            <v>785813</v>
          </cell>
        </row>
        <row r="430">
          <cell r="E430" t="str">
            <v>HTH.D10.BVC.25.HD16.485</v>
          </cell>
          <cell r="F430" t="str">
            <v>634914</v>
          </cell>
        </row>
        <row r="431">
          <cell r="E431" t="str">
            <v>HTH.D10.BVC.25.HD16.486</v>
          </cell>
          <cell r="F431" t="str">
            <v>084519</v>
          </cell>
        </row>
        <row r="432">
          <cell r="E432" t="str">
            <v>HTH.D10.BVC.25.HD16.487</v>
          </cell>
          <cell r="F432" t="str">
            <v>438091</v>
          </cell>
        </row>
        <row r="433">
          <cell r="E433" t="str">
            <v>HTH.D10.BVC.25.HD16.488</v>
          </cell>
          <cell r="F433" t="str">
            <v>805564</v>
          </cell>
        </row>
        <row r="434">
          <cell r="E434" t="str">
            <v>HTH.D10.BVC.25.HD16.489</v>
          </cell>
          <cell r="F434" t="str">
            <v>986777</v>
          </cell>
        </row>
        <row r="435">
          <cell r="E435" t="str">
            <v>HTH.D10.BVC.25.HD16.49</v>
          </cell>
          <cell r="F435" t="str">
            <v>916476</v>
          </cell>
        </row>
        <row r="436">
          <cell r="E436" t="str">
            <v>HTH.D10.BVC.25.HD16.490</v>
          </cell>
          <cell r="F436" t="str">
            <v>701975</v>
          </cell>
        </row>
        <row r="437">
          <cell r="E437" t="str">
            <v>HTH.D10.BVC.25.HD16.491</v>
          </cell>
          <cell r="F437" t="str">
            <v>751096</v>
          </cell>
        </row>
        <row r="438">
          <cell r="E438" t="str">
            <v>HTH.D10.BVC.25.HD16.492</v>
          </cell>
          <cell r="F438" t="str">
            <v>809782</v>
          </cell>
        </row>
        <row r="439">
          <cell r="E439" t="str">
            <v>HTH.D10.BVC.25.HD16.493</v>
          </cell>
          <cell r="F439" t="str">
            <v>968324</v>
          </cell>
        </row>
        <row r="440">
          <cell r="E440" t="str">
            <v>HTH.D10.BVC.25.HD16.494</v>
          </cell>
          <cell r="F440" t="str">
            <v>485575</v>
          </cell>
        </row>
        <row r="441">
          <cell r="E441" t="str">
            <v>HTH.D10.BVC.25.HD16.495</v>
          </cell>
          <cell r="F441" t="str">
            <v>087364</v>
          </cell>
        </row>
        <row r="442">
          <cell r="E442" t="str">
            <v>HTH.D10.BVC.25.HD16.496</v>
          </cell>
          <cell r="F442" t="str">
            <v>159280</v>
          </cell>
        </row>
        <row r="443">
          <cell r="E443" t="str">
            <v>HTH.D10.BVC.25.HD16.497</v>
          </cell>
          <cell r="F443" t="str">
            <v>194717</v>
          </cell>
        </row>
        <row r="444">
          <cell r="E444" t="str">
            <v>HTH.D10.BVC.25.HD16.498</v>
          </cell>
          <cell r="F444" t="str">
            <v>401773</v>
          </cell>
        </row>
        <row r="445">
          <cell r="E445" t="str">
            <v>HTH.D10.BVC.25.HD16.499</v>
          </cell>
          <cell r="F445" t="str">
            <v>302517</v>
          </cell>
        </row>
        <row r="446">
          <cell r="E446" t="str">
            <v>HTH.D10.BVC.25.HD16.5</v>
          </cell>
          <cell r="F446" t="str">
            <v>628288</v>
          </cell>
        </row>
        <row r="447">
          <cell r="E447" t="str">
            <v>HTH.D10.BVC.25.HD16.50</v>
          </cell>
          <cell r="F447" t="str">
            <v>033587</v>
          </cell>
        </row>
        <row r="448">
          <cell r="E448" t="str">
            <v>HTH.D10.BVC.25.HD16.500</v>
          </cell>
          <cell r="F448" t="str">
            <v>698845</v>
          </cell>
        </row>
        <row r="449">
          <cell r="E449" t="str">
            <v>HTH.D10.BVC.25.HD16.501</v>
          </cell>
          <cell r="F449" t="str">
            <v>572492</v>
          </cell>
        </row>
        <row r="450">
          <cell r="E450" t="str">
            <v>HTH.D10.BVC.25.HD16.502</v>
          </cell>
          <cell r="F450" t="str">
            <v>389099</v>
          </cell>
        </row>
        <row r="451">
          <cell r="E451" t="str">
            <v>HTH.D10.BVC.25.HD16.503</v>
          </cell>
          <cell r="F451" t="str">
            <v>958257</v>
          </cell>
        </row>
        <row r="452">
          <cell r="E452" t="str">
            <v>HTH.D10.BVC.25.HD16.504</v>
          </cell>
          <cell r="F452" t="str">
            <v>759753</v>
          </cell>
        </row>
        <row r="453">
          <cell r="E453" t="str">
            <v>HTH.D10.BVC.25.HD16.505</v>
          </cell>
          <cell r="F453" t="str">
            <v>470140</v>
          </cell>
        </row>
        <row r="454">
          <cell r="E454" t="str">
            <v>HTH.D10.BVC.25.HD16.506</v>
          </cell>
          <cell r="F454" t="str">
            <v>342484</v>
          </cell>
        </row>
        <row r="455">
          <cell r="E455" t="str">
            <v>HTH.D10.BVC.25.HD16.507</v>
          </cell>
          <cell r="F455" t="str">
            <v>380672</v>
          </cell>
        </row>
        <row r="456">
          <cell r="E456" t="str">
            <v>HTH.D10.BVC.25.HD16.508</v>
          </cell>
          <cell r="F456" t="str">
            <v>496548</v>
          </cell>
        </row>
        <row r="457">
          <cell r="E457" t="str">
            <v>HTH.D10.BVC.25.HD16.509</v>
          </cell>
          <cell r="F457" t="str">
            <v>063143</v>
          </cell>
        </row>
        <row r="458">
          <cell r="E458" t="str">
            <v>HTH.D10.BVC.25.HD16.51</v>
          </cell>
          <cell r="F458" t="str">
            <v>303688</v>
          </cell>
        </row>
        <row r="459">
          <cell r="E459" t="str">
            <v>HTH.D10.BVC.25.HD16.510</v>
          </cell>
          <cell r="F459" t="str">
            <v>109307</v>
          </cell>
        </row>
        <row r="460">
          <cell r="E460" t="str">
            <v>HTH.D10.BVC.25.HD16.511</v>
          </cell>
          <cell r="F460" t="str">
            <v>223224</v>
          </cell>
        </row>
        <row r="461">
          <cell r="E461" t="str">
            <v>HTH.D10.BVC.25.HD16.512</v>
          </cell>
          <cell r="F461" t="str">
            <v>969215</v>
          </cell>
        </row>
        <row r="462">
          <cell r="E462" t="str">
            <v>HTH.D10.BVC.25.HD16.513</v>
          </cell>
          <cell r="F462" t="str">
            <v>276301</v>
          </cell>
        </row>
        <row r="463">
          <cell r="E463" t="str">
            <v>HTH.D10.BVC.25.HD16.514</v>
          </cell>
          <cell r="F463" t="str">
            <v>300733</v>
          </cell>
        </row>
        <row r="464">
          <cell r="E464" t="str">
            <v>HTH.D10.BVC.25.HD16.515</v>
          </cell>
          <cell r="F464" t="str">
            <v>007171</v>
          </cell>
        </row>
        <row r="465">
          <cell r="E465" t="str">
            <v>HTH.D10.BVC.25.HD16.516</v>
          </cell>
          <cell r="F465" t="str">
            <v>584732</v>
          </cell>
        </row>
        <row r="466">
          <cell r="E466" t="str">
            <v>HTH.D10.BVC.25.HD16.517</v>
          </cell>
          <cell r="F466" t="str">
            <v>596442</v>
          </cell>
        </row>
        <row r="467">
          <cell r="E467" t="str">
            <v>HTH.D10.BVC.25.HD16.518</v>
          </cell>
          <cell r="F467" t="str">
            <v>897613</v>
          </cell>
        </row>
        <row r="468">
          <cell r="E468" t="str">
            <v>HTH.D10.BVC.25.HD16.519</v>
          </cell>
          <cell r="F468" t="str">
            <v>007273</v>
          </cell>
        </row>
        <row r="469">
          <cell r="E469" t="str">
            <v>HTH.D10.BVC.25.HD16.52</v>
          </cell>
          <cell r="F469" t="str">
            <v>387927</v>
          </cell>
        </row>
        <row r="470">
          <cell r="E470" t="str">
            <v>HTH.D10.BVC.25.HD16.520</v>
          </cell>
          <cell r="F470" t="str">
            <v>803180</v>
          </cell>
        </row>
        <row r="471">
          <cell r="E471" t="str">
            <v>HTH.D10.BVC.25.HD16.521</v>
          </cell>
          <cell r="F471" t="str">
            <v>520478</v>
          </cell>
        </row>
        <row r="472">
          <cell r="E472" t="str">
            <v>HTH.D10.BVC.25.HD16.522</v>
          </cell>
          <cell r="F472" t="str">
            <v>482128</v>
          </cell>
        </row>
        <row r="473">
          <cell r="E473" t="str">
            <v>HTH.D10.BVC.25.HD16.523</v>
          </cell>
          <cell r="F473" t="str">
            <v>893150</v>
          </cell>
        </row>
        <row r="474">
          <cell r="E474" t="str">
            <v>HTH.D10.BVC.25.HD16.524</v>
          </cell>
          <cell r="F474" t="str">
            <v>084002</v>
          </cell>
        </row>
        <row r="475">
          <cell r="E475" t="str">
            <v>HTH.D10.BVC.25.HD16.525</v>
          </cell>
          <cell r="F475" t="str">
            <v>576455</v>
          </cell>
        </row>
        <row r="476">
          <cell r="E476" t="str">
            <v>HTH.D10.BVC.25.HD16.526</v>
          </cell>
          <cell r="F476" t="str">
            <v>079109</v>
          </cell>
        </row>
        <row r="477">
          <cell r="E477" t="str">
            <v>HTH.D10.BVC.25.HD16.527</v>
          </cell>
          <cell r="F477" t="str">
            <v>099963</v>
          </cell>
        </row>
        <row r="478">
          <cell r="E478" t="str">
            <v>HTH.D10.BVC.25.HD16.528</v>
          </cell>
          <cell r="F478" t="str">
            <v>171826</v>
          </cell>
        </row>
        <row r="479">
          <cell r="E479" t="str">
            <v>HTH.D10.BVC.25.HD16.529</v>
          </cell>
          <cell r="F479" t="str">
            <v>446955</v>
          </cell>
        </row>
        <row r="480">
          <cell r="E480" t="str">
            <v>HTH.D10.BVC.25.HD16.53</v>
          </cell>
          <cell r="F480" t="str">
            <v>210249</v>
          </cell>
        </row>
        <row r="481">
          <cell r="E481" t="str">
            <v>HTH.D10.BVC.25.HD16.530</v>
          </cell>
          <cell r="F481" t="str">
            <v>513252</v>
          </cell>
        </row>
        <row r="482">
          <cell r="E482" t="str">
            <v>HTH.D10.BVC.25.HD16.531</v>
          </cell>
          <cell r="F482" t="str">
            <v>548360</v>
          </cell>
        </row>
        <row r="483">
          <cell r="E483" t="str">
            <v>HTH.D10.BVC.25.HD16.532</v>
          </cell>
          <cell r="F483" t="str">
            <v>227352</v>
          </cell>
        </row>
        <row r="484">
          <cell r="E484" t="str">
            <v>HTH.D10.BVC.25.HD16.533</v>
          </cell>
          <cell r="F484" t="str">
            <v>076690</v>
          </cell>
        </row>
        <row r="485">
          <cell r="E485" t="str">
            <v>HTH.D10.BVC.25.HD16.534</v>
          </cell>
          <cell r="F485" t="str">
            <v>317052</v>
          </cell>
        </row>
        <row r="486">
          <cell r="E486" t="str">
            <v>HTH.D10.BVC.25.HD16.535</v>
          </cell>
          <cell r="F486" t="str">
            <v>680279</v>
          </cell>
        </row>
        <row r="487">
          <cell r="E487" t="str">
            <v>HTH.D10.BVC.25.HD16.536</v>
          </cell>
          <cell r="F487" t="str">
            <v>798575</v>
          </cell>
        </row>
        <row r="488">
          <cell r="E488" t="str">
            <v>HTH.D10.BVC.25.HD16.537</v>
          </cell>
          <cell r="F488" t="str">
            <v>278720</v>
          </cell>
        </row>
        <row r="489">
          <cell r="E489" t="str">
            <v>HTH.D10.BVC.25.HD16.538</v>
          </cell>
          <cell r="F489" t="str">
            <v>450316</v>
          </cell>
        </row>
        <row r="490">
          <cell r="E490" t="str">
            <v>HTH.D10.BVC.25.HD16.539</v>
          </cell>
          <cell r="F490" t="str">
            <v>665977</v>
          </cell>
        </row>
        <row r="491">
          <cell r="E491" t="str">
            <v>HTH.D10.BVC.25.HD16.54</v>
          </cell>
          <cell r="F491" t="str">
            <v>759483</v>
          </cell>
        </row>
        <row r="492">
          <cell r="E492" t="str">
            <v>HTH.D10.BVC.25.HD16.540</v>
          </cell>
          <cell r="F492" t="str">
            <v>230872</v>
          </cell>
        </row>
        <row r="493">
          <cell r="E493" t="str">
            <v>HTH.D10.BVC.25.HD16.541</v>
          </cell>
          <cell r="F493" t="str">
            <v>707551</v>
          </cell>
        </row>
        <row r="494">
          <cell r="E494" t="str">
            <v>HTH.D10.BVC.25.HD16.542</v>
          </cell>
          <cell r="F494" t="str">
            <v>393066</v>
          </cell>
        </row>
        <row r="495">
          <cell r="E495" t="str">
            <v>HTH.D10.BVC.25.HD16.543</v>
          </cell>
          <cell r="F495" t="str">
            <v>815998</v>
          </cell>
        </row>
        <row r="496">
          <cell r="E496" t="str">
            <v>HTH.D10.BVC.25.HD16.544</v>
          </cell>
          <cell r="F496" t="str">
            <v>595800</v>
          </cell>
        </row>
        <row r="497">
          <cell r="E497" t="str">
            <v>HTH.D10.BVC.25.HD16.545</v>
          </cell>
          <cell r="F497" t="str">
            <v>763975</v>
          </cell>
        </row>
        <row r="498">
          <cell r="E498" t="str">
            <v>HTH.D10.BVC.25.HD16.546</v>
          </cell>
          <cell r="F498" t="str">
            <v>625777</v>
          </cell>
        </row>
        <row r="499">
          <cell r="E499" t="str">
            <v>HTH.D10.BVC.25.HD16.547</v>
          </cell>
          <cell r="F499" t="str">
            <v>663467</v>
          </cell>
        </row>
        <row r="500">
          <cell r="E500" t="str">
            <v>HTH.D10.BVC.25.HD16.548</v>
          </cell>
          <cell r="F500" t="str">
            <v>898088</v>
          </cell>
        </row>
        <row r="501">
          <cell r="E501" t="str">
            <v>HTH.D10.BVC.25.HD16.549</v>
          </cell>
          <cell r="F501" t="str">
            <v>128655</v>
          </cell>
        </row>
        <row r="502">
          <cell r="E502" t="str">
            <v>HTH.D10.BVC.25.HD16.55</v>
          </cell>
          <cell r="F502" t="str">
            <v>323583</v>
          </cell>
        </row>
        <row r="503">
          <cell r="E503" t="str">
            <v>HTH.D10.BVC.25.HD16.550</v>
          </cell>
          <cell r="F503" t="str">
            <v>060201</v>
          </cell>
        </row>
        <row r="504">
          <cell r="E504" t="str">
            <v>HTH.D10.BVC.25.HD16.551</v>
          </cell>
          <cell r="F504" t="str">
            <v>201802</v>
          </cell>
        </row>
        <row r="505">
          <cell r="E505" t="str">
            <v>HTH.D10.BVC.25.HD16.552</v>
          </cell>
          <cell r="F505" t="str">
            <v>662309</v>
          </cell>
        </row>
        <row r="506">
          <cell r="E506" t="str">
            <v>HTH.D10.BVC.25.HD16.553</v>
          </cell>
          <cell r="F506" t="str">
            <v>430222</v>
          </cell>
        </row>
        <row r="507">
          <cell r="E507" t="str">
            <v>HTH.D10.BVC.25.HD16.554</v>
          </cell>
          <cell r="F507" t="str">
            <v>387087</v>
          </cell>
        </row>
        <row r="508">
          <cell r="E508" t="str">
            <v>HTH.D10.BVC.25.HD16.555</v>
          </cell>
          <cell r="F508" t="str">
            <v>660109</v>
          </cell>
        </row>
        <row r="509">
          <cell r="E509" t="str">
            <v>HTH.D10.BVC.25.HD16.556</v>
          </cell>
          <cell r="F509" t="str">
            <v>273591</v>
          </cell>
        </row>
        <row r="510">
          <cell r="E510" t="str">
            <v>HTH.D10.BVC.25.HD16.557</v>
          </cell>
          <cell r="F510" t="str">
            <v>226293</v>
          </cell>
        </row>
        <row r="511">
          <cell r="E511" t="str">
            <v>HTH.D10.BVC.25.HD16.558</v>
          </cell>
          <cell r="F511" t="str">
            <v>406862</v>
          </cell>
        </row>
        <row r="512">
          <cell r="E512" t="str">
            <v>HTH.D10.BVC.25.HD16.559</v>
          </cell>
          <cell r="F512" t="str">
            <v>424388</v>
          </cell>
        </row>
        <row r="513">
          <cell r="E513" t="str">
            <v>HTH.D10.BVC.25.HD16.56</v>
          </cell>
          <cell r="F513" t="str">
            <v>826480</v>
          </cell>
        </row>
        <row r="514">
          <cell r="E514" t="str">
            <v>HTH.D10.BVC.25.HD16.560</v>
          </cell>
          <cell r="F514" t="str">
            <v>527786</v>
          </cell>
        </row>
        <row r="515">
          <cell r="E515" t="str">
            <v>HTH.D10.BVC.25.HD16.561</v>
          </cell>
          <cell r="F515" t="str">
            <v>726060</v>
          </cell>
        </row>
        <row r="516">
          <cell r="E516" t="str">
            <v>HTH.D10.BVC.25.HD16.562</v>
          </cell>
          <cell r="F516" t="str">
            <v>360432</v>
          </cell>
        </row>
        <row r="517">
          <cell r="E517" t="str">
            <v>HTH.D10.BVC.25.HD16.563</v>
          </cell>
          <cell r="F517" t="str">
            <v>151014</v>
          </cell>
        </row>
        <row r="518">
          <cell r="E518" t="str">
            <v>HTH.D10.BVC.25.HD16.564</v>
          </cell>
          <cell r="F518" t="str">
            <v>482249</v>
          </cell>
        </row>
        <row r="519">
          <cell r="E519" t="str">
            <v>HTH.D10.BVC.25.HD16.565</v>
          </cell>
          <cell r="F519" t="str">
            <v>225564</v>
          </cell>
        </row>
        <row r="520">
          <cell r="E520" t="str">
            <v>HTH.D10.BVC.25.HD16.566</v>
          </cell>
          <cell r="F520" t="str">
            <v>307400</v>
          </cell>
        </row>
        <row r="521">
          <cell r="E521" t="str">
            <v>HTH.D10.BVC.25.HD16.567</v>
          </cell>
          <cell r="F521" t="str">
            <v>019120</v>
          </cell>
        </row>
        <row r="522">
          <cell r="E522" t="str">
            <v>HTH.D10.BVC.25.HD16.568</v>
          </cell>
          <cell r="F522" t="str">
            <v>825277</v>
          </cell>
        </row>
        <row r="523">
          <cell r="E523" t="str">
            <v>HTH.D10.BVC.25.HD16.569</v>
          </cell>
          <cell r="F523" t="str">
            <v>737630</v>
          </cell>
        </row>
        <row r="524">
          <cell r="E524" t="str">
            <v>HTH.D10.BVC.25.HD16.57</v>
          </cell>
          <cell r="F524" t="str">
            <v>556280</v>
          </cell>
        </row>
        <row r="525">
          <cell r="E525" t="str">
            <v>HTH.D10.BVC.25.HD16.570</v>
          </cell>
          <cell r="F525" t="str">
            <v>176630</v>
          </cell>
        </row>
        <row r="526">
          <cell r="E526" t="str">
            <v>HTH.D10.BVC.25.HD16.571</v>
          </cell>
          <cell r="F526" t="str">
            <v>531205</v>
          </cell>
        </row>
        <row r="527">
          <cell r="E527" t="str">
            <v>HTH.D10.BVC.25.HD16.572</v>
          </cell>
          <cell r="F527" t="str">
            <v>002937</v>
          </cell>
        </row>
        <row r="528">
          <cell r="E528" t="str">
            <v>HTH.D10.BVC.25.HD16.573</v>
          </cell>
          <cell r="F528" t="str">
            <v>987077</v>
          </cell>
        </row>
        <row r="529">
          <cell r="E529" t="str">
            <v>HTH.D10.BVC.25.HD16.574</v>
          </cell>
          <cell r="F529" t="str">
            <v>458436</v>
          </cell>
        </row>
        <row r="530">
          <cell r="E530" t="str">
            <v>HTH.D10.BVC.25.HD16.575</v>
          </cell>
          <cell r="F530" t="str">
            <v>341530</v>
          </cell>
        </row>
        <row r="531">
          <cell r="E531" t="str">
            <v>HTH.D10.BVC.25.HD16.576</v>
          </cell>
          <cell r="F531" t="str">
            <v>772576</v>
          </cell>
        </row>
        <row r="532">
          <cell r="E532" t="str">
            <v>HTH.D10.BVC.25.HD16.577</v>
          </cell>
          <cell r="F532" t="str">
            <v>222140</v>
          </cell>
        </row>
        <row r="533">
          <cell r="E533" t="str">
            <v>HTH.D10.BVC.25.HD16.578</v>
          </cell>
          <cell r="F533" t="str">
            <v>514531</v>
          </cell>
        </row>
        <row r="534">
          <cell r="E534" t="str">
            <v>HTH.D10.BVC.25.HD16.579</v>
          </cell>
          <cell r="F534" t="str">
            <v>936334</v>
          </cell>
        </row>
        <row r="535">
          <cell r="E535" t="str">
            <v>HTH.D10.BVC.25.HD16.58</v>
          </cell>
          <cell r="F535" t="str">
            <v>455794</v>
          </cell>
        </row>
        <row r="536">
          <cell r="E536" t="str">
            <v>HTH.D10.BVC.25.HD16.580</v>
          </cell>
          <cell r="F536" t="str">
            <v>789822</v>
          </cell>
        </row>
        <row r="537">
          <cell r="E537" t="str">
            <v>HTH.D10.BVC.25.HD16.581</v>
          </cell>
          <cell r="F537" t="str">
            <v>180212</v>
          </cell>
        </row>
        <row r="538">
          <cell r="E538" t="str">
            <v>HTH.D10.BVC.25.HD16.582</v>
          </cell>
          <cell r="F538" t="str">
            <v>541900</v>
          </cell>
        </row>
        <row r="539">
          <cell r="E539" t="str">
            <v>HTH.D10.BVC.25.HD16.583</v>
          </cell>
          <cell r="F539" t="str">
            <v>285004</v>
          </cell>
        </row>
        <row r="540">
          <cell r="E540" t="str">
            <v>HTH.D10.BVC.25.HD16.584</v>
          </cell>
          <cell r="F540" t="str">
            <v>884487</v>
          </cell>
        </row>
        <row r="541">
          <cell r="E541" t="str">
            <v>HTH.D10.BVC.25.HD16.585</v>
          </cell>
          <cell r="F541" t="str">
            <v>775041</v>
          </cell>
        </row>
        <row r="542">
          <cell r="E542" t="str">
            <v>HTH.D10.BVC.25.HD16.586</v>
          </cell>
          <cell r="F542" t="str">
            <v>138342</v>
          </cell>
        </row>
        <row r="543">
          <cell r="E543" t="str">
            <v>HTH.D10.BVC.25.HD16.587</v>
          </cell>
          <cell r="F543" t="str">
            <v>229445</v>
          </cell>
        </row>
        <row r="544">
          <cell r="E544" t="str">
            <v>HTH.D10.BVC.25.HD16.588</v>
          </cell>
          <cell r="F544" t="str">
            <v>264038</v>
          </cell>
        </row>
        <row r="545">
          <cell r="E545" t="str">
            <v>HTH.D10.BVC.25.HD16.589</v>
          </cell>
          <cell r="F545" t="str">
            <v>957299</v>
          </cell>
        </row>
        <row r="546">
          <cell r="E546" t="str">
            <v>HTH.D10.BVC.25.HD16.59</v>
          </cell>
          <cell r="F546" t="str">
            <v>127850</v>
          </cell>
        </row>
        <row r="547">
          <cell r="E547" t="str">
            <v>HTH.D10.BVC.25.HD16.590</v>
          </cell>
          <cell r="F547" t="str">
            <v>756956</v>
          </cell>
        </row>
        <row r="548">
          <cell r="E548" t="str">
            <v>HTH.D10.BVC.25.HD16.591</v>
          </cell>
          <cell r="F548" t="str">
            <v>266524</v>
          </cell>
        </row>
        <row r="549">
          <cell r="E549" t="str">
            <v>HTH.D10.BVC.25.HD16.592</v>
          </cell>
          <cell r="F549" t="str">
            <v>856940</v>
          </cell>
        </row>
        <row r="550">
          <cell r="E550" t="str">
            <v>HTH.D10.BVC.25.HD16.593</v>
          </cell>
          <cell r="F550" t="str">
            <v>665996</v>
          </cell>
        </row>
        <row r="551">
          <cell r="E551" t="str">
            <v>HTH.D10.BVC.25.HD16.594</v>
          </cell>
          <cell r="F551" t="str">
            <v>532596</v>
          </cell>
        </row>
        <row r="552">
          <cell r="E552" t="str">
            <v>HTH.D10.BVC.25.HD16.595</v>
          </cell>
          <cell r="F552" t="str">
            <v>001748</v>
          </cell>
        </row>
        <row r="553">
          <cell r="E553" t="str">
            <v>HTH.D10.BVC.25.HD16.596</v>
          </cell>
          <cell r="F553" t="str">
            <v>279607</v>
          </cell>
        </row>
        <row r="554">
          <cell r="E554" t="str">
            <v>HTH.D10.BVC.25.HD16.597</v>
          </cell>
          <cell r="F554" t="str">
            <v>746362</v>
          </cell>
        </row>
        <row r="555">
          <cell r="E555" t="str">
            <v>HTH.D10.BVC.25.HD16.598</v>
          </cell>
          <cell r="F555" t="str">
            <v>647288</v>
          </cell>
        </row>
        <row r="556">
          <cell r="E556" t="str">
            <v>HTH.D10.BVC.25.HD16.599</v>
          </cell>
          <cell r="F556" t="str">
            <v>023880</v>
          </cell>
        </row>
        <row r="557">
          <cell r="E557" t="str">
            <v>HTH.D10.BVC.25.HD16.6</v>
          </cell>
          <cell r="F557" t="str">
            <v>398006</v>
          </cell>
        </row>
        <row r="558">
          <cell r="E558" t="str">
            <v>HTH.D10.BVC.25.HD16.60</v>
          </cell>
          <cell r="F558" t="str">
            <v>187818</v>
          </cell>
        </row>
        <row r="559">
          <cell r="E559" t="str">
            <v>HTH.D10.BVC.25.HD16.600</v>
          </cell>
          <cell r="F559" t="str">
            <v>546332</v>
          </cell>
        </row>
        <row r="560">
          <cell r="E560" t="str">
            <v>HTH.D10.BVC.25.HD16.601</v>
          </cell>
          <cell r="F560" t="str">
            <v>052559</v>
          </cell>
        </row>
        <row r="561">
          <cell r="E561" t="str">
            <v>HTH.D10.BVC.25.HD16.602</v>
          </cell>
          <cell r="F561" t="str">
            <v>986118</v>
          </cell>
        </row>
        <row r="562">
          <cell r="E562" t="str">
            <v>HTH.D10.BVC.25.HD16.603</v>
          </cell>
          <cell r="F562" t="str">
            <v>262450</v>
          </cell>
        </row>
        <row r="563">
          <cell r="E563" t="str">
            <v>HTH.D10.BVC.25.HD16.604</v>
          </cell>
          <cell r="F563" t="str">
            <v>719533</v>
          </cell>
        </row>
        <row r="564">
          <cell r="E564" t="str">
            <v>HTH.D10.BVC.25.HD16.605</v>
          </cell>
          <cell r="F564" t="str">
            <v>472874</v>
          </cell>
        </row>
        <row r="565">
          <cell r="E565" t="str">
            <v>HTH.D10.BVC.25.HD16.606</v>
          </cell>
          <cell r="F565" t="str">
            <v>906384</v>
          </cell>
        </row>
        <row r="566">
          <cell r="E566" t="str">
            <v>HTH.D10.BVC.25.HD16.607</v>
          </cell>
          <cell r="F566" t="str">
            <v>955574</v>
          </cell>
        </row>
        <row r="567">
          <cell r="E567" t="str">
            <v>HTH.D10.BVC.25.HD16.608</v>
          </cell>
          <cell r="F567" t="str">
            <v>128299</v>
          </cell>
        </row>
        <row r="568">
          <cell r="E568" t="str">
            <v>HTH.D10.BVC.25.HD16.609</v>
          </cell>
          <cell r="F568" t="str">
            <v>704692</v>
          </cell>
        </row>
        <row r="569">
          <cell r="E569" t="str">
            <v>HTH.D10.BVC.25.HD16.61</v>
          </cell>
          <cell r="F569" t="str">
            <v>795671</v>
          </cell>
        </row>
        <row r="570">
          <cell r="E570" t="str">
            <v>HTH.D10.BVC.25.HD16.610</v>
          </cell>
          <cell r="F570" t="str">
            <v>793336</v>
          </cell>
        </row>
        <row r="571">
          <cell r="E571" t="str">
            <v>HTH.D10.BVC.25.HD16.611</v>
          </cell>
          <cell r="F571" t="str">
            <v>988548</v>
          </cell>
        </row>
        <row r="572">
          <cell r="E572" t="str">
            <v>HTH.D10.BVC.25.HD16.612</v>
          </cell>
          <cell r="F572" t="str">
            <v>616744</v>
          </cell>
        </row>
        <row r="573">
          <cell r="E573" t="str">
            <v>HTH.D10.BVC.25.HD16.613</v>
          </cell>
          <cell r="F573" t="str">
            <v>880217</v>
          </cell>
        </row>
        <row r="574">
          <cell r="E574" t="str">
            <v>HTH.D10.BVC.25.HD16.614</v>
          </cell>
          <cell r="F574" t="str">
            <v>361355</v>
          </cell>
        </row>
        <row r="575">
          <cell r="E575" t="str">
            <v>HTH.D10.BVC.25.HD16.615</v>
          </cell>
          <cell r="F575" t="str">
            <v>635146</v>
          </cell>
        </row>
        <row r="576">
          <cell r="E576" t="str">
            <v>HTH.D10.BVC.25.HD16.616</v>
          </cell>
          <cell r="F576" t="str">
            <v>888690</v>
          </cell>
        </row>
        <row r="577">
          <cell r="E577" t="str">
            <v>HTH.D10.BVC.25.HD16.617</v>
          </cell>
          <cell r="F577" t="str">
            <v>202467</v>
          </cell>
        </row>
        <row r="578">
          <cell r="E578" t="str">
            <v>HTH.D10.BVC.25.HD16.618</v>
          </cell>
          <cell r="F578" t="str">
            <v>146007</v>
          </cell>
        </row>
        <row r="579">
          <cell r="E579" t="str">
            <v>HTH.D10.BVC.25.HD16.619</v>
          </cell>
          <cell r="F579" t="str">
            <v>333831</v>
          </cell>
        </row>
        <row r="580">
          <cell r="E580" t="str">
            <v>HTH.D10.BVC.25.HD16.62</v>
          </cell>
          <cell r="F580" t="str">
            <v>919695</v>
          </cell>
        </row>
        <row r="581">
          <cell r="E581" t="str">
            <v>HTH.D10.BVC.25.HD16.620</v>
          </cell>
          <cell r="F581" t="str">
            <v>347806</v>
          </cell>
        </row>
        <row r="582">
          <cell r="E582" t="str">
            <v>HTH.D10.BVC.25.HD16.621</v>
          </cell>
          <cell r="F582" t="str">
            <v>512538</v>
          </cell>
        </row>
        <row r="583">
          <cell r="E583" t="str">
            <v>HTH.D10.BVC.25.HD16.622</v>
          </cell>
          <cell r="F583" t="str">
            <v>528743</v>
          </cell>
        </row>
        <row r="584">
          <cell r="E584" t="str">
            <v>HTH.D10.BVC.25.HD16.623</v>
          </cell>
          <cell r="F584" t="str">
            <v>322896</v>
          </cell>
        </row>
        <row r="585">
          <cell r="E585" t="str">
            <v>HTH.D10.BVC.25.HD16.624</v>
          </cell>
          <cell r="F585" t="str">
            <v>062287</v>
          </cell>
        </row>
        <row r="586">
          <cell r="E586" t="str">
            <v>HTH.D10.BVC.25.HD16.625</v>
          </cell>
          <cell r="F586" t="str">
            <v>462949</v>
          </cell>
        </row>
        <row r="587">
          <cell r="E587" t="str">
            <v>HTH.D10.BVC.25.HD16.626</v>
          </cell>
          <cell r="F587" t="str">
            <v>115630</v>
          </cell>
        </row>
        <row r="588">
          <cell r="E588" t="str">
            <v>HTH.D10.BVC.25.HD16.627</v>
          </cell>
          <cell r="F588" t="str">
            <v>753946</v>
          </cell>
        </row>
        <row r="589">
          <cell r="E589" t="str">
            <v>HTH.D10.BVC.25.HD16.628</v>
          </cell>
          <cell r="F589" t="str">
            <v>980203</v>
          </cell>
        </row>
        <row r="590">
          <cell r="E590" t="str">
            <v>HTH.D10.BVC.25.HD16.629</v>
          </cell>
          <cell r="F590" t="str">
            <v>378387</v>
          </cell>
        </row>
        <row r="591">
          <cell r="E591" t="str">
            <v>HTH.D10.BVC.25.HD16.63</v>
          </cell>
          <cell r="F591" t="str">
            <v>237136</v>
          </cell>
        </row>
        <row r="592">
          <cell r="E592" t="str">
            <v>HTH.D10.BVC.25.HD16.630</v>
          </cell>
          <cell r="F592" t="str">
            <v>140906</v>
          </cell>
        </row>
        <row r="593">
          <cell r="E593" t="str">
            <v>HTH.D10.BVC.25.HD16.631</v>
          </cell>
          <cell r="F593" t="str">
            <v>904327</v>
          </cell>
        </row>
        <row r="594">
          <cell r="E594" t="str">
            <v>HTH.D10.BVC.25.HD16.632</v>
          </cell>
          <cell r="F594" t="str">
            <v>255008</v>
          </cell>
        </row>
        <row r="595">
          <cell r="E595" t="str">
            <v>HTH.D10.BVC.25.HD16.633</v>
          </cell>
          <cell r="F595" t="str">
            <v>661719</v>
          </cell>
        </row>
        <row r="596">
          <cell r="E596" t="str">
            <v>HTH.D10.BVC.25.HD16.634</v>
          </cell>
          <cell r="F596" t="str">
            <v>284658</v>
          </cell>
        </row>
        <row r="597">
          <cell r="E597" t="str">
            <v>HTH.D10.BVC.25.HD16.635</v>
          </cell>
          <cell r="F597" t="str">
            <v>186326</v>
          </cell>
        </row>
        <row r="598">
          <cell r="E598" t="str">
            <v>HTH.D10.BVC.25.HD16.636</v>
          </cell>
          <cell r="F598" t="str">
            <v>813952</v>
          </cell>
        </row>
        <row r="599">
          <cell r="E599" t="str">
            <v>HTH.D10.BVC.25.HD16.637</v>
          </cell>
          <cell r="F599" t="str">
            <v>926393</v>
          </cell>
        </row>
        <row r="600">
          <cell r="E600" t="str">
            <v>HTH.D10.BVC.25.HD16.638</v>
          </cell>
          <cell r="F600" t="str">
            <v>681309</v>
          </cell>
        </row>
        <row r="601">
          <cell r="E601" t="str">
            <v>HTH.D10.BVC.25.HD16.639</v>
          </cell>
          <cell r="F601" t="str">
            <v>224398</v>
          </cell>
        </row>
        <row r="602">
          <cell r="E602" t="str">
            <v>HTH.D10.BVC.25.HD16.64</v>
          </cell>
          <cell r="F602" t="str">
            <v>264764</v>
          </cell>
        </row>
        <row r="603">
          <cell r="E603" t="str">
            <v>HTH.D10.BVC.25.HD16.640</v>
          </cell>
          <cell r="F603" t="str">
            <v>178201</v>
          </cell>
        </row>
        <row r="604">
          <cell r="E604" t="str">
            <v>HTH.D10.BVC.25.HD16.641</v>
          </cell>
          <cell r="F604" t="str">
            <v>286811</v>
          </cell>
        </row>
        <row r="605">
          <cell r="E605" t="str">
            <v>HTH.D10.BVC.25.HD16.642</v>
          </cell>
          <cell r="F605" t="str">
            <v>140833</v>
          </cell>
        </row>
        <row r="606">
          <cell r="E606" t="str">
            <v>HTH.D10.BVC.25.HD16.643</v>
          </cell>
          <cell r="F606" t="str">
            <v>391877</v>
          </cell>
        </row>
        <row r="607">
          <cell r="E607" t="str">
            <v>HTH.D10.BVC.25.HD16.644</v>
          </cell>
          <cell r="F607" t="str">
            <v>967645</v>
          </cell>
        </row>
        <row r="608">
          <cell r="E608" t="str">
            <v>HTH.D10.BVC.25.HD16.645</v>
          </cell>
          <cell r="F608" t="str">
            <v>131971</v>
          </cell>
        </row>
        <row r="609">
          <cell r="E609" t="str">
            <v>HTH.D10.BVC.25.HD16.646</v>
          </cell>
          <cell r="F609" t="str">
            <v>954272</v>
          </cell>
        </row>
        <row r="610">
          <cell r="E610" t="str">
            <v>HTH.D10.BVC.25.HD16.647</v>
          </cell>
          <cell r="F610" t="str">
            <v>119216</v>
          </cell>
        </row>
        <row r="611">
          <cell r="E611" t="str">
            <v>HTH.D10.BVC.25.HD16.648</v>
          </cell>
          <cell r="F611" t="str">
            <v>317824</v>
          </cell>
        </row>
        <row r="612">
          <cell r="E612" t="str">
            <v>HTH.D10.BVC.25.HD16.649</v>
          </cell>
          <cell r="F612" t="str">
            <v>941429</v>
          </cell>
        </row>
        <row r="613">
          <cell r="E613" t="str">
            <v>HTH.D10.BVC.25.HD16.65</v>
          </cell>
          <cell r="F613" t="str">
            <v>047076</v>
          </cell>
        </row>
        <row r="614">
          <cell r="E614" t="str">
            <v>HTH.D10.BVC.25.HD16.650</v>
          </cell>
          <cell r="F614" t="str">
            <v>404832</v>
          </cell>
        </row>
        <row r="615">
          <cell r="E615" t="str">
            <v>HTH.D10.BVC.25.HD16.651</v>
          </cell>
          <cell r="F615" t="str">
            <v>118931</v>
          </cell>
        </row>
        <row r="616">
          <cell r="E616" t="str">
            <v>HTH.D10.BVC.25.HD16.652</v>
          </cell>
          <cell r="F616" t="str">
            <v>603665</v>
          </cell>
        </row>
        <row r="617">
          <cell r="E617" t="str">
            <v>HTH.D10.BVC.25.HD16.653</v>
          </cell>
          <cell r="F617" t="str">
            <v>092369</v>
          </cell>
        </row>
        <row r="618">
          <cell r="E618" t="str">
            <v>HTH.D10.BVC.25.HD16.654</v>
          </cell>
          <cell r="F618" t="str">
            <v>328803</v>
          </cell>
        </row>
        <row r="619">
          <cell r="E619" t="str">
            <v>HTH.D10.BVC.25.HD16.655</v>
          </cell>
          <cell r="F619" t="str">
            <v>185160</v>
          </cell>
        </row>
        <row r="620">
          <cell r="E620" t="str">
            <v>HTH.D10.BVC.25.HD16.656</v>
          </cell>
          <cell r="F620" t="str">
            <v>979902</v>
          </cell>
        </row>
        <row r="621">
          <cell r="E621" t="str">
            <v>HTH.D10.BVC.25.HD16.657</v>
          </cell>
          <cell r="F621" t="str">
            <v>213085</v>
          </cell>
        </row>
        <row r="622">
          <cell r="E622" t="str">
            <v>HTH.D10.BVC.25.HD16.658</v>
          </cell>
          <cell r="F622" t="str">
            <v>993563</v>
          </cell>
        </row>
        <row r="623">
          <cell r="E623" t="str">
            <v>HTH.D10.BVC.25.HD16.659</v>
          </cell>
          <cell r="F623" t="str">
            <v>961626</v>
          </cell>
        </row>
        <row r="624">
          <cell r="E624" t="str">
            <v>HTH.D10.BVC.25.HD16.66</v>
          </cell>
          <cell r="F624" t="str">
            <v>427277</v>
          </cell>
        </row>
        <row r="625">
          <cell r="E625" t="str">
            <v>HTH.D10.BVC.25.HD16.660</v>
          </cell>
          <cell r="F625" t="str">
            <v>320261</v>
          </cell>
        </row>
        <row r="626">
          <cell r="E626" t="str">
            <v>HTH.D10.BVC.25.HD16.661</v>
          </cell>
          <cell r="F626" t="str">
            <v>750987</v>
          </cell>
        </row>
        <row r="627">
          <cell r="E627" t="str">
            <v>HTH.D10.BVC.25.HD16.662</v>
          </cell>
          <cell r="F627" t="str">
            <v>788151</v>
          </cell>
        </row>
        <row r="628">
          <cell r="E628" t="str">
            <v>HTH.D10.BVC.25.HD16.663</v>
          </cell>
          <cell r="F628" t="str">
            <v>386461</v>
          </cell>
        </row>
        <row r="629">
          <cell r="E629" t="str">
            <v>HTH.D10.BVC.25.HD16.664</v>
          </cell>
          <cell r="F629" t="str">
            <v>876310</v>
          </cell>
        </row>
        <row r="630">
          <cell r="E630" t="str">
            <v>HTH.D10.BVC.25.HD16.665</v>
          </cell>
          <cell r="F630" t="str">
            <v>909048</v>
          </cell>
        </row>
        <row r="631">
          <cell r="E631" t="str">
            <v>HTH.D10.BVC.25.HD16.666</v>
          </cell>
          <cell r="F631" t="str">
            <v>013237</v>
          </cell>
        </row>
        <row r="632">
          <cell r="E632" t="str">
            <v>HTH.D10.BVC.25.HD16.667</v>
          </cell>
          <cell r="F632" t="str">
            <v>010184</v>
          </cell>
        </row>
        <row r="633">
          <cell r="E633" t="str">
            <v>HTH.D10.BVC.25.HD16.668</v>
          </cell>
          <cell r="F633" t="str">
            <v>809905</v>
          </cell>
        </row>
        <row r="634">
          <cell r="E634" t="str">
            <v>HTH.D10.BVC.25.HD16.669</v>
          </cell>
          <cell r="F634" t="str">
            <v>989345</v>
          </cell>
        </row>
        <row r="635">
          <cell r="E635" t="str">
            <v>HTH.D10.BVC.25.HD16.67</v>
          </cell>
          <cell r="F635" t="str">
            <v>400712</v>
          </cell>
        </row>
        <row r="636">
          <cell r="E636" t="str">
            <v>HTH.D10.BVC.25.HD16.670</v>
          </cell>
          <cell r="F636" t="str">
            <v>346029</v>
          </cell>
        </row>
        <row r="637">
          <cell r="E637" t="str">
            <v>HTH.D10.BVC.25.HD16.671</v>
          </cell>
          <cell r="F637" t="str">
            <v>039548</v>
          </cell>
        </row>
        <row r="638">
          <cell r="E638" t="str">
            <v>HTH.D10.BVC.25.HD16.672</v>
          </cell>
          <cell r="F638" t="str">
            <v>679067</v>
          </cell>
        </row>
        <row r="639">
          <cell r="E639" t="str">
            <v>HTH.D10.BVC.25.HD16.673</v>
          </cell>
          <cell r="F639" t="str">
            <v>668493</v>
          </cell>
        </row>
        <row r="640">
          <cell r="E640" t="str">
            <v>HTH.D10.BVC.25.HD16.674</v>
          </cell>
          <cell r="F640" t="str">
            <v>945512</v>
          </cell>
        </row>
        <row r="641">
          <cell r="E641" t="str">
            <v>HTH.D10.BVC.25.HD16.675</v>
          </cell>
          <cell r="F641" t="str">
            <v>826576</v>
          </cell>
        </row>
        <row r="642">
          <cell r="E642" t="str">
            <v>HTH.D10.BVC.25.HD16.676</v>
          </cell>
          <cell r="F642" t="str">
            <v>409770</v>
          </cell>
        </row>
        <row r="643">
          <cell r="E643" t="str">
            <v>HTH.D10.BVC.25.HD16.677</v>
          </cell>
          <cell r="F643" t="str">
            <v>821561</v>
          </cell>
        </row>
        <row r="644">
          <cell r="E644" t="str">
            <v>HTH.D10.BVC.25.HD16.678</v>
          </cell>
          <cell r="F644" t="str">
            <v>229076</v>
          </cell>
        </row>
        <row r="645">
          <cell r="E645" t="str">
            <v>HTH.D10.BVC.25.HD16.679</v>
          </cell>
          <cell r="F645" t="str">
            <v>675131</v>
          </cell>
        </row>
        <row r="646">
          <cell r="E646" t="str">
            <v>HTH.D10.BVC.25.HD16.68</v>
          </cell>
          <cell r="F646" t="str">
            <v>963484</v>
          </cell>
        </row>
        <row r="647">
          <cell r="E647" t="str">
            <v>HTH.D10.BVC.25.HD16.680</v>
          </cell>
          <cell r="F647" t="str">
            <v>150151</v>
          </cell>
        </row>
        <row r="648">
          <cell r="E648" t="str">
            <v>HTH.D10.BVC.25.HD16.681</v>
          </cell>
          <cell r="F648" t="str">
            <v>998998</v>
          </cell>
        </row>
        <row r="649">
          <cell r="E649" t="str">
            <v>HTH.D10.BVC.25.HD16.682</v>
          </cell>
          <cell r="F649" t="str">
            <v>780907</v>
          </cell>
        </row>
        <row r="650">
          <cell r="E650" t="str">
            <v>HTH.D10.BVC.25.HD16.683</v>
          </cell>
          <cell r="F650" t="str">
            <v>784137</v>
          </cell>
        </row>
        <row r="651">
          <cell r="E651" t="str">
            <v>HTH.D10.BVC.25.HD16.684</v>
          </cell>
          <cell r="F651" t="str">
            <v>637030</v>
          </cell>
        </row>
        <row r="652">
          <cell r="E652" t="str">
            <v>HTH.D10.BVC.25.HD16.685</v>
          </cell>
          <cell r="F652" t="str">
            <v>150790</v>
          </cell>
        </row>
        <row r="653">
          <cell r="E653" t="str">
            <v>HTH.D10.BVC.25.HD16.686</v>
          </cell>
          <cell r="F653" t="str">
            <v>156586</v>
          </cell>
        </row>
        <row r="654">
          <cell r="E654" t="str">
            <v>HTH.D10.BVC.25.HD16.687</v>
          </cell>
          <cell r="F654" t="str">
            <v>970044</v>
          </cell>
        </row>
        <row r="655">
          <cell r="E655" t="str">
            <v>HTH.D10.BVC.25.HD16.688</v>
          </cell>
          <cell r="F655" t="str">
            <v>820688</v>
          </cell>
        </row>
        <row r="656">
          <cell r="E656" t="str">
            <v>HTH.D10.BVC.25.HD16.689</v>
          </cell>
          <cell r="F656" t="str">
            <v>102655</v>
          </cell>
        </row>
        <row r="657">
          <cell r="E657" t="str">
            <v>HTH.D10.BVC.25.HD16.69</v>
          </cell>
          <cell r="F657" t="str">
            <v>055872</v>
          </cell>
        </row>
        <row r="658">
          <cell r="E658" t="str">
            <v>HTH.D10.BVC.25.HD16.690</v>
          </cell>
          <cell r="F658" t="str">
            <v>566790</v>
          </cell>
        </row>
        <row r="659">
          <cell r="E659" t="str">
            <v>HTH.D10.BVC.25.HD16.691</v>
          </cell>
          <cell r="F659" t="str">
            <v>332173</v>
          </cell>
        </row>
        <row r="660">
          <cell r="E660" t="str">
            <v>HTH.D10.BVC.25.HD16.692</v>
          </cell>
          <cell r="F660" t="str">
            <v>489140</v>
          </cell>
        </row>
        <row r="661">
          <cell r="E661" t="str">
            <v>HTH.D10.BVC.25.HD16.693</v>
          </cell>
          <cell r="F661" t="str">
            <v>487957</v>
          </cell>
        </row>
        <row r="662">
          <cell r="E662" t="str">
            <v>HTH.D10.BVC.25.HD16.694</v>
          </cell>
          <cell r="F662" t="str">
            <v>875339</v>
          </cell>
        </row>
        <row r="663">
          <cell r="E663" t="str">
            <v>HTH.D10.BVC.25.HD16.695</v>
          </cell>
          <cell r="F663" t="str">
            <v>513293</v>
          </cell>
        </row>
        <row r="664">
          <cell r="E664" t="str">
            <v>HTH.D10.BVC.25.HD16.696</v>
          </cell>
          <cell r="F664" t="str">
            <v>993315</v>
          </cell>
        </row>
        <row r="665">
          <cell r="E665" t="str">
            <v>HTH.D10.BVC.25.HD16.697</v>
          </cell>
          <cell r="F665" t="str">
            <v>592644</v>
          </cell>
        </row>
        <row r="666">
          <cell r="E666" t="str">
            <v>HTH.D10.BVC.25.HD16.698</v>
          </cell>
          <cell r="F666" t="str">
            <v>211199</v>
          </cell>
        </row>
        <row r="667">
          <cell r="E667" t="str">
            <v>HTH.D10.BVC.25.HD16.699</v>
          </cell>
          <cell r="F667" t="str">
            <v>999564</v>
          </cell>
        </row>
        <row r="668">
          <cell r="E668" t="str">
            <v>HTH.D10.BVC.25.HD16.7</v>
          </cell>
          <cell r="F668" t="str">
            <v>586095</v>
          </cell>
        </row>
        <row r="669">
          <cell r="E669" t="str">
            <v>HTH.D10.BVC.25.HD16.70</v>
          </cell>
          <cell r="F669" t="str">
            <v>403241</v>
          </cell>
        </row>
        <row r="670">
          <cell r="E670" t="str">
            <v>HTH.D10.BVC.25.HD16.700</v>
          </cell>
          <cell r="F670" t="str">
            <v>736535</v>
          </cell>
        </row>
        <row r="671">
          <cell r="E671" t="str">
            <v>HTH.D10.BVC.25.HD16.701</v>
          </cell>
          <cell r="F671" t="str">
            <v>706045</v>
          </cell>
        </row>
        <row r="672">
          <cell r="E672" t="str">
            <v>HTH.D10.BVC.25.HD16.702</v>
          </cell>
          <cell r="F672" t="str">
            <v>378465</v>
          </cell>
        </row>
        <row r="673">
          <cell r="E673" t="str">
            <v>HTH.D10.BVC.25.HD16.703</v>
          </cell>
          <cell r="F673" t="str">
            <v>203408</v>
          </cell>
        </row>
        <row r="674">
          <cell r="E674" t="str">
            <v>HTH.D10.BVC.25.HD16.704</v>
          </cell>
          <cell r="F674" t="str">
            <v>502311</v>
          </cell>
        </row>
        <row r="675">
          <cell r="E675" t="str">
            <v>HTH.D10.BVC.25.HD16.705</v>
          </cell>
          <cell r="F675" t="str">
            <v>107926</v>
          </cell>
        </row>
        <row r="676">
          <cell r="E676" t="str">
            <v>HTH.D10.BVC.25.HD16.706</v>
          </cell>
          <cell r="F676" t="str">
            <v>970934</v>
          </cell>
        </row>
        <row r="677">
          <cell r="E677" t="str">
            <v>HTH.D10.BVC.25.HD16.707</v>
          </cell>
          <cell r="F677" t="str">
            <v>213357</v>
          </cell>
        </row>
        <row r="678">
          <cell r="E678" t="str">
            <v>HTH.D10.BVC.25.HD16.708</v>
          </cell>
          <cell r="F678" t="str">
            <v>388420</v>
          </cell>
        </row>
        <row r="679">
          <cell r="E679" t="str">
            <v>HTH.D10.BVC.25.HD16.709</v>
          </cell>
          <cell r="F679" t="str">
            <v>834384</v>
          </cell>
        </row>
        <row r="680">
          <cell r="E680" t="str">
            <v>HTH.D10.BVC.25.HD16.71</v>
          </cell>
          <cell r="F680" t="str">
            <v>023969</v>
          </cell>
        </row>
        <row r="681">
          <cell r="E681" t="str">
            <v>HTH.D10.BVC.25.HD16.710</v>
          </cell>
          <cell r="F681" t="str">
            <v>861000</v>
          </cell>
        </row>
        <row r="682">
          <cell r="E682" t="str">
            <v>HTH.D10.BVC.25.HD16.711</v>
          </cell>
          <cell r="F682" t="str">
            <v>051106</v>
          </cell>
        </row>
        <row r="683">
          <cell r="E683" t="str">
            <v>HTH.D10.BVC.25.HD16.712</v>
          </cell>
          <cell r="F683" t="str">
            <v>259900</v>
          </cell>
        </row>
        <row r="684">
          <cell r="E684" t="str">
            <v>HTH.D10.BVC.25.HD16.713</v>
          </cell>
          <cell r="F684" t="str">
            <v>732352</v>
          </cell>
        </row>
        <row r="685">
          <cell r="E685" t="str">
            <v>HTH.D10.BVC.25.HD16.714</v>
          </cell>
          <cell r="F685" t="str">
            <v>154825</v>
          </cell>
        </row>
        <row r="686">
          <cell r="E686" t="str">
            <v>HTH.D10.BVC.25.HD16.715</v>
          </cell>
          <cell r="F686" t="str">
            <v>286306</v>
          </cell>
        </row>
        <row r="687">
          <cell r="E687" t="str">
            <v>HTH.D10.BVC.25.HD16.716</v>
          </cell>
          <cell r="F687" t="str">
            <v>752221</v>
          </cell>
        </row>
        <row r="688">
          <cell r="E688" t="str">
            <v>HTH.D10.BVC.25.HD16.717</v>
          </cell>
          <cell r="F688" t="str">
            <v>996693</v>
          </cell>
        </row>
        <row r="689">
          <cell r="E689" t="str">
            <v>HTH.D10.BVC.25.HD16.718</v>
          </cell>
          <cell r="F689" t="str">
            <v>802780</v>
          </cell>
        </row>
        <row r="690">
          <cell r="E690" t="str">
            <v>HTH.D10.BVC.25.HD16.719</v>
          </cell>
          <cell r="F690" t="str">
            <v>829631</v>
          </cell>
        </row>
        <row r="691">
          <cell r="E691" t="str">
            <v>HTH.D10.BVC.25.HD16.72</v>
          </cell>
          <cell r="F691" t="str">
            <v>135256</v>
          </cell>
        </row>
        <row r="692">
          <cell r="E692" t="str">
            <v>HTH.D10.BVC.25.HD16.720</v>
          </cell>
          <cell r="F692" t="str">
            <v>880857</v>
          </cell>
        </row>
        <row r="693">
          <cell r="E693" t="str">
            <v>HTH.D10.BVC.25.HD16.721</v>
          </cell>
          <cell r="F693" t="str">
            <v>938244</v>
          </cell>
        </row>
        <row r="694">
          <cell r="E694" t="str">
            <v>HTH.D10.BVC.25.HD16.722</v>
          </cell>
          <cell r="F694" t="str">
            <v>018696</v>
          </cell>
        </row>
        <row r="695">
          <cell r="E695" t="str">
            <v>HTH.D10.BVC.25.HD16.723</v>
          </cell>
          <cell r="F695" t="str">
            <v>898766</v>
          </cell>
        </row>
        <row r="696">
          <cell r="E696" t="str">
            <v>HTH.D10.BVC.25.HD16.724</v>
          </cell>
          <cell r="F696" t="str">
            <v>486555</v>
          </cell>
        </row>
        <row r="697">
          <cell r="E697" t="str">
            <v>HTH.D10.BVC.25.HD16.725</v>
          </cell>
          <cell r="F697" t="str">
            <v>118087</v>
          </cell>
        </row>
        <row r="698">
          <cell r="E698" t="str">
            <v>HTH.D10.BVC.25.HD16.726</v>
          </cell>
          <cell r="F698" t="str">
            <v>948018</v>
          </cell>
        </row>
        <row r="699">
          <cell r="E699" t="str">
            <v>HTH.D10.BVC.25.HD16.727</v>
          </cell>
          <cell r="F699" t="str">
            <v>964697</v>
          </cell>
        </row>
        <row r="700">
          <cell r="E700" t="str">
            <v>HTH.D10.BVC.25.HD16.728</v>
          </cell>
          <cell r="F700" t="str">
            <v>171847</v>
          </cell>
        </row>
        <row r="701">
          <cell r="E701" t="str">
            <v>HTH.D10.BVC.25.HD16.729</v>
          </cell>
          <cell r="F701" t="str">
            <v>765018</v>
          </cell>
        </row>
        <row r="702">
          <cell r="E702" t="str">
            <v>HTH.D10.BVC.25.HD16.73</v>
          </cell>
          <cell r="F702" t="str">
            <v>575039</v>
          </cell>
        </row>
        <row r="703">
          <cell r="E703" t="str">
            <v>HTH.D10.BVC.25.HD16.730</v>
          </cell>
          <cell r="F703" t="str">
            <v>103948</v>
          </cell>
        </row>
        <row r="704">
          <cell r="E704" t="str">
            <v>HTH.D10.BVC.25.HD16.731</v>
          </cell>
          <cell r="F704" t="str">
            <v>773681</v>
          </cell>
        </row>
        <row r="705">
          <cell r="E705" t="str">
            <v>HTH.D10.BVC.25.HD16.732</v>
          </cell>
          <cell r="F705" t="str">
            <v>445366</v>
          </cell>
        </row>
        <row r="706">
          <cell r="E706" t="str">
            <v>HTH.D10.BVC.25.HD16.733</v>
          </cell>
          <cell r="F706" t="str">
            <v>607910</v>
          </cell>
        </row>
        <row r="707">
          <cell r="E707" t="str">
            <v>HTH.D10.BVC.25.HD16.734</v>
          </cell>
          <cell r="F707" t="str">
            <v>241974</v>
          </cell>
        </row>
        <row r="708">
          <cell r="E708" t="str">
            <v>HTH.D10.BVC.25.HD16.735</v>
          </cell>
          <cell r="F708" t="str">
            <v>374393</v>
          </cell>
        </row>
        <row r="709">
          <cell r="E709" t="str">
            <v>HTH.D10.BVC.25.HD16.736</v>
          </cell>
          <cell r="F709" t="str">
            <v>374598</v>
          </cell>
        </row>
        <row r="710">
          <cell r="E710" t="str">
            <v>HTH.D10.BVC.25.HD16.737</v>
          </cell>
          <cell r="F710" t="str">
            <v>891570</v>
          </cell>
        </row>
        <row r="711">
          <cell r="E711" t="str">
            <v>HTH.D10.BVC.25.HD16.738</v>
          </cell>
          <cell r="F711" t="str">
            <v>471476</v>
          </cell>
        </row>
        <row r="712">
          <cell r="E712" t="str">
            <v>HTH.D10.BVC.25.HD16.739</v>
          </cell>
          <cell r="F712" t="str">
            <v>053772</v>
          </cell>
        </row>
        <row r="713">
          <cell r="E713" t="str">
            <v>HTH.D10.BVC.25.HD16.74</v>
          </cell>
          <cell r="F713" t="str">
            <v>324719</v>
          </cell>
        </row>
        <row r="714">
          <cell r="E714" t="str">
            <v>HTH.D10.BVC.25.HD16.740</v>
          </cell>
          <cell r="F714" t="str">
            <v>847016</v>
          </cell>
        </row>
        <row r="715">
          <cell r="E715" t="str">
            <v>HTH.D10.BVC.25.HD16.741</v>
          </cell>
          <cell r="F715" t="str">
            <v>898628</v>
          </cell>
        </row>
        <row r="716">
          <cell r="E716" t="str">
            <v>HTH.D10.BVC.25.HD16.742</v>
          </cell>
          <cell r="F716" t="str">
            <v>515913</v>
          </cell>
        </row>
        <row r="717">
          <cell r="E717" t="str">
            <v>HTH.D10.BVC.25.HD16.743</v>
          </cell>
          <cell r="F717" t="str">
            <v>978850</v>
          </cell>
        </row>
        <row r="718">
          <cell r="E718" t="str">
            <v>HTH.D10.BVC.25.HD16.744</v>
          </cell>
          <cell r="F718" t="str">
            <v>255192</v>
          </cell>
        </row>
        <row r="719">
          <cell r="E719" t="str">
            <v>HTH.D10.BVC.25.HD16.745</v>
          </cell>
          <cell r="F719" t="str">
            <v>187788</v>
          </cell>
        </row>
        <row r="720">
          <cell r="E720" t="str">
            <v>HTH.D10.BVC.25.HD16.746</v>
          </cell>
          <cell r="F720" t="str">
            <v>766692</v>
          </cell>
        </row>
        <row r="721">
          <cell r="E721" t="str">
            <v>HTH.D10.BVC.25.HD16.747</v>
          </cell>
          <cell r="F721" t="str">
            <v>609614</v>
          </cell>
        </row>
        <row r="722">
          <cell r="E722" t="str">
            <v>HTH.D10.BVC.25.HD16.748</v>
          </cell>
          <cell r="F722" t="str">
            <v>354789</v>
          </cell>
        </row>
        <row r="723">
          <cell r="E723" t="str">
            <v>HTH.D10.BVC.25.HD16.749</v>
          </cell>
          <cell r="F723" t="str">
            <v>955786</v>
          </cell>
        </row>
        <row r="724">
          <cell r="E724" t="str">
            <v>HTH.D10.BVC.25.HD16.75</v>
          </cell>
          <cell r="F724" t="str">
            <v>883957</v>
          </cell>
        </row>
        <row r="725">
          <cell r="E725" t="str">
            <v>HTH.D10.BVC.25.HD16.750</v>
          </cell>
          <cell r="F725" t="str">
            <v>140362</v>
          </cell>
        </row>
        <row r="726">
          <cell r="E726" t="str">
            <v>HTH.D10.BVC.25.HD16.751</v>
          </cell>
          <cell r="F726" t="str">
            <v>746768</v>
          </cell>
        </row>
        <row r="727">
          <cell r="E727" t="str">
            <v>HTH.D10.BVC.25.HD16.752</v>
          </cell>
          <cell r="F727" t="str">
            <v>847675</v>
          </cell>
        </row>
        <row r="728">
          <cell r="E728" t="str">
            <v>HTH.D10.BVC.25.HD16.753</v>
          </cell>
          <cell r="F728" t="str">
            <v>453027</v>
          </cell>
        </row>
        <row r="729">
          <cell r="E729" t="str">
            <v>HTH.D10.BVC.25.HD16.754</v>
          </cell>
          <cell r="F729" t="str">
            <v>496325</v>
          </cell>
        </row>
        <row r="730">
          <cell r="E730" t="str">
            <v>HTH.D10.BVC.25.HD16.755</v>
          </cell>
          <cell r="F730" t="str">
            <v>472104</v>
          </cell>
        </row>
        <row r="731">
          <cell r="E731" t="str">
            <v>HTH.D10.BVC.25.HD16.756</v>
          </cell>
          <cell r="F731" t="str">
            <v>054392</v>
          </cell>
        </row>
        <row r="732">
          <cell r="E732" t="str">
            <v>HTH.D10.BVC.25.HD16.757</v>
          </cell>
          <cell r="F732" t="str">
            <v>621380</v>
          </cell>
        </row>
        <row r="733">
          <cell r="E733" t="str">
            <v>HTH.D10.BVC.25.HD16.758</v>
          </cell>
          <cell r="F733" t="str">
            <v>445682</v>
          </cell>
        </row>
        <row r="734">
          <cell r="E734" t="str">
            <v>HTH.D10.BVC.25.HD16.759</v>
          </cell>
          <cell r="F734" t="str">
            <v>580929</v>
          </cell>
        </row>
        <row r="735">
          <cell r="E735" t="str">
            <v>HTH.D10.BVC.25.HD16.76</v>
          </cell>
          <cell r="F735" t="str">
            <v>855649</v>
          </cell>
        </row>
        <row r="736">
          <cell r="E736" t="str">
            <v>HTH.D10.BVC.25.HD16.760</v>
          </cell>
          <cell r="F736" t="str">
            <v>268920</v>
          </cell>
        </row>
        <row r="737">
          <cell r="E737" t="str">
            <v>HTH.D10.BVC.25.HD16.761</v>
          </cell>
          <cell r="F737" t="str">
            <v>377018</v>
          </cell>
        </row>
        <row r="738">
          <cell r="E738" t="str">
            <v>HTH.D10.BVC.25.HD16.762</v>
          </cell>
          <cell r="F738" t="str">
            <v>618041</v>
          </cell>
        </row>
        <row r="739">
          <cell r="E739" t="str">
            <v>HTH.D10.BVC.25.HD16.763</v>
          </cell>
          <cell r="F739" t="str">
            <v>787344</v>
          </cell>
        </row>
        <row r="740">
          <cell r="E740" t="str">
            <v>HTH.D10.BVC.25.HD16.764</v>
          </cell>
          <cell r="F740" t="str">
            <v>639918</v>
          </cell>
        </row>
        <row r="741">
          <cell r="E741" t="str">
            <v>HTH.D10.BVC.25.HD16.765</v>
          </cell>
          <cell r="F741" t="str">
            <v>573287</v>
          </cell>
        </row>
        <row r="742">
          <cell r="E742" t="str">
            <v>HTH.D10.BVC.25.HD16.766</v>
          </cell>
          <cell r="F742" t="str">
            <v>256276</v>
          </cell>
        </row>
        <row r="743">
          <cell r="E743" t="str">
            <v>HTH.D10.BVC.25.HD16.767</v>
          </cell>
          <cell r="F743" t="str">
            <v>162964</v>
          </cell>
        </row>
        <row r="744">
          <cell r="E744" t="str">
            <v>HTH.D10.BVC.25.HD16.768</v>
          </cell>
          <cell r="F744" t="str">
            <v>260779</v>
          </cell>
        </row>
        <row r="745">
          <cell r="E745" t="str">
            <v>HTH.D10.BVC.25.HD16.769</v>
          </cell>
          <cell r="F745" t="str">
            <v>333844</v>
          </cell>
        </row>
        <row r="746">
          <cell r="E746" t="str">
            <v>HTH.D10.BVC.25.HD16.77</v>
          </cell>
          <cell r="F746" t="str">
            <v>985148</v>
          </cell>
        </row>
        <row r="747">
          <cell r="E747" t="str">
            <v>HTH.D10.BVC.25.HD16.770</v>
          </cell>
          <cell r="F747" t="str">
            <v>721156</v>
          </cell>
        </row>
        <row r="748">
          <cell r="E748" t="str">
            <v>HTH.D10.BVC.25.HD16.771</v>
          </cell>
          <cell r="F748" t="str">
            <v>433455</v>
          </cell>
        </row>
        <row r="749">
          <cell r="E749" t="str">
            <v>HTH.D10.BVC.25.HD16.772</v>
          </cell>
          <cell r="F749" t="str">
            <v>875708</v>
          </cell>
        </row>
        <row r="750">
          <cell r="E750" t="str">
            <v>HTH.D10.BVC.25.HD16.773</v>
          </cell>
          <cell r="F750" t="str">
            <v>618039</v>
          </cell>
        </row>
        <row r="751">
          <cell r="E751" t="str">
            <v>HTH.D10.BVC.25.HD16.774</v>
          </cell>
          <cell r="F751" t="str">
            <v>612173</v>
          </cell>
        </row>
        <row r="752">
          <cell r="E752" t="str">
            <v>HTH.D10.BVC.25.HD16.775</v>
          </cell>
          <cell r="F752" t="str">
            <v>291346</v>
          </cell>
        </row>
        <row r="753">
          <cell r="E753" t="str">
            <v>HTH.D10.BVC.25.HD16.776</v>
          </cell>
          <cell r="F753" t="str">
            <v>637276</v>
          </cell>
        </row>
        <row r="754">
          <cell r="E754" t="str">
            <v>HTH.D10.BVC.25.HD16.777</v>
          </cell>
          <cell r="F754" t="str">
            <v>764947</v>
          </cell>
        </row>
        <row r="755">
          <cell r="E755" t="str">
            <v>HTH.D10.BVC.25.HD16.778</v>
          </cell>
          <cell r="F755" t="str">
            <v>063354</v>
          </cell>
        </row>
        <row r="756">
          <cell r="E756" t="str">
            <v>HTH.D10.BVC.25.HD16.779</v>
          </cell>
          <cell r="F756" t="str">
            <v>016718</v>
          </cell>
        </row>
        <row r="757">
          <cell r="E757" t="str">
            <v>HTH.D10.BVC.25.HD16.78</v>
          </cell>
          <cell r="F757" t="str">
            <v>511053</v>
          </cell>
        </row>
        <row r="758">
          <cell r="E758" t="str">
            <v>HTH.D10.BVC.25.HD16.780</v>
          </cell>
          <cell r="F758" t="str">
            <v>344094</v>
          </cell>
        </row>
        <row r="759">
          <cell r="E759" t="str">
            <v>HTH.D10.BVC.25.HD16.781</v>
          </cell>
          <cell r="F759" t="str">
            <v>025485</v>
          </cell>
        </row>
        <row r="760">
          <cell r="E760" t="str">
            <v>HTH.D10.BVC.25.HD16.782</v>
          </cell>
          <cell r="F760" t="str">
            <v>569270</v>
          </cell>
        </row>
        <row r="761">
          <cell r="E761" t="str">
            <v>HTH.D10.BVC.25.HD16.783</v>
          </cell>
          <cell r="F761" t="str">
            <v>464918</v>
          </cell>
        </row>
        <row r="762">
          <cell r="E762" t="str">
            <v>HTH.D10.BVC.25.HD16.784</v>
          </cell>
          <cell r="F762" t="str">
            <v>836151</v>
          </cell>
        </row>
        <row r="763">
          <cell r="E763" t="str">
            <v>HTH.D10.BVC.25.HD16.785</v>
          </cell>
          <cell r="F763" t="str">
            <v>516519</v>
          </cell>
        </row>
        <row r="764">
          <cell r="E764" t="str">
            <v>HTH.D10.BVC.25.HD16.786</v>
          </cell>
          <cell r="F764" t="str">
            <v>453128</v>
          </cell>
        </row>
        <row r="765">
          <cell r="E765" t="str">
            <v>HTH.D10.BVC.25.HD16.787</v>
          </cell>
          <cell r="F765" t="str">
            <v>772701</v>
          </cell>
        </row>
        <row r="766">
          <cell r="E766" t="str">
            <v>HTH.D10.BVC.25.HD16.788</v>
          </cell>
          <cell r="F766" t="str">
            <v>318114</v>
          </cell>
        </row>
        <row r="767">
          <cell r="E767" t="str">
            <v>HTH.D10.BVC.25.HD16.789</v>
          </cell>
          <cell r="F767" t="str">
            <v>985183</v>
          </cell>
        </row>
        <row r="768">
          <cell r="E768" t="str">
            <v>HTH.D10.BVC.25.HD16.79</v>
          </cell>
          <cell r="F768" t="str">
            <v>822145</v>
          </cell>
        </row>
        <row r="769">
          <cell r="E769" t="str">
            <v>HTH.D10.BVC.25.HD16.790</v>
          </cell>
          <cell r="F769" t="str">
            <v>710442</v>
          </cell>
        </row>
        <row r="770">
          <cell r="E770" t="str">
            <v>HTH.D10.BVC.25.HD16.791</v>
          </cell>
          <cell r="F770" t="str">
            <v>273569</v>
          </cell>
        </row>
        <row r="771">
          <cell r="E771" t="str">
            <v>HTH.D10.BVC.25.HD16.792</v>
          </cell>
          <cell r="F771" t="str">
            <v>509741</v>
          </cell>
        </row>
        <row r="772">
          <cell r="E772" t="str">
            <v>HTH.D10.BVC.25.HD16.793</v>
          </cell>
          <cell r="F772" t="str">
            <v>539018</v>
          </cell>
        </row>
        <row r="773">
          <cell r="E773" t="str">
            <v>HTH.D10.BVC.25.HD16.794</v>
          </cell>
          <cell r="F773" t="str">
            <v>753989</v>
          </cell>
        </row>
        <row r="774">
          <cell r="E774" t="str">
            <v>HTH.D10.BVC.25.HD16.8</v>
          </cell>
          <cell r="F774" t="str">
            <v>665649</v>
          </cell>
        </row>
        <row r="775">
          <cell r="E775" t="str">
            <v>HTH.D10.BVC.25.HD16.80</v>
          </cell>
          <cell r="F775" t="str">
            <v>437322</v>
          </cell>
        </row>
        <row r="776">
          <cell r="E776" t="str">
            <v>HTH.D10.BVC.25.HD16.81</v>
          </cell>
          <cell r="F776" t="str">
            <v>055593</v>
          </cell>
        </row>
        <row r="777">
          <cell r="E777" t="str">
            <v>HTH.D10.BVC.25.HD16.82</v>
          </cell>
          <cell r="F777" t="str">
            <v>714339</v>
          </cell>
        </row>
        <row r="778">
          <cell r="E778" t="str">
            <v>HTH.D10.BVC.25.HD16.83</v>
          </cell>
          <cell r="F778" t="str">
            <v>340728</v>
          </cell>
        </row>
        <row r="779">
          <cell r="E779" t="str">
            <v>HTH.D10.BVC.25.HD16.84</v>
          </cell>
          <cell r="F779" t="str">
            <v>295622</v>
          </cell>
        </row>
        <row r="780">
          <cell r="E780" t="str">
            <v>HTH.D10.BVC.25.HD16.85</v>
          </cell>
          <cell r="F780" t="str">
            <v>394498</v>
          </cell>
        </row>
        <row r="781">
          <cell r="E781" t="str">
            <v>HTH.D10.BVC.25.HD16.86</v>
          </cell>
          <cell r="F781" t="str">
            <v>805995</v>
          </cell>
        </row>
        <row r="782">
          <cell r="E782" t="str">
            <v>HTH.D10.BVC.25.HD16.87</v>
          </cell>
          <cell r="F782" t="str">
            <v>237220</v>
          </cell>
        </row>
        <row r="783">
          <cell r="E783" t="str">
            <v>HTH.D10.BVC.25.HD16.88</v>
          </cell>
          <cell r="F783" t="str">
            <v>579491</v>
          </cell>
        </row>
        <row r="784">
          <cell r="E784" t="str">
            <v>HTH.D10.BVC.25.HD16.89</v>
          </cell>
          <cell r="F784" t="str">
            <v>644448</v>
          </cell>
        </row>
        <row r="785">
          <cell r="E785" t="str">
            <v>HTH.D10.BVC.25.HD16.9</v>
          </cell>
          <cell r="F785" t="str">
            <v>164247</v>
          </cell>
        </row>
        <row r="786">
          <cell r="E786" t="str">
            <v>HTH.D10.BVC.25.HD16.90</v>
          </cell>
          <cell r="F786" t="str">
            <v>136148</v>
          </cell>
        </row>
        <row r="787">
          <cell r="E787" t="str">
            <v>HTH.D10.BVC.25.HD16.91</v>
          </cell>
          <cell r="F787" t="str">
            <v>517740</v>
          </cell>
        </row>
        <row r="788">
          <cell r="E788" t="str">
            <v>HTH.D10.BVC.25.HD16.92</v>
          </cell>
          <cell r="F788" t="str">
            <v>578522</v>
          </cell>
        </row>
        <row r="789">
          <cell r="E789" t="str">
            <v>HTH.D10.BVC.25.HD16.93</v>
          </cell>
          <cell r="F789" t="str">
            <v>502151</v>
          </cell>
        </row>
        <row r="790">
          <cell r="E790" t="str">
            <v>HTH.D10.BVC.25.HD16.94</v>
          </cell>
          <cell r="F790" t="str">
            <v>298695</v>
          </cell>
        </row>
        <row r="791">
          <cell r="E791" t="str">
            <v>HTH.D10.BVC.25.HD16.95</v>
          </cell>
          <cell r="F791" t="str">
            <v>119499</v>
          </cell>
        </row>
        <row r="792">
          <cell r="E792" t="str">
            <v>HTH.D10.BVC.25.HD16.96</v>
          </cell>
          <cell r="F792" t="str">
            <v>401152</v>
          </cell>
        </row>
        <row r="793">
          <cell r="E793" t="str">
            <v>HTH.D10.BVC.25.HD16.97</v>
          </cell>
          <cell r="F793" t="str">
            <v>004476</v>
          </cell>
        </row>
        <row r="794">
          <cell r="E794" t="str">
            <v>HTH.D10.BVC.25.HD16.98</v>
          </cell>
          <cell r="F794" t="str">
            <v>514487</v>
          </cell>
        </row>
        <row r="795">
          <cell r="E795" t="str">
            <v>HTH.D10.BVC.25.HD16.99</v>
          </cell>
          <cell r="F795" t="str">
            <v>119759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_cckc"/>
    </sheetNames>
    <sheetDataSet>
      <sheetData sheetId="0">
        <row r="16">
          <cell r="E16">
            <v>122850000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 thân nhân"/>
      <sheetName val="Sheet2"/>
      <sheetName val="Sheet3"/>
    </sheetNames>
    <sheetDataSet>
      <sheetData sheetId="0">
        <row r="375">
          <cell r="K375">
            <v>1135997147</v>
          </cell>
        </row>
        <row r="382">
          <cell r="C382">
            <v>353</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 co tien"/>
      <sheetName val="CB nghi huu va than nhan"/>
      <sheetName val="Than nhan"/>
      <sheetName val="Bang tinh du toan phi bh"/>
      <sheetName val="KH trien khai"/>
    </sheetNames>
    <sheetDataSet>
      <sheetData sheetId="0"/>
      <sheetData sheetId="1">
        <row r="13">
          <cell r="I13">
            <v>25081078</v>
          </cell>
        </row>
        <row r="20">
          <cell r="C20">
            <v>4</v>
          </cell>
        </row>
      </sheetData>
      <sheetData sheetId="2"/>
      <sheetData sheetId="3"/>
      <sheetData sheetId="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tunghm@attech.com.vn" TargetMode="External"/><Relationship Id="rId21" Type="http://schemas.openxmlformats.org/officeDocument/2006/relationships/hyperlink" Target="mailto:thuydtt@attech.com.vn" TargetMode="External"/><Relationship Id="rId63" Type="http://schemas.openxmlformats.org/officeDocument/2006/relationships/hyperlink" Target="mailto:nghiatv@attech.com.vn" TargetMode="External"/><Relationship Id="rId159" Type="http://schemas.openxmlformats.org/officeDocument/2006/relationships/hyperlink" Target="mailto:haitv@attech.com.vn" TargetMode="External"/><Relationship Id="rId170" Type="http://schemas.openxmlformats.org/officeDocument/2006/relationships/hyperlink" Target="mailto:ducla@attech.com.vn" TargetMode="External"/><Relationship Id="rId226" Type="http://schemas.openxmlformats.org/officeDocument/2006/relationships/hyperlink" Target="mailto:nnbk96@gmail.com" TargetMode="External"/><Relationship Id="rId268" Type="http://schemas.openxmlformats.org/officeDocument/2006/relationships/hyperlink" Target="mailto:trandaihoang.xaydung@gmail.com" TargetMode="External"/><Relationship Id="rId32" Type="http://schemas.openxmlformats.org/officeDocument/2006/relationships/hyperlink" Target="mailto:hoanggiang@attech.com.vn" TargetMode="External"/><Relationship Id="rId74" Type="http://schemas.openxmlformats.org/officeDocument/2006/relationships/hyperlink" Target="mailto:manhcuong@attech.com.vn" TargetMode="External"/><Relationship Id="rId128" Type="http://schemas.openxmlformats.org/officeDocument/2006/relationships/hyperlink" Target="mailto:dongpq@attech.com.vn" TargetMode="External"/><Relationship Id="rId5" Type="http://schemas.openxmlformats.org/officeDocument/2006/relationships/hyperlink" Target="mailto:hoilx@attech.com.vn" TargetMode="External"/><Relationship Id="rId181" Type="http://schemas.openxmlformats.org/officeDocument/2006/relationships/hyperlink" Target="mailto:havm@attech.com.vn" TargetMode="External"/><Relationship Id="rId237" Type="http://schemas.openxmlformats.org/officeDocument/2006/relationships/hyperlink" Target="mailto:thiendc@attech.com.vn" TargetMode="External"/><Relationship Id="rId279" Type="http://schemas.openxmlformats.org/officeDocument/2006/relationships/hyperlink" Target="mailto:huynuce1991@gmail.com" TargetMode="External"/><Relationship Id="rId43" Type="http://schemas.openxmlformats.org/officeDocument/2006/relationships/hyperlink" Target="mailto:hoapt@attech.com.vn" TargetMode="External"/><Relationship Id="rId139" Type="http://schemas.openxmlformats.org/officeDocument/2006/relationships/hyperlink" Target="mailto:hieutv82874@gmail.com" TargetMode="External"/><Relationship Id="rId290" Type="http://schemas.openxmlformats.org/officeDocument/2006/relationships/hyperlink" Target="mailto:linhntk56@gmail.com" TargetMode="External"/><Relationship Id="rId85" Type="http://schemas.openxmlformats.org/officeDocument/2006/relationships/hyperlink" Target="mailto:hienntt@attech.com.vn" TargetMode="External"/><Relationship Id="rId150" Type="http://schemas.openxmlformats.org/officeDocument/2006/relationships/hyperlink" Target="mailto:sonmv@attech.com.vn" TargetMode="External"/><Relationship Id="rId192" Type="http://schemas.openxmlformats.org/officeDocument/2006/relationships/hyperlink" Target="mailto:baolt@attech.com.vn" TargetMode="External"/><Relationship Id="rId206" Type="http://schemas.openxmlformats.org/officeDocument/2006/relationships/hyperlink" Target="mailto:hoanbn@attech.com.vn" TargetMode="External"/><Relationship Id="rId248" Type="http://schemas.openxmlformats.org/officeDocument/2006/relationships/hyperlink" Target="mailto:cavh@attech.com.vn" TargetMode="External"/><Relationship Id="rId12" Type="http://schemas.openxmlformats.org/officeDocument/2006/relationships/hyperlink" Target="mailto:duyennd@attech.com.vn" TargetMode="External"/><Relationship Id="rId33" Type="http://schemas.openxmlformats.org/officeDocument/2006/relationships/hyperlink" Target="mailto:hungpq@attech.com.vn" TargetMode="External"/><Relationship Id="rId108" Type="http://schemas.openxmlformats.org/officeDocument/2006/relationships/hyperlink" Target="mailto:lananh@attech.com.vn" TargetMode="External"/><Relationship Id="rId129" Type="http://schemas.openxmlformats.org/officeDocument/2006/relationships/hyperlink" Target="mailto:tungnx@attech.com.vn" TargetMode="External"/><Relationship Id="rId280" Type="http://schemas.openxmlformats.org/officeDocument/2006/relationships/hyperlink" Target="mailto:luongtuanha170997@gmail.com" TargetMode="External"/><Relationship Id="rId54" Type="http://schemas.openxmlformats.org/officeDocument/2006/relationships/hyperlink" Target="mailto:hien.attech@gmail.com" TargetMode="External"/><Relationship Id="rId75" Type="http://schemas.openxmlformats.org/officeDocument/2006/relationships/hyperlink" Target="mailto:tranduc@attech.com.vn" TargetMode="External"/><Relationship Id="rId96" Type="http://schemas.openxmlformats.org/officeDocument/2006/relationships/hyperlink" Target="mailto:longtuan.dinh@gmail.com" TargetMode="External"/><Relationship Id="rId140" Type="http://schemas.openxmlformats.org/officeDocument/2006/relationships/hyperlink" Target="mailto:anhlv@attech.com.vn" TargetMode="External"/><Relationship Id="rId161" Type="http://schemas.openxmlformats.org/officeDocument/2006/relationships/hyperlink" Target="mailto:binhnt1@attech.com.vn" TargetMode="External"/><Relationship Id="rId182" Type="http://schemas.openxmlformats.org/officeDocument/2006/relationships/hyperlink" Target="mailto:taint@attech.com.vn" TargetMode="External"/><Relationship Id="rId217" Type="http://schemas.openxmlformats.org/officeDocument/2006/relationships/hyperlink" Target="mailto:tiennm@attech.com.vn" TargetMode="External"/><Relationship Id="rId6" Type="http://schemas.openxmlformats.org/officeDocument/2006/relationships/hyperlink" Target="mailto:lamnb@attech.com.vn" TargetMode="External"/><Relationship Id="rId238" Type="http://schemas.openxmlformats.org/officeDocument/2006/relationships/hyperlink" Target="mailto:quocnt@attech.com.vn" TargetMode="External"/><Relationship Id="rId259" Type="http://schemas.openxmlformats.org/officeDocument/2006/relationships/hyperlink" Target="mailto:dieuvk@attech.com.vn" TargetMode="External"/><Relationship Id="rId23" Type="http://schemas.openxmlformats.org/officeDocument/2006/relationships/hyperlink" Target="mailto:phuongloan@attech.com.vn" TargetMode="External"/><Relationship Id="rId119" Type="http://schemas.openxmlformats.org/officeDocument/2006/relationships/hyperlink" Target="mailto:thangvt@attech.com.vn" TargetMode="External"/><Relationship Id="rId270" Type="http://schemas.openxmlformats.org/officeDocument/2006/relationships/hyperlink" Target="mailto:lalalam9999@gmail.com" TargetMode="External"/><Relationship Id="rId291" Type="http://schemas.openxmlformats.org/officeDocument/2006/relationships/hyperlink" Target="mailto:hhuyen0202@gmail.com" TargetMode="External"/><Relationship Id="rId44" Type="http://schemas.openxmlformats.org/officeDocument/2006/relationships/hyperlink" Target="mailto:vanch@attech.com.vn" TargetMode="External"/><Relationship Id="rId65" Type="http://schemas.openxmlformats.org/officeDocument/2006/relationships/hyperlink" Target="mailto:huongtt@attech.com.vn" TargetMode="External"/><Relationship Id="rId86" Type="http://schemas.openxmlformats.org/officeDocument/2006/relationships/hyperlink" Target="mailto:tungvt@attech.com.vn" TargetMode="External"/><Relationship Id="rId130" Type="http://schemas.openxmlformats.org/officeDocument/2006/relationships/hyperlink" Target="mailto:giangnl@attech.com.vn" TargetMode="External"/><Relationship Id="rId151" Type="http://schemas.openxmlformats.org/officeDocument/2006/relationships/hyperlink" Target="mailto:nampv@attech.com.vn" TargetMode="External"/><Relationship Id="rId172" Type="http://schemas.openxmlformats.org/officeDocument/2006/relationships/hyperlink" Target="mailto:hoangnp@attech.com.vn" TargetMode="External"/><Relationship Id="rId193" Type="http://schemas.openxmlformats.org/officeDocument/2006/relationships/hyperlink" Target="mailto:duydv@attech.com.vn" TargetMode="External"/><Relationship Id="rId207" Type="http://schemas.openxmlformats.org/officeDocument/2006/relationships/hyperlink" Target="mailto:liemnt@attech.com.vn" TargetMode="External"/><Relationship Id="rId228" Type="http://schemas.openxmlformats.org/officeDocument/2006/relationships/hyperlink" Target="mailto:anhtuancsn@attech.com.vn" TargetMode="External"/><Relationship Id="rId249" Type="http://schemas.openxmlformats.org/officeDocument/2006/relationships/hyperlink" Target="mailto:nguyennd@attech.com.vn" TargetMode="External"/><Relationship Id="rId13" Type="http://schemas.openxmlformats.org/officeDocument/2006/relationships/hyperlink" Target="mailto:nghiapt@attech.com.vn" TargetMode="External"/><Relationship Id="rId109" Type="http://schemas.openxmlformats.org/officeDocument/2006/relationships/hyperlink" Target="mailto:hungnx@attech.com.vn" TargetMode="External"/><Relationship Id="rId260" Type="http://schemas.openxmlformats.org/officeDocument/2006/relationships/hyperlink" Target="mailto:anhnv@attech.com.vn" TargetMode="External"/><Relationship Id="rId281" Type="http://schemas.openxmlformats.org/officeDocument/2006/relationships/hyperlink" Target="mailto:tranduc10a1@gmail.com" TargetMode="External"/><Relationship Id="rId34" Type="http://schemas.openxmlformats.org/officeDocument/2006/relationships/hyperlink" Target="mailto:minhdn@attech.com.vn" TargetMode="External"/><Relationship Id="rId55" Type="http://schemas.openxmlformats.org/officeDocument/2006/relationships/hyperlink" Target="mailto:hailtm@attech.com.vn" TargetMode="External"/><Relationship Id="rId76" Type="http://schemas.openxmlformats.org/officeDocument/2006/relationships/hyperlink" Target="mailto:hungnt@attech/com.vn" TargetMode="External"/><Relationship Id="rId97" Type="http://schemas.openxmlformats.org/officeDocument/2006/relationships/hyperlink" Target="mailto:vinhkhattech@gmail.com" TargetMode="External"/><Relationship Id="rId120" Type="http://schemas.openxmlformats.org/officeDocument/2006/relationships/hyperlink" Target="mailto:hungqv@attech.com.vn" TargetMode="External"/><Relationship Id="rId141" Type="http://schemas.openxmlformats.org/officeDocument/2006/relationships/hyperlink" Target="mailto:ngoctt@attech.com.vn" TargetMode="External"/><Relationship Id="rId7" Type="http://schemas.openxmlformats.org/officeDocument/2006/relationships/hyperlink" Target="mailto:tuanna84@attech.com.vn" TargetMode="External"/><Relationship Id="rId162" Type="http://schemas.openxmlformats.org/officeDocument/2006/relationships/hyperlink" Target="mailto:thucvv@attech.com.vn" TargetMode="External"/><Relationship Id="rId183" Type="http://schemas.openxmlformats.org/officeDocument/2006/relationships/hyperlink" Target="mailto:thuongvd@attech.com.vn" TargetMode="External"/><Relationship Id="rId218" Type="http://schemas.openxmlformats.org/officeDocument/2006/relationships/hyperlink" Target="mailto:haind1@attech.com.vn" TargetMode="External"/><Relationship Id="rId239" Type="http://schemas.openxmlformats.org/officeDocument/2006/relationships/hyperlink" Target="mailto:ndthinh@attech.com.vn" TargetMode="External"/><Relationship Id="rId250" Type="http://schemas.openxmlformats.org/officeDocument/2006/relationships/hyperlink" Target="mailto:vuongnq@attech.com.vn" TargetMode="External"/><Relationship Id="rId271" Type="http://schemas.openxmlformats.org/officeDocument/2006/relationships/hyperlink" Target="mailto:vuongbach1214@gmail.com" TargetMode="External"/><Relationship Id="rId292" Type="http://schemas.openxmlformats.org/officeDocument/2006/relationships/printerSettings" Target="../printerSettings/printerSettings2.bin"/><Relationship Id="rId24" Type="http://schemas.openxmlformats.org/officeDocument/2006/relationships/hyperlink" Target="mailto:hoaintt@attech.com.vn" TargetMode="External"/><Relationship Id="rId45" Type="http://schemas.openxmlformats.org/officeDocument/2006/relationships/hyperlink" Target="mailto:taitt@attech.com.vn" TargetMode="External"/><Relationship Id="rId66" Type="http://schemas.openxmlformats.org/officeDocument/2006/relationships/hyperlink" Target="mailto:bichngoc@attech.com.vn" TargetMode="External"/><Relationship Id="rId87" Type="http://schemas.openxmlformats.org/officeDocument/2006/relationships/hyperlink" Target="mailto:thuhalt@attech.com.vn" TargetMode="External"/><Relationship Id="rId110" Type="http://schemas.openxmlformats.org/officeDocument/2006/relationships/hyperlink" Target="mailto:cuongnt@attech.com.vn" TargetMode="External"/><Relationship Id="rId131" Type="http://schemas.openxmlformats.org/officeDocument/2006/relationships/hyperlink" Target="mailto:khiemnt@attech.com.vn" TargetMode="External"/><Relationship Id="rId152" Type="http://schemas.openxmlformats.org/officeDocument/2006/relationships/hyperlink" Target="mailto:sonhv@attech.com.vn" TargetMode="External"/><Relationship Id="rId173" Type="http://schemas.openxmlformats.org/officeDocument/2006/relationships/hyperlink" Target="mailto:cuongth@attech.com.vn" TargetMode="External"/><Relationship Id="rId194" Type="http://schemas.openxmlformats.org/officeDocument/2006/relationships/hyperlink" Target="mailto:longlv@attech.com.vn" TargetMode="External"/><Relationship Id="rId208" Type="http://schemas.openxmlformats.org/officeDocument/2006/relationships/hyperlink" Target="mailto:huypnb@attech.com.vn" TargetMode="External"/><Relationship Id="rId229" Type="http://schemas.openxmlformats.org/officeDocument/2006/relationships/hyperlink" Target="mailto:sangnt@attech.com.vn" TargetMode="External"/><Relationship Id="rId240" Type="http://schemas.openxmlformats.org/officeDocument/2006/relationships/hyperlink" Target="mailto:sontrn@attech.com.vn" TargetMode="External"/><Relationship Id="rId261" Type="http://schemas.openxmlformats.org/officeDocument/2006/relationships/hyperlink" Target="mailto:hoanlx@attech.com.vn" TargetMode="External"/><Relationship Id="rId14" Type="http://schemas.openxmlformats.org/officeDocument/2006/relationships/hyperlink" Target="mailto:cuongnd@attech.com.vn" TargetMode="External"/><Relationship Id="rId35" Type="http://schemas.openxmlformats.org/officeDocument/2006/relationships/hyperlink" Target="mailto:nguyennhuthanh@attech.com.vn" TargetMode="External"/><Relationship Id="rId56" Type="http://schemas.openxmlformats.org/officeDocument/2006/relationships/hyperlink" Target="mailto:thanhnga@attech.com.vn" TargetMode="External"/><Relationship Id="rId77" Type="http://schemas.openxmlformats.org/officeDocument/2006/relationships/hyperlink" Target="mailto:lamtq@attech.com.vn" TargetMode="External"/><Relationship Id="rId100" Type="http://schemas.openxmlformats.org/officeDocument/2006/relationships/hyperlink" Target="mailto:vuthutrang1299@gmail.com" TargetMode="External"/><Relationship Id="rId282" Type="http://schemas.openxmlformats.org/officeDocument/2006/relationships/hyperlink" Target="mailto:dangle091100@gmail.com" TargetMode="External"/><Relationship Id="rId8" Type="http://schemas.openxmlformats.org/officeDocument/2006/relationships/hyperlink" Target="mailto:thanhptn@attech.com.vn" TargetMode="External"/><Relationship Id="rId98" Type="http://schemas.openxmlformats.org/officeDocument/2006/relationships/hyperlink" Target="mailto:thuyhuonglamm@gmail.com" TargetMode="External"/><Relationship Id="rId121" Type="http://schemas.openxmlformats.org/officeDocument/2006/relationships/hyperlink" Target="mailto:giangnh1@attech.com.vn" TargetMode="External"/><Relationship Id="rId142" Type="http://schemas.openxmlformats.org/officeDocument/2006/relationships/hyperlink" Target="mailto:chiennv@attech.com.vn" TargetMode="External"/><Relationship Id="rId163" Type="http://schemas.openxmlformats.org/officeDocument/2006/relationships/hyperlink" Target="mailto:thanhtx@attech.com.vn" TargetMode="External"/><Relationship Id="rId184" Type="http://schemas.openxmlformats.org/officeDocument/2006/relationships/hyperlink" Target="mailto:trangnth@attech.com.vn" TargetMode="External"/><Relationship Id="rId219" Type="http://schemas.openxmlformats.org/officeDocument/2006/relationships/hyperlink" Target="mailto:banac@attech.com.vn" TargetMode="External"/><Relationship Id="rId230" Type="http://schemas.openxmlformats.org/officeDocument/2006/relationships/hyperlink" Target="mailto:tyhv@attech.com.vn" TargetMode="External"/><Relationship Id="rId251" Type="http://schemas.openxmlformats.org/officeDocument/2006/relationships/hyperlink" Target="mailto:hoanglm@attech.com.vn" TargetMode="External"/><Relationship Id="rId25" Type="http://schemas.openxmlformats.org/officeDocument/2006/relationships/hyperlink" Target="mailto:thuha@attech.com.vn" TargetMode="External"/><Relationship Id="rId46" Type="http://schemas.openxmlformats.org/officeDocument/2006/relationships/hyperlink" Target="mailto:duyenbt@attech.com.vn" TargetMode="External"/><Relationship Id="rId67" Type="http://schemas.openxmlformats.org/officeDocument/2006/relationships/hyperlink" Target="mailto:hunglt@attech.com.vn" TargetMode="External"/><Relationship Id="rId272" Type="http://schemas.openxmlformats.org/officeDocument/2006/relationships/hyperlink" Target="mailto:nguyenthihe28@gmail.com" TargetMode="External"/><Relationship Id="rId293" Type="http://schemas.openxmlformats.org/officeDocument/2006/relationships/vmlDrawing" Target="../drawings/vmlDrawing2.vml"/><Relationship Id="rId88" Type="http://schemas.openxmlformats.org/officeDocument/2006/relationships/hyperlink" Target="mailto:linhht@attech.com.vn" TargetMode="External"/><Relationship Id="rId111" Type="http://schemas.openxmlformats.org/officeDocument/2006/relationships/hyperlink" Target="mailto:namnh@attech.com.vn" TargetMode="External"/><Relationship Id="rId132" Type="http://schemas.openxmlformats.org/officeDocument/2006/relationships/hyperlink" Target="mailto:cuongcq@attech.com.vn" TargetMode="External"/><Relationship Id="rId153" Type="http://schemas.openxmlformats.org/officeDocument/2006/relationships/hyperlink" Target="mailto:thinhvph@attech.com.vn" TargetMode="External"/><Relationship Id="rId174" Type="http://schemas.openxmlformats.org/officeDocument/2006/relationships/hyperlink" Target="mailto:cuongdoh@attech.com.vn" TargetMode="External"/><Relationship Id="rId195" Type="http://schemas.openxmlformats.org/officeDocument/2006/relationships/hyperlink" Target="mailto:thangnq@attech.com.vn" TargetMode="External"/><Relationship Id="rId209" Type="http://schemas.openxmlformats.org/officeDocument/2006/relationships/hyperlink" Target="mailto:huunq@attech.com.vn" TargetMode="External"/><Relationship Id="rId220" Type="http://schemas.openxmlformats.org/officeDocument/2006/relationships/hyperlink" Target="mailto:vinhnh@attch.com.vn" TargetMode="External"/><Relationship Id="rId241" Type="http://schemas.openxmlformats.org/officeDocument/2006/relationships/hyperlink" Target="mailto:hoangtrn@attech.com.vn" TargetMode="External"/><Relationship Id="rId15" Type="http://schemas.openxmlformats.org/officeDocument/2006/relationships/hyperlink" Target="mailto:trungdn@attech.com.vn" TargetMode="External"/><Relationship Id="rId36" Type="http://schemas.openxmlformats.org/officeDocument/2006/relationships/hyperlink" Target="mailto:dadc@attech.com.vn" TargetMode="External"/><Relationship Id="rId57" Type="http://schemas.openxmlformats.org/officeDocument/2006/relationships/hyperlink" Target="mailto:ducnt@attech.com.vn" TargetMode="External"/><Relationship Id="rId262" Type="http://schemas.openxmlformats.org/officeDocument/2006/relationships/hyperlink" Target="mailto:ngoclong@attech.com.vn" TargetMode="External"/><Relationship Id="rId283" Type="http://schemas.openxmlformats.org/officeDocument/2006/relationships/hyperlink" Target="mailto:echi1814@gmail.com" TargetMode="External"/><Relationship Id="rId78" Type="http://schemas.openxmlformats.org/officeDocument/2006/relationships/hyperlink" Target="mailto:haint@attech.com.vn" TargetMode="External"/><Relationship Id="rId99" Type="http://schemas.openxmlformats.org/officeDocument/2006/relationships/hyperlink" Target="mailto:thquan997@gmail.com" TargetMode="External"/><Relationship Id="rId101" Type="http://schemas.openxmlformats.org/officeDocument/2006/relationships/hyperlink" Target="mailto:thuynt@attech.com.vn" TargetMode="External"/><Relationship Id="rId122" Type="http://schemas.openxmlformats.org/officeDocument/2006/relationships/hyperlink" Target="mailto:huocnq@attech.com.vn" TargetMode="External"/><Relationship Id="rId143" Type="http://schemas.openxmlformats.org/officeDocument/2006/relationships/hyperlink" Target="mailto:hiennh@attech.com.vn" TargetMode="External"/><Relationship Id="rId164" Type="http://schemas.openxmlformats.org/officeDocument/2006/relationships/hyperlink" Target="mailto:kiemnv@attech.com.vn" TargetMode="External"/><Relationship Id="rId185" Type="http://schemas.openxmlformats.org/officeDocument/2006/relationships/hyperlink" Target="mailto:thietla@attech.com.vn" TargetMode="External"/><Relationship Id="rId9" Type="http://schemas.openxmlformats.org/officeDocument/2006/relationships/hyperlink" Target="mailto:vunv@attech.com.vn" TargetMode="External"/><Relationship Id="rId210" Type="http://schemas.openxmlformats.org/officeDocument/2006/relationships/hyperlink" Target="mailto:trinvn@attech.com.vn" TargetMode="External"/><Relationship Id="rId26" Type="http://schemas.openxmlformats.org/officeDocument/2006/relationships/hyperlink" Target="mailto:tranght@attech.com.vn" TargetMode="External"/><Relationship Id="rId231" Type="http://schemas.openxmlformats.org/officeDocument/2006/relationships/hyperlink" Target="mailto:bigtoe.nguyen9@gmail.com" TargetMode="External"/><Relationship Id="rId252" Type="http://schemas.openxmlformats.org/officeDocument/2006/relationships/hyperlink" Target="mailto:linhct@attech.com.vn" TargetMode="External"/><Relationship Id="rId273" Type="http://schemas.openxmlformats.org/officeDocument/2006/relationships/hyperlink" Target="mailto:phatdinh193@gmail.com" TargetMode="External"/><Relationship Id="rId294" Type="http://schemas.openxmlformats.org/officeDocument/2006/relationships/comments" Target="../comments2.xml"/><Relationship Id="rId47" Type="http://schemas.openxmlformats.org/officeDocument/2006/relationships/hyperlink" Target="mailto:tiennt@attech.com.vn" TargetMode="External"/><Relationship Id="rId68" Type="http://schemas.openxmlformats.org/officeDocument/2006/relationships/hyperlink" Target="mailto:cuongnm@attech.com.vn" TargetMode="External"/><Relationship Id="rId89" Type="http://schemas.openxmlformats.org/officeDocument/2006/relationships/hyperlink" Target="mailto:thuydt@attech.com.vn" TargetMode="External"/><Relationship Id="rId112" Type="http://schemas.openxmlformats.org/officeDocument/2006/relationships/hyperlink" Target="mailto:dungpd@attech.com.vn" TargetMode="External"/><Relationship Id="rId133" Type="http://schemas.openxmlformats.org/officeDocument/2006/relationships/hyperlink" Target="mailto:donghta@attech.com.vn" TargetMode="External"/><Relationship Id="rId154" Type="http://schemas.openxmlformats.org/officeDocument/2006/relationships/hyperlink" Target="mailto:vuha@attech.com.vn" TargetMode="External"/><Relationship Id="rId175" Type="http://schemas.openxmlformats.org/officeDocument/2006/relationships/hyperlink" Target="mailto:minhtq@attech.com.vn" TargetMode="External"/><Relationship Id="rId196" Type="http://schemas.openxmlformats.org/officeDocument/2006/relationships/hyperlink" Target="mailto:kleade@attech.com.vn" TargetMode="External"/><Relationship Id="rId200" Type="http://schemas.openxmlformats.org/officeDocument/2006/relationships/hyperlink" Target="mailto:dunglx@attech.com.vn" TargetMode="External"/><Relationship Id="rId16" Type="http://schemas.openxmlformats.org/officeDocument/2006/relationships/hyperlink" Target="mailto:hienhtp@attech.com.vn" TargetMode="External"/><Relationship Id="rId221" Type="http://schemas.openxmlformats.org/officeDocument/2006/relationships/hyperlink" Target="mailto:longpt@attech.com.vn" TargetMode="External"/><Relationship Id="rId242" Type="http://schemas.openxmlformats.org/officeDocument/2006/relationships/hyperlink" Target="mailto:namplk@attech.com.vn" TargetMode="External"/><Relationship Id="rId263" Type="http://schemas.openxmlformats.org/officeDocument/2006/relationships/hyperlink" Target="mailto:hajlong953@gmail.com" TargetMode="External"/><Relationship Id="rId284" Type="http://schemas.openxmlformats.org/officeDocument/2006/relationships/hyperlink" Target="mailto:thuthuy.pham1809@gmail.com" TargetMode="External"/><Relationship Id="rId37" Type="http://schemas.openxmlformats.org/officeDocument/2006/relationships/hyperlink" Target="mailto:loanctp@attech.com.vn" TargetMode="External"/><Relationship Id="rId58" Type="http://schemas.openxmlformats.org/officeDocument/2006/relationships/hyperlink" Target="mailto:dshai2020@gmail.com" TargetMode="External"/><Relationship Id="rId79" Type="http://schemas.openxmlformats.org/officeDocument/2006/relationships/hyperlink" Target="mailto:anhdt@attech.com.vn" TargetMode="External"/><Relationship Id="rId102" Type="http://schemas.openxmlformats.org/officeDocument/2006/relationships/hyperlink" Target="mailto:linhpv@attech.com.vn" TargetMode="External"/><Relationship Id="rId123" Type="http://schemas.openxmlformats.org/officeDocument/2006/relationships/hyperlink" Target="mailto:chinhnv@attech.com.vn" TargetMode="External"/><Relationship Id="rId144" Type="http://schemas.openxmlformats.org/officeDocument/2006/relationships/hyperlink" Target="mailto:trungdq@attech.com.vn" TargetMode="External"/><Relationship Id="rId90" Type="http://schemas.openxmlformats.org/officeDocument/2006/relationships/hyperlink" Target="mailto:daonta@attech.com.vn" TargetMode="External"/><Relationship Id="rId165" Type="http://schemas.openxmlformats.org/officeDocument/2006/relationships/hyperlink" Target="mailto:thaodt@attech.com.vn" TargetMode="External"/><Relationship Id="rId186" Type="http://schemas.openxmlformats.org/officeDocument/2006/relationships/hyperlink" Target="mailto:duclm@attech.com.vn" TargetMode="External"/><Relationship Id="rId211" Type="http://schemas.openxmlformats.org/officeDocument/2006/relationships/hyperlink" Target="mailto:Thachnnh@attech.com.vn" TargetMode="External"/><Relationship Id="rId232" Type="http://schemas.openxmlformats.org/officeDocument/2006/relationships/hyperlink" Target="mailto:vanhoaicrkh79@gmail.com" TargetMode="External"/><Relationship Id="rId253" Type="http://schemas.openxmlformats.org/officeDocument/2006/relationships/hyperlink" Target="mailto:cuongvt@attech.com.vn" TargetMode="External"/><Relationship Id="rId274" Type="http://schemas.openxmlformats.org/officeDocument/2006/relationships/hyperlink" Target="mailto:quangbozb@gmail.com" TargetMode="External"/><Relationship Id="rId27" Type="http://schemas.openxmlformats.org/officeDocument/2006/relationships/hyperlink" Target="mailto:huongptt@attech.com.vn" TargetMode="External"/><Relationship Id="rId48" Type="http://schemas.openxmlformats.org/officeDocument/2006/relationships/hyperlink" Target="mailto:linhthai89@gmail.com" TargetMode="External"/><Relationship Id="rId69" Type="http://schemas.openxmlformats.org/officeDocument/2006/relationships/hyperlink" Target="mailto:vudq@attech.com.vn" TargetMode="External"/><Relationship Id="rId113" Type="http://schemas.openxmlformats.org/officeDocument/2006/relationships/hyperlink" Target="mailto:hantt@attech.com.vn" TargetMode="External"/><Relationship Id="rId134" Type="http://schemas.openxmlformats.org/officeDocument/2006/relationships/hyperlink" Target="mailto:thanhnq@attech.com.vn" TargetMode="External"/><Relationship Id="rId80" Type="http://schemas.openxmlformats.org/officeDocument/2006/relationships/hyperlink" Target="mailto:tuannq@attech.com.vn" TargetMode="External"/><Relationship Id="rId155" Type="http://schemas.openxmlformats.org/officeDocument/2006/relationships/hyperlink" Target="mailto:huypq@attech.com.vn" TargetMode="External"/><Relationship Id="rId176" Type="http://schemas.openxmlformats.org/officeDocument/2006/relationships/hyperlink" Target="mailto:tuanvn@attech.com.vn" TargetMode="External"/><Relationship Id="rId197" Type="http://schemas.openxmlformats.org/officeDocument/2006/relationships/hyperlink" Target="mailto:haulkh@attech.com.vn" TargetMode="External"/><Relationship Id="rId201" Type="http://schemas.openxmlformats.org/officeDocument/2006/relationships/hyperlink" Target="mailto:vanpq@attech.com.vn" TargetMode="External"/><Relationship Id="rId222" Type="http://schemas.openxmlformats.org/officeDocument/2006/relationships/hyperlink" Target="mailto:thientt@attech.com.vn" TargetMode="External"/><Relationship Id="rId243" Type="http://schemas.openxmlformats.org/officeDocument/2006/relationships/hyperlink" Target="mailto:bapd@attech.com.vn" TargetMode="External"/><Relationship Id="rId264" Type="http://schemas.openxmlformats.org/officeDocument/2006/relationships/hyperlink" Target="mailto:thanhh2152@gmail.com" TargetMode="External"/><Relationship Id="rId285" Type="http://schemas.openxmlformats.org/officeDocument/2006/relationships/hyperlink" Target="mailto:hhuyen0202@gmail.com" TargetMode="External"/><Relationship Id="rId17" Type="http://schemas.openxmlformats.org/officeDocument/2006/relationships/hyperlink" Target="mailto:trinhhieu@attech.com.vn" TargetMode="External"/><Relationship Id="rId38" Type="http://schemas.openxmlformats.org/officeDocument/2006/relationships/hyperlink" Target="mailto:thaott@attech.com.vn" TargetMode="External"/><Relationship Id="rId59" Type="http://schemas.openxmlformats.org/officeDocument/2006/relationships/hyperlink" Target="mailto:anhntl@attech.com.vn" TargetMode="External"/><Relationship Id="rId103" Type="http://schemas.openxmlformats.org/officeDocument/2006/relationships/hyperlink" Target="mailto:giangnv@attech.com.vn" TargetMode="External"/><Relationship Id="rId124" Type="http://schemas.openxmlformats.org/officeDocument/2006/relationships/hyperlink" Target="mailto:thiennd@attech.com.vn" TargetMode="External"/><Relationship Id="rId70" Type="http://schemas.openxmlformats.org/officeDocument/2006/relationships/hyperlink" Target="mailto:ducdx@attech.com.vn" TargetMode="External"/><Relationship Id="rId91" Type="http://schemas.openxmlformats.org/officeDocument/2006/relationships/hyperlink" Target="mailto:dungda@attech.com.vn" TargetMode="External"/><Relationship Id="rId145" Type="http://schemas.openxmlformats.org/officeDocument/2006/relationships/hyperlink" Target="mailto:trungdk@attech.com.vn" TargetMode="External"/><Relationship Id="rId166" Type="http://schemas.openxmlformats.org/officeDocument/2006/relationships/hyperlink" Target="mailto:tuyennd@attech.com.vn" TargetMode="External"/><Relationship Id="rId187" Type="http://schemas.openxmlformats.org/officeDocument/2006/relationships/hyperlink" Target="mailto:lenlt@attech.com.vn" TargetMode="External"/><Relationship Id="rId1" Type="http://schemas.openxmlformats.org/officeDocument/2006/relationships/hyperlink" Target="mailto:hqvuong3011@gmail.com" TargetMode="External"/><Relationship Id="rId212" Type="http://schemas.openxmlformats.org/officeDocument/2006/relationships/hyperlink" Target="mailto:nghiemnm@attech.com.vn" TargetMode="External"/><Relationship Id="rId233" Type="http://schemas.openxmlformats.org/officeDocument/2006/relationships/hyperlink" Target="mailto:nhannh@attech.com.vn" TargetMode="External"/><Relationship Id="rId254" Type="http://schemas.openxmlformats.org/officeDocument/2006/relationships/hyperlink" Target="mailto:thoind@attech.com.vn" TargetMode="External"/><Relationship Id="rId28" Type="http://schemas.openxmlformats.org/officeDocument/2006/relationships/hyperlink" Target="mailto:giangnth@attech.com.vn" TargetMode="External"/><Relationship Id="rId49" Type="http://schemas.openxmlformats.org/officeDocument/2006/relationships/hyperlink" Target="mailto:hungtt1@gmail.com" TargetMode="External"/><Relationship Id="rId114" Type="http://schemas.openxmlformats.org/officeDocument/2006/relationships/hyperlink" Target="mailto:tunt@attech.com.vn" TargetMode="External"/><Relationship Id="rId275" Type="http://schemas.openxmlformats.org/officeDocument/2006/relationships/hyperlink" Target="mailto:vuquyetthang06091997@gmail.com" TargetMode="External"/><Relationship Id="rId60" Type="http://schemas.openxmlformats.org/officeDocument/2006/relationships/hyperlink" Target="mailto:thangnm@attech.com.vn" TargetMode="External"/><Relationship Id="rId81" Type="http://schemas.openxmlformats.org/officeDocument/2006/relationships/hyperlink" Target="mailto:chunglt@attech.com.vn" TargetMode="External"/><Relationship Id="rId135" Type="http://schemas.openxmlformats.org/officeDocument/2006/relationships/hyperlink" Target="mailto:canhnb@attech.com.vn" TargetMode="External"/><Relationship Id="rId156" Type="http://schemas.openxmlformats.org/officeDocument/2006/relationships/hyperlink" Target="mailto:thangnah@attech.com.vn" TargetMode="External"/><Relationship Id="rId177" Type="http://schemas.openxmlformats.org/officeDocument/2006/relationships/hyperlink" Target="mailto:duongtm@attech.com.vn" TargetMode="External"/><Relationship Id="rId198" Type="http://schemas.openxmlformats.org/officeDocument/2006/relationships/hyperlink" Target="mailto:congtc@attech.com.vn" TargetMode="External"/><Relationship Id="rId202" Type="http://schemas.openxmlformats.org/officeDocument/2006/relationships/hyperlink" Target="mailto:vanlanh199405@gmail.com" TargetMode="External"/><Relationship Id="rId223" Type="http://schemas.openxmlformats.org/officeDocument/2006/relationships/hyperlink" Target="mailto:taitc@attech.com.vn" TargetMode="External"/><Relationship Id="rId244" Type="http://schemas.openxmlformats.org/officeDocument/2006/relationships/hyperlink" Target="mailto:lamlx@attech.com.vn" TargetMode="External"/><Relationship Id="rId18" Type="http://schemas.openxmlformats.org/officeDocument/2006/relationships/hyperlink" Target="mailto:cuongnh@attech.com.vn" TargetMode="External"/><Relationship Id="rId39" Type="http://schemas.openxmlformats.org/officeDocument/2006/relationships/hyperlink" Target="mailto:thucvh@attech.com.vn" TargetMode="External"/><Relationship Id="rId265" Type="http://schemas.openxmlformats.org/officeDocument/2006/relationships/hyperlink" Target="mailto:chinhnguyen171289@gmail.com" TargetMode="External"/><Relationship Id="rId286" Type="http://schemas.openxmlformats.org/officeDocument/2006/relationships/hyperlink" Target="mailto:linhntk56@gmail.com" TargetMode="External"/><Relationship Id="rId50" Type="http://schemas.openxmlformats.org/officeDocument/2006/relationships/hyperlink" Target="mailto:hantt1@attech.com.vn" TargetMode="External"/><Relationship Id="rId104" Type="http://schemas.openxmlformats.org/officeDocument/2006/relationships/hyperlink" Target="mailto:tuannm@attech.com.vn" TargetMode="External"/><Relationship Id="rId125" Type="http://schemas.openxmlformats.org/officeDocument/2006/relationships/hyperlink" Target="mailto:thuannm@attech.com.vn" TargetMode="External"/><Relationship Id="rId146" Type="http://schemas.openxmlformats.org/officeDocument/2006/relationships/hyperlink" Target="mailto:haonv@attech.com.vn" TargetMode="External"/><Relationship Id="rId167" Type="http://schemas.openxmlformats.org/officeDocument/2006/relationships/hyperlink" Target="mailto:thepq@attech.com.vn" TargetMode="External"/><Relationship Id="rId188" Type="http://schemas.openxmlformats.org/officeDocument/2006/relationships/hyperlink" Target="mailto:thinhnd@attech.com.vn" TargetMode="External"/><Relationship Id="rId71" Type="http://schemas.openxmlformats.org/officeDocument/2006/relationships/hyperlink" Target="mailto:baont@attech.com.vn" TargetMode="External"/><Relationship Id="rId92" Type="http://schemas.openxmlformats.org/officeDocument/2006/relationships/hyperlink" Target="mailto:lannn@attech.com.vn" TargetMode="External"/><Relationship Id="rId213" Type="http://schemas.openxmlformats.org/officeDocument/2006/relationships/hyperlink" Target="mailto:lehoangtuan1990@gmail.com" TargetMode="External"/><Relationship Id="rId234" Type="http://schemas.openxmlformats.org/officeDocument/2006/relationships/hyperlink" Target="mailto:lelenguyenthanhtoan@gmail.com" TargetMode="External"/><Relationship Id="rId2" Type="http://schemas.openxmlformats.org/officeDocument/2006/relationships/hyperlink" Target="mailto:binhlv@attech.com.vn" TargetMode="External"/><Relationship Id="rId29" Type="http://schemas.openxmlformats.org/officeDocument/2006/relationships/hyperlink" Target="mailto:tungnh@attech.com.vn" TargetMode="External"/><Relationship Id="rId255" Type="http://schemas.openxmlformats.org/officeDocument/2006/relationships/hyperlink" Target="mailto:tuanlm@attech.com.vn" TargetMode="External"/><Relationship Id="rId276" Type="http://schemas.openxmlformats.org/officeDocument/2006/relationships/hyperlink" Target="mailto:ndcanh139@gmail.com" TargetMode="External"/><Relationship Id="rId40" Type="http://schemas.openxmlformats.org/officeDocument/2006/relationships/hyperlink" Target="mailto:tuanlt@attech.com.vn" TargetMode="External"/><Relationship Id="rId115" Type="http://schemas.openxmlformats.org/officeDocument/2006/relationships/hyperlink" Target="mailto:langnt@attech.com.vn" TargetMode="External"/><Relationship Id="rId136" Type="http://schemas.openxmlformats.org/officeDocument/2006/relationships/hyperlink" Target="mailto:kiennd@attech.com.vn" TargetMode="External"/><Relationship Id="rId157" Type="http://schemas.openxmlformats.org/officeDocument/2006/relationships/hyperlink" Target="mailto:trungnq@attech.com.vn" TargetMode="External"/><Relationship Id="rId178" Type="http://schemas.openxmlformats.org/officeDocument/2006/relationships/hyperlink" Target="mailto:hieutq@attech.com.vn" TargetMode="External"/><Relationship Id="rId61" Type="http://schemas.openxmlformats.org/officeDocument/2006/relationships/hyperlink" Target="mailto:tuanna@attech.com.vn" TargetMode="External"/><Relationship Id="rId82" Type="http://schemas.openxmlformats.org/officeDocument/2006/relationships/hyperlink" Target="mailto:thanhnd@attech.com.vn" TargetMode="External"/><Relationship Id="rId199" Type="http://schemas.openxmlformats.org/officeDocument/2006/relationships/hyperlink" Target="mailto:kinnn@attech.com.vn" TargetMode="External"/><Relationship Id="rId203" Type="http://schemas.openxmlformats.org/officeDocument/2006/relationships/hyperlink" Target="mailto:hieult@attech.com.vn" TargetMode="External"/><Relationship Id="rId19" Type="http://schemas.openxmlformats.org/officeDocument/2006/relationships/hyperlink" Target="mailto:trangnth1@attech.com.vn" TargetMode="External"/><Relationship Id="rId224" Type="http://schemas.openxmlformats.org/officeDocument/2006/relationships/hyperlink" Target="mailto:tienld@attech.com.vn" TargetMode="External"/><Relationship Id="rId245" Type="http://schemas.openxmlformats.org/officeDocument/2006/relationships/hyperlink" Target="mailto:sonnv@attech.com.vn" TargetMode="External"/><Relationship Id="rId266" Type="http://schemas.openxmlformats.org/officeDocument/2006/relationships/hyperlink" Target="mailto:anh01633656345@gmail.com" TargetMode="External"/><Relationship Id="rId287" Type="http://schemas.openxmlformats.org/officeDocument/2006/relationships/hyperlink" Target="mailto:lethihongthang85@gmail.com" TargetMode="External"/><Relationship Id="rId30" Type="http://schemas.openxmlformats.org/officeDocument/2006/relationships/hyperlink" Target="mailto:loannt1@attech.com.vn" TargetMode="External"/><Relationship Id="rId105" Type="http://schemas.openxmlformats.org/officeDocument/2006/relationships/hyperlink" Target="mailto:hienlv@attech.com.vn" TargetMode="External"/><Relationship Id="rId126" Type="http://schemas.openxmlformats.org/officeDocument/2006/relationships/hyperlink" Target="mailto:quyetpx@attech.com.vn" TargetMode="External"/><Relationship Id="rId147" Type="http://schemas.openxmlformats.org/officeDocument/2006/relationships/hyperlink" Target="mailto:thanhvx@attech.com.vn" TargetMode="External"/><Relationship Id="rId168" Type="http://schemas.openxmlformats.org/officeDocument/2006/relationships/hyperlink" Target="mailto:duongvin@attech.com.vn" TargetMode="External"/><Relationship Id="rId51" Type="http://schemas.openxmlformats.org/officeDocument/2006/relationships/hyperlink" Target="mailto:thangln@attech.com.vn" TargetMode="External"/><Relationship Id="rId72" Type="http://schemas.openxmlformats.org/officeDocument/2006/relationships/hyperlink" Target="mailto:yenlth@attech.com.vn" TargetMode="External"/><Relationship Id="rId93" Type="http://schemas.openxmlformats.org/officeDocument/2006/relationships/hyperlink" Target="mailto:thontq@attech.com.vn" TargetMode="External"/><Relationship Id="rId189" Type="http://schemas.openxmlformats.org/officeDocument/2006/relationships/hyperlink" Target="mailto:quyhc@attech.com.vn" TargetMode="External"/><Relationship Id="rId3" Type="http://schemas.openxmlformats.org/officeDocument/2006/relationships/hyperlink" Target="mailto:lehongquang@attech.com.vn" TargetMode="External"/><Relationship Id="rId214" Type="http://schemas.openxmlformats.org/officeDocument/2006/relationships/hyperlink" Target="mailto:tienbh@attech.com.vn" TargetMode="External"/><Relationship Id="rId235" Type="http://schemas.openxmlformats.org/officeDocument/2006/relationships/hyperlink" Target="mailto:trunbt@attech.com.vn" TargetMode="External"/><Relationship Id="rId256" Type="http://schemas.openxmlformats.org/officeDocument/2006/relationships/hyperlink" Target="mailto:huyvn@attech.com.vn" TargetMode="External"/><Relationship Id="rId277" Type="http://schemas.openxmlformats.org/officeDocument/2006/relationships/hyperlink" Target="mailto:sangnguyen2591@gmail.com" TargetMode="External"/><Relationship Id="rId116" Type="http://schemas.openxmlformats.org/officeDocument/2006/relationships/hyperlink" Target="mailto:quanghuy@attech.com.vn" TargetMode="External"/><Relationship Id="rId137" Type="http://schemas.openxmlformats.org/officeDocument/2006/relationships/hyperlink" Target="mailto:duchai@attech.com.vn" TargetMode="External"/><Relationship Id="rId158" Type="http://schemas.openxmlformats.org/officeDocument/2006/relationships/hyperlink" Target="mailto:phutq@attech.com.vn" TargetMode="External"/><Relationship Id="rId20" Type="http://schemas.openxmlformats.org/officeDocument/2006/relationships/hyperlink" Target="mailto:xuyenpt@attech.com.vn" TargetMode="External"/><Relationship Id="rId41" Type="http://schemas.openxmlformats.org/officeDocument/2006/relationships/hyperlink" Target="mailto:thehungkh@attech.com.vn" TargetMode="External"/><Relationship Id="rId62" Type="http://schemas.openxmlformats.org/officeDocument/2006/relationships/hyperlink" Target="mailto:namdt@attech.com.vn" TargetMode="External"/><Relationship Id="rId83" Type="http://schemas.openxmlformats.org/officeDocument/2006/relationships/hyperlink" Target="mailto:loannt@attech.com.vn" TargetMode="External"/><Relationship Id="rId179" Type="http://schemas.openxmlformats.org/officeDocument/2006/relationships/hyperlink" Target="mailto:huongvq@attech.com.vn" TargetMode="External"/><Relationship Id="rId190" Type="http://schemas.openxmlformats.org/officeDocument/2006/relationships/hyperlink" Target="mailto:hobieu@attech.com.vn" TargetMode="External"/><Relationship Id="rId204" Type="http://schemas.openxmlformats.org/officeDocument/2006/relationships/hyperlink" Target="mailto:huutuan1010@gmail.com" TargetMode="External"/><Relationship Id="rId225" Type="http://schemas.openxmlformats.org/officeDocument/2006/relationships/hyperlink" Target="mailto:sonpt@attech.com.vn" TargetMode="External"/><Relationship Id="rId246" Type="http://schemas.openxmlformats.org/officeDocument/2006/relationships/hyperlink" Target="mailto:tupd@attech.com.vn" TargetMode="External"/><Relationship Id="rId267" Type="http://schemas.openxmlformats.org/officeDocument/2006/relationships/hyperlink" Target="mailto:nguyen.hoang.thanh21@gmail.com" TargetMode="External"/><Relationship Id="rId288" Type="http://schemas.openxmlformats.org/officeDocument/2006/relationships/hyperlink" Target="mailto:thutrinh1994@gmail.com" TargetMode="External"/><Relationship Id="rId106" Type="http://schemas.openxmlformats.org/officeDocument/2006/relationships/hyperlink" Target="mailto:linhtd@attech.com.vn" TargetMode="External"/><Relationship Id="rId127" Type="http://schemas.openxmlformats.org/officeDocument/2006/relationships/hyperlink" Target="mailto:tiepvn@attech.com.vn" TargetMode="External"/><Relationship Id="rId10" Type="http://schemas.openxmlformats.org/officeDocument/2006/relationships/hyperlink" Target="mailto:thuynguyen@attech.com.vn" TargetMode="External"/><Relationship Id="rId31" Type="http://schemas.openxmlformats.org/officeDocument/2006/relationships/hyperlink" Target="mailto:letienthinh@attech.com.vn" TargetMode="External"/><Relationship Id="rId52" Type="http://schemas.openxmlformats.org/officeDocument/2006/relationships/hyperlink" Target="mailto:hoant@attech.com.vn" TargetMode="External"/><Relationship Id="rId73" Type="http://schemas.openxmlformats.org/officeDocument/2006/relationships/hyperlink" Target="mailto:giangh@attech.com.vn" TargetMode="External"/><Relationship Id="rId94" Type="http://schemas.openxmlformats.org/officeDocument/2006/relationships/hyperlink" Target="mailto:namattech@gmail.com" TargetMode="External"/><Relationship Id="rId148" Type="http://schemas.openxmlformats.org/officeDocument/2006/relationships/hyperlink" Target="mailto:vupdt@attech.com.vn" TargetMode="External"/><Relationship Id="rId169" Type="http://schemas.openxmlformats.org/officeDocument/2006/relationships/hyperlink" Target="mailto:tuanta@attech.com.vn" TargetMode="External"/><Relationship Id="rId4" Type="http://schemas.openxmlformats.org/officeDocument/2006/relationships/hyperlink" Target="mailto:longnc@attech.com.vn" TargetMode="External"/><Relationship Id="rId180" Type="http://schemas.openxmlformats.org/officeDocument/2006/relationships/hyperlink" Target="mailto:thanhdx@attech.com.vn" TargetMode="External"/><Relationship Id="rId215" Type="http://schemas.openxmlformats.org/officeDocument/2006/relationships/hyperlink" Target="mailto:hientm@attech.com.vn" TargetMode="External"/><Relationship Id="rId236" Type="http://schemas.openxmlformats.org/officeDocument/2006/relationships/hyperlink" Target="mailto:buibinh1979@gmail.com" TargetMode="External"/><Relationship Id="rId257" Type="http://schemas.openxmlformats.org/officeDocument/2006/relationships/hyperlink" Target="mailto:hainh@attech.com.vn" TargetMode="External"/><Relationship Id="rId278" Type="http://schemas.openxmlformats.org/officeDocument/2006/relationships/hyperlink" Target="mailto:thehung.aden@gmail.com" TargetMode="External"/><Relationship Id="rId42" Type="http://schemas.openxmlformats.org/officeDocument/2006/relationships/hyperlink" Target="mailto:huongnt@attech.com.vn" TargetMode="External"/><Relationship Id="rId84" Type="http://schemas.openxmlformats.org/officeDocument/2006/relationships/hyperlink" Target="mailto:nguyenthuy@attech.com.vn" TargetMode="External"/><Relationship Id="rId138" Type="http://schemas.openxmlformats.org/officeDocument/2006/relationships/hyperlink" Target="mailto:Hoaind@attech.com.vn" TargetMode="External"/><Relationship Id="rId191" Type="http://schemas.openxmlformats.org/officeDocument/2006/relationships/hyperlink" Target="mailto:sondb@attech.com.vn" TargetMode="External"/><Relationship Id="rId205" Type="http://schemas.openxmlformats.org/officeDocument/2006/relationships/hyperlink" Target="mailto:hungbmt@attech.com.vn" TargetMode="External"/><Relationship Id="rId247" Type="http://schemas.openxmlformats.org/officeDocument/2006/relationships/hyperlink" Target="mailto:canhnd@attech.com.vn" TargetMode="External"/><Relationship Id="rId107" Type="http://schemas.openxmlformats.org/officeDocument/2006/relationships/hyperlink" Target="mailto:cuongpv@attech.com.vn" TargetMode="External"/><Relationship Id="rId289" Type="http://schemas.openxmlformats.org/officeDocument/2006/relationships/hyperlink" Target="mailto:lethihongthang85@gmail.com" TargetMode="External"/><Relationship Id="rId11" Type="http://schemas.openxmlformats.org/officeDocument/2006/relationships/hyperlink" Target="mailto:namnt@attech.com.vn" TargetMode="External"/><Relationship Id="rId53" Type="http://schemas.openxmlformats.org/officeDocument/2006/relationships/hyperlink" Target="mailto:nguyenthuychi@attech.com.vn" TargetMode="External"/><Relationship Id="rId149" Type="http://schemas.openxmlformats.org/officeDocument/2006/relationships/hyperlink" Target="mailto:khoind@attech.com.vn" TargetMode="External"/><Relationship Id="rId95" Type="http://schemas.openxmlformats.org/officeDocument/2006/relationships/hyperlink" Target="mailto:cdkhoan@attech.com.vn" TargetMode="External"/><Relationship Id="rId160" Type="http://schemas.openxmlformats.org/officeDocument/2006/relationships/hyperlink" Target="mailto:tuanbv@attech.com.vn" TargetMode="External"/><Relationship Id="rId216" Type="http://schemas.openxmlformats.org/officeDocument/2006/relationships/hyperlink" Target="mailto:tamtv@attech.com.vn" TargetMode="External"/><Relationship Id="rId258" Type="http://schemas.openxmlformats.org/officeDocument/2006/relationships/hyperlink" Target="mailto:ducmn@attech.com.vn" TargetMode="External"/><Relationship Id="rId22" Type="http://schemas.openxmlformats.org/officeDocument/2006/relationships/hyperlink" Target="mailto:diepnt@attech.com.vn" TargetMode="External"/><Relationship Id="rId64" Type="http://schemas.openxmlformats.org/officeDocument/2006/relationships/hyperlink" Target="mailto:giangnh@attech.com.vn" TargetMode="External"/><Relationship Id="rId118" Type="http://schemas.openxmlformats.org/officeDocument/2006/relationships/hyperlink" Target="mailto:namnv@attech.com.vn" TargetMode="External"/><Relationship Id="rId171" Type="http://schemas.openxmlformats.org/officeDocument/2006/relationships/hyperlink" Target="mailto:tuanph@attech.com.vn" TargetMode="External"/><Relationship Id="rId227" Type="http://schemas.openxmlformats.org/officeDocument/2006/relationships/hyperlink" Target="mailto:levangia2011@gmail.com" TargetMode="External"/><Relationship Id="rId269" Type="http://schemas.openxmlformats.org/officeDocument/2006/relationships/hyperlink" Target="mailto:quoctrungcm1998@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hajlong953@gmail.com" TargetMode="External"/><Relationship Id="rId3" Type="http://schemas.openxmlformats.org/officeDocument/2006/relationships/hyperlink" Target="mailto:lamtq@attech.com.vn" TargetMode="External"/><Relationship Id="rId7" Type="http://schemas.openxmlformats.org/officeDocument/2006/relationships/hyperlink" Target="mailto:chunglt@attech.com.vn" TargetMode="External"/><Relationship Id="rId2" Type="http://schemas.openxmlformats.org/officeDocument/2006/relationships/hyperlink" Target="mailto:hungnt@attech/com.vn" TargetMode="External"/><Relationship Id="rId1" Type="http://schemas.openxmlformats.org/officeDocument/2006/relationships/hyperlink" Target="mailto:tranduc@attech.com.vn" TargetMode="External"/><Relationship Id="rId6" Type="http://schemas.openxmlformats.org/officeDocument/2006/relationships/hyperlink" Target="mailto:tuannq@attech.com.vn" TargetMode="External"/><Relationship Id="rId11" Type="http://schemas.openxmlformats.org/officeDocument/2006/relationships/printerSettings" Target="../printerSettings/printerSettings3.bin"/><Relationship Id="rId5" Type="http://schemas.openxmlformats.org/officeDocument/2006/relationships/hyperlink" Target="mailto:anhdt@attech.com.vn" TargetMode="External"/><Relationship Id="rId10" Type="http://schemas.openxmlformats.org/officeDocument/2006/relationships/hyperlink" Target="mailto:luongtuanha170997@gmail.com" TargetMode="External"/><Relationship Id="rId4" Type="http://schemas.openxmlformats.org/officeDocument/2006/relationships/hyperlink" Target="mailto:haint@attech.com.vn" TargetMode="External"/><Relationship Id="rId9" Type="http://schemas.openxmlformats.org/officeDocument/2006/relationships/hyperlink" Target="mailto:thanhh2152@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nhdt@attech.com.vn" TargetMode="External"/><Relationship Id="rId2" Type="http://schemas.openxmlformats.org/officeDocument/2006/relationships/hyperlink" Target="mailto:haint@attech.com.vn" TargetMode="External"/><Relationship Id="rId1" Type="http://schemas.openxmlformats.org/officeDocument/2006/relationships/hyperlink" Target="mailto:haint@attech.com.vn" TargetMode="External"/><Relationship Id="rId4" Type="http://schemas.openxmlformats.org/officeDocument/2006/relationships/hyperlink" Target="mailto:hungnt@attech.com.v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namnv@attech.com.vn" TargetMode="External"/><Relationship Id="rId21" Type="http://schemas.openxmlformats.org/officeDocument/2006/relationships/hyperlink" Target="mailto:thehungkh@attech.com.vn" TargetMode="External"/><Relationship Id="rId42" Type="http://schemas.openxmlformats.org/officeDocument/2006/relationships/hyperlink" Target="mailto:huongptt@attech.com.vn" TargetMode="External"/><Relationship Id="rId63" Type="http://schemas.openxmlformats.org/officeDocument/2006/relationships/hyperlink" Target="mailto:cuongpv@attech.com.vn" TargetMode="External"/><Relationship Id="rId84" Type="http://schemas.openxmlformats.org/officeDocument/2006/relationships/hyperlink" Target="mailto:thuydt@attech.com.vn" TargetMode="External"/><Relationship Id="rId138" Type="http://schemas.openxmlformats.org/officeDocument/2006/relationships/hyperlink" Target="mailto:hoangtrn@attech.com.vn" TargetMode="External"/><Relationship Id="rId159" Type="http://schemas.openxmlformats.org/officeDocument/2006/relationships/hyperlink" Target="mailto:ngoc42ltt@gmail.com" TargetMode="External"/><Relationship Id="rId170" Type="http://schemas.openxmlformats.org/officeDocument/2006/relationships/hyperlink" Target="mailto:vuthutrang1299@gmail.com" TargetMode="External"/><Relationship Id="rId191" Type="http://schemas.openxmlformats.org/officeDocument/2006/relationships/hyperlink" Target="mailto:tuanna84@attech.com.vn" TargetMode="External"/><Relationship Id="rId205" Type="http://schemas.openxmlformats.org/officeDocument/2006/relationships/hyperlink" Target="mailto:hienhtp@attech.com.vn" TargetMode="External"/><Relationship Id="rId107" Type="http://schemas.openxmlformats.org/officeDocument/2006/relationships/hyperlink" Target="mailto:thuyhuonglamm@gmail.com" TargetMode="External"/><Relationship Id="rId11" Type="http://schemas.openxmlformats.org/officeDocument/2006/relationships/hyperlink" Target="mailto:huongnt@attech.com.vn" TargetMode="External"/><Relationship Id="rId32" Type="http://schemas.openxmlformats.org/officeDocument/2006/relationships/hyperlink" Target="mailto:hoaintt@attech.com.vn" TargetMode="External"/><Relationship Id="rId53" Type="http://schemas.openxmlformats.org/officeDocument/2006/relationships/hyperlink" Target="mailto:thanhhahaiduong1966@gmail.com" TargetMode="External"/><Relationship Id="rId74" Type="http://schemas.openxmlformats.org/officeDocument/2006/relationships/hyperlink" Target="mailto:vuongdh@attech.com.vn" TargetMode="External"/><Relationship Id="rId128" Type="http://schemas.openxmlformats.org/officeDocument/2006/relationships/hyperlink" Target="mailto:duongna@attech.com.vn" TargetMode="External"/><Relationship Id="rId149" Type="http://schemas.openxmlformats.org/officeDocument/2006/relationships/hyperlink" Target="mailto:lamlx@attech.com.vn" TargetMode="External"/><Relationship Id="rId5" Type="http://schemas.openxmlformats.org/officeDocument/2006/relationships/hyperlink" Target="mailto:nguyennhuthanh@attech.com.vn" TargetMode="External"/><Relationship Id="rId95" Type="http://schemas.openxmlformats.org/officeDocument/2006/relationships/hyperlink" Target="mailto:thontq@attech.com.vn" TargetMode="External"/><Relationship Id="rId160" Type="http://schemas.openxmlformats.org/officeDocument/2006/relationships/hyperlink" Target="mailto:Chautronglinh78789123@gmail.com" TargetMode="External"/><Relationship Id="rId181" Type="http://schemas.openxmlformats.org/officeDocument/2006/relationships/hyperlink" Target="mailto:longpt@attech.com.vn" TargetMode="External"/><Relationship Id="rId216" Type="http://schemas.openxmlformats.org/officeDocument/2006/relationships/hyperlink" Target="mailto:diepnt@attech.com.vn" TargetMode="External"/><Relationship Id="rId22" Type="http://schemas.openxmlformats.org/officeDocument/2006/relationships/hyperlink" Target="mailto:linhthai89@gmail.com" TargetMode="External"/><Relationship Id="rId43" Type="http://schemas.openxmlformats.org/officeDocument/2006/relationships/hyperlink" Target="mailto:huongptt@attech.com.vn" TargetMode="External"/><Relationship Id="rId64" Type="http://schemas.openxmlformats.org/officeDocument/2006/relationships/hyperlink" Target="mailto:linhtd@attech.com.vn" TargetMode="External"/><Relationship Id="rId118" Type="http://schemas.openxmlformats.org/officeDocument/2006/relationships/hyperlink" Target="mailto:namnh@attech.com.vn" TargetMode="External"/><Relationship Id="rId139" Type="http://schemas.openxmlformats.org/officeDocument/2006/relationships/hyperlink" Target="mailto:hanngxuan@gmail.com" TargetMode="External"/><Relationship Id="rId85" Type="http://schemas.openxmlformats.org/officeDocument/2006/relationships/hyperlink" Target="mailto:thuydt@attech.com.vn" TargetMode="External"/><Relationship Id="rId150" Type="http://schemas.openxmlformats.org/officeDocument/2006/relationships/hyperlink" Target="mailto:thinhnd@attech.com.vn" TargetMode="External"/><Relationship Id="rId171" Type="http://schemas.openxmlformats.org/officeDocument/2006/relationships/hyperlink" Target="mailto:anhlv@attechcom.vn" TargetMode="External"/><Relationship Id="rId192" Type="http://schemas.openxmlformats.org/officeDocument/2006/relationships/hyperlink" Target="mailto:tuanna84@attech.com.vn" TargetMode="External"/><Relationship Id="rId206" Type="http://schemas.openxmlformats.org/officeDocument/2006/relationships/hyperlink" Target="mailto:hienhtp@attech.com.vn" TargetMode="External"/><Relationship Id="rId12" Type="http://schemas.openxmlformats.org/officeDocument/2006/relationships/hyperlink" Target="mailto:midzu1981@gmail.com" TargetMode="External"/><Relationship Id="rId33" Type="http://schemas.openxmlformats.org/officeDocument/2006/relationships/hyperlink" Target="mailto:loannt1@attech.com.vn" TargetMode="External"/><Relationship Id="rId108" Type="http://schemas.openxmlformats.org/officeDocument/2006/relationships/hyperlink" Target="mailto:thuyhuonglamm@gmail.com" TargetMode="External"/><Relationship Id="rId129" Type="http://schemas.openxmlformats.org/officeDocument/2006/relationships/hyperlink" Target="mailto:duongna@attech.com.vn" TargetMode="External"/><Relationship Id="rId54" Type="http://schemas.openxmlformats.org/officeDocument/2006/relationships/hyperlink" Target="mailto:vudq@attech.com.vn" TargetMode="External"/><Relationship Id="rId75" Type="http://schemas.openxmlformats.org/officeDocument/2006/relationships/hyperlink" Target="mailto:vuongdh@attech.com.vn" TargetMode="External"/><Relationship Id="rId96" Type="http://schemas.openxmlformats.org/officeDocument/2006/relationships/hyperlink" Target="mailto:namattech@gmail.com" TargetMode="External"/><Relationship Id="rId140" Type="http://schemas.openxmlformats.org/officeDocument/2006/relationships/hyperlink" Target="mailto:buibinh1979@gmail.com" TargetMode="External"/><Relationship Id="rId161" Type="http://schemas.openxmlformats.org/officeDocument/2006/relationships/hyperlink" Target="mailto:thaoquyen1751999@gmail.com" TargetMode="External"/><Relationship Id="rId182" Type="http://schemas.openxmlformats.org/officeDocument/2006/relationships/hyperlink" Target="mailto:lananh@attech.com.vn" TargetMode="External"/><Relationship Id="rId217" Type="http://schemas.openxmlformats.org/officeDocument/2006/relationships/hyperlink" Target="mailto:cuongtd68@gmail.com" TargetMode="External"/><Relationship Id="rId6" Type="http://schemas.openxmlformats.org/officeDocument/2006/relationships/hyperlink" Target="mailto:nguyenthuychi@attech.com.vn" TargetMode="External"/><Relationship Id="rId23" Type="http://schemas.openxmlformats.org/officeDocument/2006/relationships/hyperlink" Target="mailto:hoapt@attech.com.vn" TargetMode="External"/><Relationship Id="rId119" Type="http://schemas.openxmlformats.org/officeDocument/2006/relationships/hyperlink" Target="mailto:namnh@attech.com.vn" TargetMode="External"/><Relationship Id="rId44" Type="http://schemas.openxmlformats.org/officeDocument/2006/relationships/hyperlink" Target="mailto:pqtien132@gmail.com" TargetMode="External"/><Relationship Id="rId65" Type="http://schemas.openxmlformats.org/officeDocument/2006/relationships/hyperlink" Target="mailto:linhtd@attech.com.vn" TargetMode="External"/><Relationship Id="rId86" Type="http://schemas.openxmlformats.org/officeDocument/2006/relationships/hyperlink" Target="mailto:thuydt@attech.com.vn" TargetMode="External"/><Relationship Id="rId130" Type="http://schemas.openxmlformats.org/officeDocument/2006/relationships/hyperlink" Target="mailto:quangdd@attech.com.vn" TargetMode="External"/><Relationship Id="rId151" Type="http://schemas.openxmlformats.org/officeDocument/2006/relationships/hyperlink" Target="mailto:thinhnd@attech.com.vn" TargetMode="External"/><Relationship Id="rId172" Type="http://schemas.openxmlformats.org/officeDocument/2006/relationships/hyperlink" Target="mailto:hoangquyen3688@gmail.com" TargetMode="External"/><Relationship Id="rId193" Type="http://schemas.openxmlformats.org/officeDocument/2006/relationships/hyperlink" Target="mailto:nghiapt@attech.com.vn" TargetMode="External"/><Relationship Id="rId207" Type="http://schemas.openxmlformats.org/officeDocument/2006/relationships/hyperlink" Target="mailto:trungdn@attech.com.vn" TargetMode="External"/><Relationship Id="rId13" Type="http://schemas.openxmlformats.org/officeDocument/2006/relationships/hyperlink" Target="mailto:toantrank10@gmail.com" TargetMode="External"/><Relationship Id="rId109" Type="http://schemas.openxmlformats.org/officeDocument/2006/relationships/hyperlink" Target="mailto:thquan997@gmail.com" TargetMode="External"/><Relationship Id="rId34" Type="http://schemas.openxmlformats.org/officeDocument/2006/relationships/hyperlink" Target="mailto:loannt1@attech.com.vn" TargetMode="External"/><Relationship Id="rId55" Type="http://schemas.openxmlformats.org/officeDocument/2006/relationships/hyperlink" Target="mailto:loannt@attech.com.vn" TargetMode="External"/><Relationship Id="rId76" Type="http://schemas.openxmlformats.org/officeDocument/2006/relationships/hyperlink" Target="mailto:vuongdh@attech.com.vn" TargetMode="External"/><Relationship Id="rId97" Type="http://schemas.openxmlformats.org/officeDocument/2006/relationships/hyperlink" Target="mailto:namattech@gmail.com" TargetMode="External"/><Relationship Id="rId120" Type="http://schemas.openxmlformats.org/officeDocument/2006/relationships/hyperlink" Target="mailto:ddnhat.tl@gmail.com" TargetMode="External"/><Relationship Id="rId141" Type="http://schemas.openxmlformats.org/officeDocument/2006/relationships/hyperlink" Target="mailto:thinhduy96@gmail.com.vn" TargetMode="External"/><Relationship Id="rId7" Type="http://schemas.openxmlformats.org/officeDocument/2006/relationships/hyperlink" Target="mailto:nguyenthuychi@attech.com.vn" TargetMode="External"/><Relationship Id="rId162" Type="http://schemas.openxmlformats.org/officeDocument/2006/relationships/hyperlink" Target="mailto:vanpq@attech.com.vn" TargetMode="External"/><Relationship Id="rId183" Type="http://schemas.openxmlformats.org/officeDocument/2006/relationships/hyperlink" Target="mailto:lananh@attech.com.vn" TargetMode="External"/><Relationship Id="rId218" Type="http://schemas.openxmlformats.org/officeDocument/2006/relationships/hyperlink" Target="mailto:congthang_vatm99@yahoo.com" TargetMode="External"/><Relationship Id="rId24" Type="http://schemas.openxmlformats.org/officeDocument/2006/relationships/hyperlink" Target="mailto:giangnth@attech.com.vn" TargetMode="External"/><Relationship Id="rId45" Type="http://schemas.openxmlformats.org/officeDocument/2006/relationships/hyperlink" Target="mailto:pqtien132@gmail.com" TargetMode="External"/><Relationship Id="rId66" Type="http://schemas.openxmlformats.org/officeDocument/2006/relationships/hyperlink" Target="mailto:canhnb@attech.com.vn" TargetMode="External"/><Relationship Id="rId87" Type="http://schemas.openxmlformats.org/officeDocument/2006/relationships/hyperlink" Target="mailto:thuydt@attech.com.vn" TargetMode="External"/><Relationship Id="rId110" Type="http://schemas.openxmlformats.org/officeDocument/2006/relationships/hyperlink" Target="mailto:thquan997@gmail.com" TargetMode="External"/><Relationship Id="rId131" Type="http://schemas.openxmlformats.org/officeDocument/2006/relationships/hyperlink" Target="mailto:longdd@attech.com.vn" TargetMode="External"/><Relationship Id="rId152" Type="http://schemas.openxmlformats.org/officeDocument/2006/relationships/hyperlink" Target="mailto:hovanbieu@gmail.com" TargetMode="External"/><Relationship Id="rId173" Type="http://schemas.openxmlformats.org/officeDocument/2006/relationships/hyperlink" Target="mailto:sondb@attech.com.vn" TargetMode="External"/><Relationship Id="rId194" Type="http://schemas.openxmlformats.org/officeDocument/2006/relationships/hyperlink" Target="mailto:nghiapt@attech.com.vn" TargetMode="External"/><Relationship Id="rId208" Type="http://schemas.openxmlformats.org/officeDocument/2006/relationships/hyperlink" Target="mailto:trungdn@attech.com.vn" TargetMode="External"/><Relationship Id="rId14" Type="http://schemas.openxmlformats.org/officeDocument/2006/relationships/hyperlink" Target="mailto:hailtm@attech.com.vn" TargetMode="External"/><Relationship Id="rId30" Type="http://schemas.openxmlformats.org/officeDocument/2006/relationships/hyperlink" Target="mailto:hoaintt@attech.com.vn" TargetMode="External"/><Relationship Id="rId35" Type="http://schemas.openxmlformats.org/officeDocument/2006/relationships/hyperlink" Target="mailto:tungnh@attech.com.vn" TargetMode="External"/><Relationship Id="rId56" Type="http://schemas.openxmlformats.org/officeDocument/2006/relationships/hyperlink" Target="mailto:haint@attech.com.vn" TargetMode="External"/><Relationship Id="rId77" Type="http://schemas.openxmlformats.org/officeDocument/2006/relationships/hyperlink" Target="mailto:daothinga@attech.com.vn" TargetMode="External"/><Relationship Id="rId100" Type="http://schemas.openxmlformats.org/officeDocument/2006/relationships/hyperlink" Target="mailto:namattech@gmail.com" TargetMode="External"/><Relationship Id="rId105" Type="http://schemas.openxmlformats.org/officeDocument/2006/relationships/hyperlink" Target="mailto:longtuan.dinh@gmail.com" TargetMode="External"/><Relationship Id="rId126" Type="http://schemas.openxmlformats.org/officeDocument/2006/relationships/hyperlink" Target="mailto:namlh@attech.com.vn" TargetMode="External"/><Relationship Id="rId147" Type="http://schemas.openxmlformats.org/officeDocument/2006/relationships/hyperlink" Target="mailto:lelenguyenthanhtoan@gmail.com" TargetMode="External"/><Relationship Id="rId168" Type="http://schemas.openxmlformats.org/officeDocument/2006/relationships/hyperlink" Target="mailto:hoanlx@attech.com.vn" TargetMode="External"/><Relationship Id="rId8" Type="http://schemas.openxmlformats.org/officeDocument/2006/relationships/hyperlink" Target="mailto:nguyenthuychi@attech.com.vn" TargetMode="External"/><Relationship Id="rId51" Type="http://schemas.openxmlformats.org/officeDocument/2006/relationships/hyperlink" Target="mailto:cucpham29081995@gmail.com" TargetMode="External"/><Relationship Id="rId72" Type="http://schemas.openxmlformats.org/officeDocument/2006/relationships/hyperlink" Target="mailto:namnh@attech.com.vn" TargetMode="External"/><Relationship Id="rId93" Type="http://schemas.openxmlformats.org/officeDocument/2006/relationships/hyperlink" Target="mailto:dungda@attech.com.vn" TargetMode="External"/><Relationship Id="rId98" Type="http://schemas.openxmlformats.org/officeDocument/2006/relationships/hyperlink" Target="mailto:linhht@attech.com.vn" TargetMode="External"/><Relationship Id="rId121" Type="http://schemas.openxmlformats.org/officeDocument/2006/relationships/hyperlink" Target="mailto:chinhnv@attech.com.vn" TargetMode="External"/><Relationship Id="rId142" Type="http://schemas.openxmlformats.org/officeDocument/2006/relationships/hyperlink" Target="mailto:mypt0111@gmail.com" TargetMode="External"/><Relationship Id="rId163" Type="http://schemas.openxmlformats.org/officeDocument/2006/relationships/hyperlink" Target="mailto:vanpq@attech.com.vn" TargetMode="External"/><Relationship Id="rId184" Type="http://schemas.openxmlformats.org/officeDocument/2006/relationships/hyperlink" Target="mailto:phongtonghopchk@gmail.com" TargetMode="External"/><Relationship Id="rId189" Type="http://schemas.openxmlformats.org/officeDocument/2006/relationships/hyperlink" Target="mailto:thuydtt@attech.com.vn" TargetMode="External"/><Relationship Id="rId219" Type="http://schemas.openxmlformats.org/officeDocument/2006/relationships/hyperlink" Target="mailto:congthang_vatm99@yahoo.com" TargetMode="External"/><Relationship Id="rId3" Type="http://schemas.openxmlformats.org/officeDocument/2006/relationships/hyperlink" Target="mailto:hoanggiang@attech.com.vn" TargetMode="External"/><Relationship Id="rId214" Type="http://schemas.openxmlformats.org/officeDocument/2006/relationships/hyperlink" Target="mailto:thuha@attech.com.vn" TargetMode="External"/><Relationship Id="rId25" Type="http://schemas.openxmlformats.org/officeDocument/2006/relationships/hyperlink" Target="mailto:giangnth@attech.com.vn" TargetMode="External"/><Relationship Id="rId46" Type="http://schemas.openxmlformats.org/officeDocument/2006/relationships/hyperlink" Target="mailto:tangvanbac@gmail.com" TargetMode="External"/><Relationship Id="rId67" Type="http://schemas.openxmlformats.org/officeDocument/2006/relationships/hyperlink" Target="mailto:quanghuy@attech.com.vn" TargetMode="External"/><Relationship Id="rId116" Type="http://schemas.openxmlformats.org/officeDocument/2006/relationships/hyperlink" Target="mailto:donghta@attech.com.vn" TargetMode="External"/><Relationship Id="rId137" Type="http://schemas.openxmlformats.org/officeDocument/2006/relationships/hyperlink" Target="mailto:hoangtrn@attech.com.vn" TargetMode="External"/><Relationship Id="rId158" Type="http://schemas.openxmlformats.org/officeDocument/2006/relationships/hyperlink" Target="mailto:hainh@attech.com.vn" TargetMode="External"/><Relationship Id="rId20" Type="http://schemas.openxmlformats.org/officeDocument/2006/relationships/hyperlink" Target="mailto:thehungkh@attech.com.vn" TargetMode="External"/><Relationship Id="rId41" Type="http://schemas.openxmlformats.org/officeDocument/2006/relationships/hyperlink" Target="mailto:huongptt@attech.com.vn" TargetMode="External"/><Relationship Id="rId62" Type="http://schemas.openxmlformats.org/officeDocument/2006/relationships/hyperlink" Target="mailto:cuongpv@attech.com.vn" TargetMode="External"/><Relationship Id="rId83" Type="http://schemas.openxmlformats.org/officeDocument/2006/relationships/hyperlink" Target="mailto:thuhalt@attech.com.vn" TargetMode="External"/><Relationship Id="rId88" Type="http://schemas.openxmlformats.org/officeDocument/2006/relationships/hyperlink" Target="mailto:ndinh1959@gmail.com" TargetMode="External"/><Relationship Id="rId111" Type="http://schemas.openxmlformats.org/officeDocument/2006/relationships/hyperlink" Target="mailto:binh-lam@attech.com.vn" TargetMode="External"/><Relationship Id="rId132" Type="http://schemas.openxmlformats.org/officeDocument/2006/relationships/hyperlink" Target="mailto:danhvc@attech.com.vn" TargetMode="External"/><Relationship Id="rId153" Type="http://schemas.openxmlformats.org/officeDocument/2006/relationships/hyperlink" Target="mailto:hoangquycao184@gmail.com" TargetMode="External"/><Relationship Id="rId174" Type="http://schemas.openxmlformats.org/officeDocument/2006/relationships/hyperlink" Target="mailto:babacoco44@gmail.com" TargetMode="External"/><Relationship Id="rId179" Type="http://schemas.openxmlformats.org/officeDocument/2006/relationships/hyperlink" Target="mailto:vinhnh@attech.com.vn" TargetMode="External"/><Relationship Id="rId195" Type="http://schemas.openxmlformats.org/officeDocument/2006/relationships/hyperlink" Target="mailto:nghiapt@attech.com.vn" TargetMode="External"/><Relationship Id="rId209" Type="http://schemas.openxmlformats.org/officeDocument/2006/relationships/hyperlink" Target="mailto:vunv@attech.com.vn" TargetMode="External"/><Relationship Id="rId190" Type="http://schemas.openxmlformats.org/officeDocument/2006/relationships/hyperlink" Target="mailto:tuanna84@attech.com.vn" TargetMode="External"/><Relationship Id="rId204" Type="http://schemas.openxmlformats.org/officeDocument/2006/relationships/hyperlink" Target="mailto:hienhtp@attech.com.vn" TargetMode="External"/><Relationship Id="rId15" Type="http://schemas.openxmlformats.org/officeDocument/2006/relationships/hyperlink" Target="mailto:dshai2020@gmail.com" TargetMode="External"/><Relationship Id="rId36" Type="http://schemas.openxmlformats.org/officeDocument/2006/relationships/hyperlink" Target="mailto:phuongloan@attech.com.vn" TargetMode="External"/><Relationship Id="rId57" Type="http://schemas.openxmlformats.org/officeDocument/2006/relationships/hyperlink" Target="mailto:haint@attech.com.vn" TargetMode="External"/><Relationship Id="rId106" Type="http://schemas.openxmlformats.org/officeDocument/2006/relationships/hyperlink" Target="mailto:vinhkhattech@gmail.com" TargetMode="External"/><Relationship Id="rId127" Type="http://schemas.openxmlformats.org/officeDocument/2006/relationships/hyperlink" Target="mailto:namlh@attech.com.vn" TargetMode="External"/><Relationship Id="rId10" Type="http://schemas.openxmlformats.org/officeDocument/2006/relationships/hyperlink" Target="mailto:huongnt@attech.com.vn" TargetMode="External"/><Relationship Id="rId31" Type="http://schemas.openxmlformats.org/officeDocument/2006/relationships/hyperlink" Target="mailto:hoaintt@attech.com.vn" TargetMode="External"/><Relationship Id="rId52" Type="http://schemas.openxmlformats.org/officeDocument/2006/relationships/hyperlink" Target="mailto:kukpiphammaikhongtaoduoc@gmail.com" TargetMode="External"/><Relationship Id="rId73" Type="http://schemas.openxmlformats.org/officeDocument/2006/relationships/hyperlink" Target="mailto:vuongdh@attech.com.vn" TargetMode="External"/><Relationship Id="rId78" Type="http://schemas.openxmlformats.org/officeDocument/2006/relationships/hyperlink" Target="mailto:daothinga@attech.com.vn" TargetMode="External"/><Relationship Id="rId94" Type="http://schemas.openxmlformats.org/officeDocument/2006/relationships/hyperlink" Target="mailto:lannn@attech.com.vn" TargetMode="External"/><Relationship Id="rId99" Type="http://schemas.openxmlformats.org/officeDocument/2006/relationships/hyperlink" Target="mailto:linhht@attech.com.vn" TargetMode="External"/><Relationship Id="rId101" Type="http://schemas.openxmlformats.org/officeDocument/2006/relationships/hyperlink" Target="mailto:cdkhoan@attech.com.vn" TargetMode="External"/><Relationship Id="rId122" Type="http://schemas.openxmlformats.org/officeDocument/2006/relationships/hyperlink" Target="mailto:ngochd@attech.com.vn" TargetMode="External"/><Relationship Id="rId143" Type="http://schemas.openxmlformats.org/officeDocument/2006/relationships/hyperlink" Target="mailto:luson89@gmail.com" TargetMode="External"/><Relationship Id="rId148" Type="http://schemas.openxmlformats.org/officeDocument/2006/relationships/hyperlink" Target="mailto:lelenguyenthanhtoan@gmail.com" TargetMode="External"/><Relationship Id="rId164" Type="http://schemas.openxmlformats.org/officeDocument/2006/relationships/hyperlink" Target="mailto:ducmn@attech.com.vn" TargetMode="External"/><Relationship Id="rId169" Type="http://schemas.openxmlformats.org/officeDocument/2006/relationships/hyperlink" Target="mailto:lehoangtuan1990@gmail.com" TargetMode="External"/><Relationship Id="rId185" Type="http://schemas.openxmlformats.org/officeDocument/2006/relationships/hyperlink" Target="mailto:thuydtt@attech.com.vn" TargetMode="External"/><Relationship Id="rId4" Type="http://schemas.openxmlformats.org/officeDocument/2006/relationships/hyperlink" Target="mailto:hungpq@attech.com.vn" TargetMode="External"/><Relationship Id="rId9" Type="http://schemas.openxmlformats.org/officeDocument/2006/relationships/hyperlink" Target="mailto:nguyenthuychi@attech.com.vn" TargetMode="External"/><Relationship Id="rId180" Type="http://schemas.openxmlformats.org/officeDocument/2006/relationships/hyperlink" Target="mailto:longpt@attech.com.vn" TargetMode="External"/><Relationship Id="rId210" Type="http://schemas.openxmlformats.org/officeDocument/2006/relationships/hyperlink" Target="mailto:vunv@attech.com.vn" TargetMode="External"/><Relationship Id="rId215" Type="http://schemas.openxmlformats.org/officeDocument/2006/relationships/hyperlink" Target="mailto:thuha@attech.com.vn" TargetMode="External"/><Relationship Id="rId26" Type="http://schemas.openxmlformats.org/officeDocument/2006/relationships/hyperlink" Target="mailto:thuha@attech.com.vn" TargetMode="External"/><Relationship Id="rId47" Type="http://schemas.openxmlformats.org/officeDocument/2006/relationships/hyperlink" Target="mailto:tangvanbac@gmail.com" TargetMode="External"/><Relationship Id="rId68" Type="http://schemas.openxmlformats.org/officeDocument/2006/relationships/hyperlink" Target="mailto:quanghuy@attech.com.vn" TargetMode="External"/><Relationship Id="rId89" Type="http://schemas.openxmlformats.org/officeDocument/2006/relationships/hyperlink" Target="mailto:daonta@attech.com.vn" TargetMode="External"/><Relationship Id="rId112" Type="http://schemas.openxmlformats.org/officeDocument/2006/relationships/hyperlink" Target="mailto:quang.phamduy@attech.com.vn" TargetMode="External"/><Relationship Id="rId133" Type="http://schemas.openxmlformats.org/officeDocument/2006/relationships/hyperlink" Target="mailto:danhvc@attech.com.vn" TargetMode="External"/><Relationship Id="rId154" Type="http://schemas.openxmlformats.org/officeDocument/2006/relationships/hyperlink" Target="mailto:thaohan0205@gmail.com" TargetMode="External"/><Relationship Id="rId175" Type="http://schemas.openxmlformats.org/officeDocument/2006/relationships/hyperlink" Target="mailto:baolt@attech.com.vn" TargetMode="External"/><Relationship Id="rId196" Type="http://schemas.openxmlformats.org/officeDocument/2006/relationships/hyperlink" Target="mailto:diepnt@attech.com.vn" TargetMode="External"/><Relationship Id="rId200" Type="http://schemas.openxmlformats.org/officeDocument/2006/relationships/hyperlink" Target="mailto:xuyenpt@attech.com.vn" TargetMode="External"/><Relationship Id="rId16" Type="http://schemas.openxmlformats.org/officeDocument/2006/relationships/hyperlink" Target="mailto:dshai2020@gmail.com" TargetMode="External"/><Relationship Id="rId37" Type="http://schemas.openxmlformats.org/officeDocument/2006/relationships/hyperlink" Target="mailto:phuongloan@attech.com.vn" TargetMode="External"/><Relationship Id="rId58" Type="http://schemas.openxmlformats.org/officeDocument/2006/relationships/hyperlink" Target="mailto:anhdt@attech.com.vn" TargetMode="External"/><Relationship Id="rId79" Type="http://schemas.openxmlformats.org/officeDocument/2006/relationships/hyperlink" Target="mailto:cungdv@caav.com.vn" TargetMode="External"/><Relationship Id="rId102" Type="http://schemas.openxmlformats.org/officeDocument/2006/relationships/hyperlink" Target="mailto:cdkhoan@attech.com.vn" TargetMode="External"/><Relationship Id="rId123" Type="http://schemas.openxmlformats.org/officeDocument/2006/relationships/hyperlink" Target="mailto:ngochd@attech.com.vn" TargetMode="External"/><Relationship Id="rId144" Type="http://schemas.openxmlformats.org/officeDocument/2006/relationships/hyperlink" Target="mailto:levangia2011@gmail.com" TargetMode="External"/><Relationship Id="rId90" Type="http://schemas.openxmlformats.org/officeDocument/2006/relationships/hyperlink" Target="mailto:dungda@attech.com.vn" TargetMode="External"/><Relationship Id="rId165" Type="http://schemas.openxmlformats.org/officeDocument/2006/relationships/hyperlink" Target="mailto:ducmn@attech.com.vn" TargetMode="External"/><Relationship Id="rId186" Type="http://schemas.openxmlformats.org/officeDocument/2006/relationships/hyperlink" Target="mailto:thuydtt@attech.com.vn" TargetMode="External"/><Relationship Id="rId211" Type="http://schemas.openxmlformats.org/officeDocument/2006/relationships/hyperlink" Target="mailto:thanhptn@attech.com.vn" TargetMode="External"/><Relationship Id="rId27" Type="http://schemas.openxmlformats.org/officeDocument/2006/relationships/hyperlink" Target="mailto:thuha@attech.com.vn" TargetMode="External"/><Relationship Id="rId48" Type="http://schemas.openxmlformats.org/officeDocument/2006/relationships/hyperlink" Target="mailto:huongle.2710@gmail.com" TargetMode="External"/><Relationship Id="rId69" Type="http://schemas.openxmlformats.org/officeDocument/2006/relationships/hyperlink" Target="mailto:quanghuy@attech.com.vn" TargetMode="External"/><Relationship Id="rId113" Type="http://schemas.openxmlformats.org/officeDocument/2006/relationships/hyperlink" Target="mailto:quang.phamduy@attech.com.vn" TargetMode="External"/><Relationship Id="rId134" Type="http://schemas.openxmlformats.org/officeDocument/2006/relationships/hyperlink" Target="mailto:danhvc@attech.com.vn" TargetMode="External"/><Relationship Id="rId80" Type="http://schemas.openxmlformats.org/officeDocument/2006/relationships/hyperlink" Target="mailto:anhntl@attech.com.vn" TargetMode="External"/><Relationship Id="rId155" Type="http://schemas.openxmlformats.org/officeDocument/2006/relationships/hyperlink" Target="mailto:louis30804@gmail.com" TargetMode="External"/><Relationship Id="rId176" Type="http://schemas.openxmlformats.org/officeDocument/2006/relationships/hyperlink" Target="mailto:giangnguyen180@gmail.com" TargetMode="External"/><Relationship Id="rId197" Type="http://schemas.openxmlformats.org/officeDocument/2006/relationships/hyperlink" Target="mailto:diepnt@attech.com.vn" TargetMode="External"/><Relationship Id="rId201" Type="http://schemas.openxmlformats.org/officeDocument/2006/relationships/hyperlink" Target="mailto:xuyenpt@attech.com.vn" TargetMode="External"/><Relationship Id="rId17" Type="http://schemas.openxmlformats.org/officeDocument/2006/relationships/hyperlink" Target="mailto:taitt@attech.com.vn" TargetMode="External"/><Relationship Id="rId38" Type="http://schemas.openxmlformats.org/officeDocument/2006/relationships/hyperlink" Target="mailto:phuongloan@attech.com.vn" TargetMode="External"/><Relationship Id="rId59" Type="http://schemas.openxmlformats.org/officeDocument/2006/relationships/hyperlink" Target="mailto:tuannq@attech.com.vn" TargetMode="External"/><Relationship Id="rId103" Type="http://schemas.openxmlformats.org/officeDocument/2006/relationships/hyperlink" Target="mailto:cdkhoan@attech.com.vn" TargetMode="External"/><Relationship Id="rId124" Type="http://schemas.openxmlformats.org/officeDocument/2006/relationships/hyperlink" Target="mailto:phongnd@attech.com.vn" TargetMode="External"/><Relationship Id="rId70" Type="http://schemas.openxmlformats.org/officeDocument/2006/relationships/hyperlink" Target="mailto:namnv@attech.com.vn" TargetMode="External"/><Relationship Id="rId91" Type="http://schemas.openxmlformats.org/officeDocument/2006/relationships/hyperlink" Target="mailto:dungda@attech.com.vn" TargetMode="External"/><Relationship Id="rId145" Type="http://schemas.openxmlformats.org/officeDocument/2006/relationships/hyperlink" Target="mailto:luson89@gmail.com" TargetMode="External"/><Relationship Id="rId166" Type="http://schemas.openxmlformats.org/officeDocument/2006/relationships/hyperlink" Target="mailto:anhnv@attech.com.vn" TargetMode="External"/><Relationship Id="rId187" Type="http://schemas.openxmlformats.org/officeDocument/2006/relationships/hyperlink" Target="mailto:thuydtt@attech.com.vn" TargetMode="External"/><Relationship Id="rId1" Type="http://schemas.openxmlformats.org/officeDocument/2006/relationships/hyperlink" Target="mailto:letienthinh@attech.com.vn" TargetMode="External"/><Relationship Id="rId212" Type="http://schemas.openxmlformats.org/officeDocument/2006/relationships/hyperlink" Target="mailto:xuyenpt@attech.com.vn" TargetMode="External"/><Relationship Id="rId28" Type="http://schemas.openxmlformats.org/officeDocument/2006/relationships/hyperlink" Target="mailto:hoaintt@attech.com.vn" TargetMode="External"/><Relationship Id="rId49" Type="http://schemas.openxmlformats.org/officeDocument/2006/relationships/hyperlink" Target="mailto:ducdx@attech.com.vn" TargetMode="External"/><Relationship Id="rId114" Type="http://schemas.openxmlformats.org/officeDocument/2006/relationships/hyperlink" Target="mailto:huongptt@attech.com.vn" TargetMode="External"/><Relationship Id="rId60" Type="http://schemas.openxmlformats.org/officeDocument/2006/relationships/hyperlink" Target="mailto:hungnt@attech.com.vn" TargetMode="External"/><Relationship Id="rId81" Type="http://schemas.openxmlformats.org/officeDocument/2006/relationships/hyperlink" Target="mailto:thuhalt@attech.com.vn" TargetMode="External"/><Relationship Id="rId135" Type="http://schemas.openxmlformats.org/officeDocument/2006/relationships/hyperlink" Target="mailto:cuongtv@attech.com.vn" TargetMode="External"/><Relationship Id="rId156" Type="http://schemas.openxmlformats.org/officeDocument/2006/relationships/hyperlink" Target="mailto:minhtuan181290@gmail.com" TargetMode="External"/><Relationship Id="rId177" Type="http://schemas.openxmlformats.org/officeDocument/2006/relationships/hyperlink" Target="mailto:vinhnh@attech.com.vn" TargetMode="External"/><Relationship Id="rId198" Type="http://schemas.openxmlformats.org/officeDocument/2006/relationships/hyperlink" Target="mailto:diepnt@attech.com.vn" TargetMode="External"/><Relationship Id="rId202" Type="http://schemas.openxmlformats.org/officeDocument/2006/relationships/hyperlink" Target="mailto:xuyenpt@attech.com.vn" TargetMode="External"/><Relationship Id="rId18" Type="http://schemas.openxmlformats.org/officeDocument/2006/relationships/hyperlink" Target="mailto:taitt@attech.com.vn" TargetMode="External"/><Relationship Id="rId39" Type="http://schemas.openxmlformats.org/officeDocument/2006/relationships/hyperlink" Target="mailto:tranght@attech.com.vn" TargetMode="External"/><Relationship Id="rId50" Type="http://schemas.openxmlformats.org/officeDocument/2006/relationships/hyperlink" Target="mailto:ducdx@attech.com.vn" TargetMode="External"/><Relationship Id="rId104" Type="http://schemas.openxmlformats.org/officeDocument/2006/relationships/hyperlink" Target="mailto:longtuan.dinh@gmail.com" TargetMode="External"/><Relationship Id="rId125" Type="http://schemas.openxmlformats.org/officeDocument/2006/relationships/hyperlink" Target="mailto:phongnd@attech.com.vn" TargetMode="External"/><Relationship Id="rId146" Type="http://schemas.openxmlformats.org/officeDocument/2006/relationships/hyperlink" Target="mailto:lelenguyenthanhtoan@gmail.com" TargetMode="External"/><Relationship Id="rId167" Type="http://schemas.openxmlformats.org/officeDocument/2006/relationships/hyperlink" Target="mailto:hoanlx@attech.com.vn" TargetMode="External"/><Relationship Id="rId188" Type="http://schemas.openxmlformats.org/officeDocument/2006/relationships/hyperlink" Target="mailto:thuydtt@attech.com.vn" TargetMode="External"/><Relationship Id="rId71" Type="http://schemas.openxmlformats.org/officeDocument/2006/relationships/hyperlink" Target="mailto:namnv@attech.com.vn" TargetMode="External"/><Relationship Id="rId92" Type="http://schemas.openxmlformats.org/officeDocument/2006/relationships/hyperlink" Target="mailto:dungda@attech.com.vn" TargetMode="External"/><Relationship Id="rId213" Type="http://schemas.openxmlformats.org/officeDocument/2006/relationships/hyperlink" Target="mailto:quang.phamduy@attech.com.vn" TargetMode="External"/><Relationship Id="rId2" Type="http://schemas.openxmlformats.org/officeDocument/2006/relationships/hyperlink" Target="mailto:letienthinh@attech.com.vn" TargetMode="External"/><Relationship Id="rId29" Type="http://schemas.openxmlformats.org/officeDocument/2006/relationships/hyperlink" Target="mailto:hoaintt@attech.com.vn" TargetMode="External"/><Relationship Id="rId40" Type="http://schemas.openxmlformats.org/officeDocument/2006/relationships/hyperlink" Target="mailto:tranght@attech.com.vn" TargetMode="External"/><Relationship Id="rId115" Type="http://schemas.openxmlformats.org/officeDocument/2006/relationships/hyperlink" Target="mailto:huongptt@attech.com.vn" TargetMode="External"/><Relationship Id="rId136" Type="http://schemas.openxmlformats.org/officeDocument/2006/relationships/hyperlink" Target="mailto:tynv@attech.com.vn" TargetMode="External"/><Relationship Id="rId157" Type="http://schemas.openxmlformats.org/officeDocument/2006/relationships/hyperlink" Target="mailto:mydu93py@gmail.com" TargetMode="External"/><Relationship Id="rId178" Type="http://schemas.openxmlformats.org/officeDocument/2006/relationships/hyperlink" Target="mailto:vinhnh@attech.com.vn" TargetMode="External"/><Relationship Id="rId61" Type="http://schemas.openxmlformats.org/officeDocument/2006/relationships/hyperlink" Target="mailto:huongptt@attech.com.vn" TargetMode="External"/><Relationship Id="rId82" Type="http://schemas.openxmlformats.org/officeDocument/2006/relationships/hyperlink" Target="mailto:thuhalt@attech.com.vn" TargetMode="External"/><Relationship Id="rId199" Type="http://schemas.openxmlformats.org/officeDocument/2006/relationships/hyperlink" Target="mailto:trangnth1@attech.com.vn" TargetMode="External"/><Relationship Id="rId203" Type="http://schemas.openxmlformats.org/officeDocument/2006/relationships/hyperlink" Target="mailto:xuyenpt@attech.com.vn" TargetMode="External"/><Relationship Id="rId19" Type="http://schemas.openxmlformats.org/officeDocument/2006/relationships/hyperlink" Target="mailto:hailtm@attech.com.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5"/>
  <sheetViews>
    <sheetView topLeftCell="C1" zoomScale="76" zoomScaleNormal="76" workbookViewId="0">
      <selection activeCell="M21" sqref="M21"/>
    </sheetView>
  </sheetViews>
  <sheetFormatPr defaultColWidth="8.85546875" defaultRowHeight="15"/>
  <cols>
    <col min="1" max="1" width="5.7109375" style="156" customWidth="1"/>
    <col min="2" max="2" width="18.28515625" style="137" customWidth="1"/>
    <col min="3" max="3" width="33.140625" style="137" customWidth="1"/>
    <col min="4" max="4" width="11.42578125" style="137" customWidth="1"/>
    <col min="5" max="5" width="17.5703125" style="137" customWidth="1"/>
    <col min="6" max="6" width="20.42578125" style="137" customWidth="1"/>
    <col min="7" max="7" width="13.42578125" style="156" customWidth="1"/>
    <col min="8" max="8" width="15.140625" style="138" customWidth="1"/>
    <col min="9" max="9" width="16.28515625" style="139" customWidth="1"/>
    <col min="10" max="10" width="16.85546875" style="138" customWidth="1"/>
    <col min="11" max="11" width="12.28515625" style="137" customWidth="1"/>
    <col min="12" max="12" width="11.7109375" style="137" customWidth="1"/>
    <col min="13" max="16" width="8.85546875" style="137" customWidth="1"/>
    <col min="17" max="16384" width="8.85546875" style="137"/>
  </cols>
  <sheetData>
    <row r="1" spans="1:15">
      <c r="G1" s="155" t="s">
        <v>1445</v>
      </c>
      <c r="L1" s="137">
        <v>1</v>
      </c>
      <c r="M1" s="137">
        <v>2</v>
      </c>
      <c r="N1" s="137">
        <v>3</v>
      </c>
      <c r="O1" s="137">
        <v>4</v>
      </c>
    </row>
    <row r="2" spans="1:15" s="140" customFormat="1" ht="40.9" customHeight="1">
      <c r="A2" s="773" t="s">
        <v>1446</v>
      </c>
      <c r="B2" s="773"/>
      <c r="C2" s="773"/>
      <c r="D2" s="773"/>
      <c r="E2" s="773"/>
      <c r="F2" s="773"/>
      <c r="G2" s="773"/>
      <c r="H2" s="155"/>
      <c r="I2" s="155"/>
      <c r="J2" s="155"/>
      <c r="L2" s="157">
        <v>7200000</v>
      </c>
      <c r="M2" s="157">
        <v>4700000</v>
      </c>
      <c r="N2" s="157">
        <v>2400000</v>
      </c>
      <c r="O2" s="157">
        <v>1300000</v>
      </c>
    </row>
    <row r="3" spans="1:15" s="138" customFormat="1" ht="27" customHeight="1">
      <c r="A3" s="774"/>
      <c r="B3" s="774"/>
      <c r="C3" s="774"/>
      <c r="D3" s="774"/>
      <c r="E3" s="774"/>
      <c r="F3" s="774"/>
      <c r="G3" s="774"/>
      <c r="H3" s="166"/>
      <c r="I3" s="166"/>
      <c r="J3" s="166"/>
      <c r="L3" s="138">
        <f>COUNTIF($G$6:$G$415,"1")</f>
        <v>6</v>
      </c>
      <c r="M3" s="138">
        <f>COUNTIF($G$6:$G$415,"2")</f>
        <v>30</v>
      </c>
      <c r="N3" s="138">
        <f>COUNTIF($G$6:$G$415,"3")</f>
        <v>32</v>
      </c>
      <c r="O3" s="138">
        <f>COUNTIF($G$6:$G$415,"4")</f>
        <v>342</v>
      </c>
    </row>
    <row r="4" spans="1:15" ht="18.600000000000001" customHeight="1">
      <c r="A4" s="775" t="s">
        <v>0</v>
      </c>
      <c r="B4" s="775" t="s">
        <v>1415</v>
      </c>
      <c r="C4" s="775" t="s">
        <v>1416</v>
      </c>
      <c r="D4" s="775" t="s">
        <v>1448</v>
      </c>
      <c r="E4" s="775" t="s">
        <v>720</v>
      </c>
      <c r="F4" s="775" t="s">
        <v>1449</v>
      </c>
      <c r="G4" s="775" t="s">
        <v>1411</v>
      </c>
      <c r="H4" s="772" t="s">
        <v>1288</v>
      </c>
      <c r="I4" s="772"/>
      <c r="J4" s="772"/>
    </row>
    <row r="5" spans="1:15" ht="21" customHeight="1">
      <c r="A5" s="776"/>
      <c r="B5" s="776"/>
      <c r="C5" s="776"/>
      <c r="D5" s="776"/>
      <c r="E5" s="776"/>
      <c r="F5" s="776"/>
      <c r="G5" s="776"/>
      <c r="H5" s="167" t="s">
        <v>1437</v>
      </c>
      <c r="I5" s="167" t="s">
        <v>1438</v>
      </c>
      <c r="J5" s="167" t="s">
        <v>1439</v>
      </c>
    </row>
    <row r="6" spans="1:15" ht="19.899999999999999" customHeight="1">
      <c r="A6" s="168">
        <v>1</v>
      </c>
      <c r="B6" s="169" t="s">
        <v>1412</v>
      </c>
      <c r="C6" s="170" t="s">
        <v>1</v>
      </c>
      <c r="D6" s="176" t="s">
        <v>1421</v>
      </c>
      <c r="E6" s="172">
        <v>27730</v>
      </c>
      <c r="F6" s="173" t="s">
        <v>2</v>
      </c>
      <c r="G6" s="174">
        <v>1</v>
      </c>
      <c r="H6" s="158">
        <f>+$L$2</f>
        <v>7200000</v>
      </c>
      <c r="I6" s="158">
        <f t="shared" ref="I6:I37" si="0">+$O$2</f>
        <v>1300000</v>
      </c>
      <c r="J6" s="159">
        <f>+H6-I6</f>
        <v>5900000</v>
      </c>
    </row>
    <row r="7" spans="1:15" ht="15.75">
      <c r="A7" s="168">
        <v>2</v>
      </c>
      <c r="B7" s="169"/>
      <c r="C7" s="170" t="s">
        <v>3</v>
      </c>
      <c r="D7" s="176" t="s">
        <v>1421</v>
      </c>
      <c r="E7" s="172">
        <v>28658</v>
      </c>
      <c r="F7" s="175" t="s">
        <v>4</v>
      </c>
      <c r="G7" s="174">
        <v>1</v>
      </c>
      <c r="H7" s="158">
        <f t="shared" ref="H7:H11" si="1">+$L$2</f>
        <v>7200000</v>
      </c>
      <c r="I7" s="158">
        <f t="shared" si="0"/>
        <v>1300000</v>
      </c>
      <c r="J7" s="159">
        <f t="shared" ref="J7:J73" si="2">+H7-I7</f>
        <v>5900000</v>
      </c>
    </row>
    <row r="8" spans="1:15" ht="15.75">
      <c r="A8" s="168">
        <v>3</v>
      </c>
      <c r="B8" s="169"/>
      <c r="C8" s="170" t="s">
        <v>5</v>
      </c>
      <c r="D8" s="176" t="s">
        <v>1421</v>
      </c>
      <c r="E8" s="172">
        <v>28230</v>
      </c>
      <c r="F8" s="175" t="s">
        <v>6</v>
      </c>
      <c r="G8" s="174">
        <v>1</v>
      </c>
      <c r="H8" s="158">
        <f t="shared" si="1"/>
        <v>7200000</v>
      </c>
      <c r="I8" s="158">
        <f t="shared" si="0"/>
        <v>1300000</v>
      </c>
      <c r="J8" s="159">
        <f t="shared" si="2"/>
        <v>5900000</v>
      </c>
    </row>
    <row r="9" spans="1:15" ht="15.75">
      <c r="A9" s="168">
        <v>4</v>
      </c>
      <c r="B9" s="169"/>
      <c r="C9" s="170" t="s">
        <v>7</v>
      </c>
      <c r="D9" s="176" t="s">
        <v>1421</v>
      </c>
      <c r="E9" s="172">
        <v>27543</v>
      </c>
      <c r="F9" s="177" t="s">
        <v>8</v>
      </c>
      <c r="G9" s="174">
        <v>1</v>
      </c>
      <c r="H9" s="158">
        <f t="shared" si="1"/>
        <v>7200000</v>
      </c>
      <c r="I9" s="158">
        <f t="shared" si="0"/>
        <v>1300000</v>
      </c>
      <c r="J9" s="159">
        <f t="shared" si="2"/>
        <v>5900000</v>
      </c>
    </row>
    <row r="10" spans="1:15" ht="15.75">
      <c r="A10" s="168">
        <v>5</v>
      </c>
      <c r="B10" s="178"/>
      <c r="C10" s="170" t="s">
        <v>9</v>
      </c>
      <c r="D10" s="176" t="s">
        <v>1421</v>
      </c>
      <c r="E10" s="172">
        <v>25513</v>
      </c>
      <c r="F10" s="177" t="s">
        <v>1318</v>
      </c>
      <c r="G10" s="174">
        <v>1</v>
      </c>
      <c r="H10" s="158">
        <f t="shared" si="1"/>
        <v>7200000</v>
      </c>
      <c r="I10" s="158">
        <f t="shared" si="0"/>
        <v>1300000</v>
      </c>
      <c r="J10" s="159">
        <f t="shared" si="2"/>
        <v>5900000</v>
      </c>
    </row>
    <row r="11" spans="1:15" ht="15.75">
      <c r="A11" s="168">
        <v>6</v>
      </c>
      <c r="B11" s="178"/>
      <c r="C11" s="170" t="s">
        <v>1417</v>
      </c>
      <c r="D11" s="176" t="s">
        <v>1421</v>
      </c>
      <c r="E11" s="172">
        <v>27976</v>
      </c>
      <c r="F11" s="177" t="s">
        <v>1450</v>
      </c>
      <c r="G11" s="174">
        <v>1</v>
      </c>
      <c r="H11" s="158">
        <f t="shared" si="1"/>
        <v>7200000</v>
      </c>
      <c r="I11" s="158">
        <f t="shared" si="0"/>
        <v>1300000</v>
      </c>
      <c r="J11" s="159">
        <f t="shared" si="2"/>
        <v>5900000</v>
      </c>
    </row>
    <row r="12" spans="1:15" ht="15.75">
      <c r="A12" s="168">
        <v>7</v>
      </c>
      <c r="B12" s="178" t="s">
        <v>11</v>
      </c>
      <c r="C12" s="170" t="s">
        <v>12</v>
      </c>
      <c r="D12" s="176" t="s">
        <v>1421</v>
      </c>
      <c r="E12" s="172">
        <v>29466</v>
      </c>
      <c r="F12" s="173" t="s">
        <v>13</v>
      </c>
      <c r="G12" s="174">
        <v>2</v>
      </c>
      <c r="H12" s="158">
        <f>+$M$2</f>
        <v>4700000</v>
      </c>
      <c r="I12" s="158">
        <f t="shared" si="0"/>
        <v>1300000</v>
      </c>
      <c r="J12" s="159">
        <f t="shared" si="2"/>
        <v>3400000</v>
      </c>
    </row>
    <row r="13" spans="1:15" ht="15.75">
      <c r="A13" s="168">
        <v>8</v>
      </c>
      <c r="B13" s="179"/>
      <c r="C13" s="170" t="s">
        <v>14</v>
      </c>
      <c r="D13" s="176" t="s">
        <v>1423</v>
      </c>
      <c r="E13" s="172">
        <v>29292</v>
      </c>
      <c r="F13" s="173" t="s">
        <v>15</v>
      </c>
      <c r="G13" s="174">
        <v>2</v>
      </c>
      <c r="H13" s="158">
        <f t="shared" ref="H13:H14" si="3">+$M$2</f>
        <v>4700000</v>
      </c>
      <c r="I13" s="158">
        <f t="shared" si="0"/>
        <v>1300000</v>
      </c>
      <c r="J13" s="159">
        <f t="shared" si="2"/>
        <v>3400000</v>
      </c>
    </row>
    <row r="14" spans="1:15" ht="15.75">
      <c r="A14" s="168">
        <v>9</v>
      </c>
      <c r="B14" s="169"/>
      <c r="C14" s="170" t="s">
        <v>324</v>
      </c>
      <c r="D14" s="176" t="s">
        <v>1421</v>
      </c>
      <c r="E14" s="172">
        <v>29294</v>
      </c>
      <c r="F14" s="180" t="s">
        <v>325</v>
      </c>
      <c r="G14" s="174">
        <v>2</v>
      </c>
      <c r="H14" s="158">
        <f t="shared" si="3"/>
        <v>4700000</v>
      </c>
      <c r="I14" s="158">
        <f t="shared" si="0"/>
        <v>1300000</v>
      </c>
      <c r="J14" s="159">
        <f t="shared" si="2"/>
        <v>3400000</v>
      </c>
    </row>
    <row r="15" spans="1:15" ht="15.75">
      <c r="A15" s="168">
        <v>10</v>
      </c>
      <c r="B15" s="169"/>
      <c r="C15" s="181" t="s">
        <v>16</v>
      </c>
      <c r="D15" s="176" t="s">
        <v>1421</v>
      </c>
      <c r="E15" s="172">
        <v>27202</v>
      </c>
      <c r="F15" s="173" t="s">
        <v>17</v>
      </c>
      <c r="G15" s="174">
        <v>4</v>
      </c>
      <c r="H15" s="158">
        <f t="shared" ref="H15:H36" si="4">+$O$2</f>
        <v>1300000</v>
      </c>
      <c r="I15" s="158">
        <f t="shared" si="0"/>
        <v>1300000</v>
      </c>
      <c r="J15" s="159">
        <f t="shared" si="2"/>
        <v>0</v>
      </c>
    </row>
    <row r="16" spans="1:15" ht="15.75">
      <c r="A16" s="168">
        <v>11</v>
      </c>
      <c r="B16" s="169"/>
      <c r="C16" s="181" t="s">
        <v>18</v>
      </c>
      <c r="D16" s="176" t="s">
        <v>1423</v>
      </c>
      <c r="E16" s="172">
        <v>29084</v>
      </c>
      <c r="F16" s="182" t="s">
        <v>19</v>
      </c>
      <c r="G16" s="174">
        <v>4</v>
      </c>
      <c r="H16" s="158">
        <f t="shared" si="4"/>
        <v>1300000</v>
      </c>
      <c r="I16" s="158">
        <f t="shared" si="0"/>
        <v>1300000</v>
      </c>
      <c r="J16" s="159">
        <f t="shared" si="2"/>
        <v>0</v>
      </c>
    </row>
    <row r="17" spans="1:10" ht="15.75">
      <c r="A17" s="168">
        <v>12</v>
      </c>
      <c r="B17" s="169"/>
      <c r="C17" s="181" t="s">
        <v>20</v>
      </c>
      <c r="D17" s="176" t="s">
        <v>1423</v>
      </c>
      <c r="E17" s="172">
        <v>32616</v>
      </c>
      <c r="F17" s="177" t="s">
        <v>21</v>
      </c>
      <c r="G17" s="174">
        <v>4</v>
      </c>
      <c r="H17" s="158">
        <f t="shared" si="4"/>
        <v>1300000</v>
      </c>
      <c r="I17" s="158">
        <f t="shared" si="0"/>
        <v>1300000</v>
      </c>
      <c r="J17" s="159">
        <f t="shared" si="2"/>
        <v>0</v>
      </c>
    </row>
    <row r="18" spans="1:10" ht="15.75">
      <c r="A18" s="168">
        <v>13</v>
      </c>
      <c r="B18" s="169"/>
      <c r="C18" s="181" t="s">
        <v>23</v>
      </c>
      <c r="D18" s="176" t="s">
        <v>1421</v>
      </c>
      <c r="E18" s="172">
        <v>29166</v>
      </c>
      <c r="F18" s="183" t="s">
        <v>24</v>
      </c>
      <c r="G18" s="174">
        <v>4</v>
      </c>
      <c r="H18" s="158">
        <f t="shared" si="4"/>
        <v>1300000</v>
      </c>
      <c r="I18" s="158">
        <f t="shared" si="0"/>
        <v>1300000</v>
      </c>
      <c r="J18" s="159">
        <f t="shared" si="2"/>
        <v>0</v>
      </c>
    </row>
    <row r="19" spans="1:10" ht="15.75">
      <c r="A19" s="168">
        <v>14</v>
      </c>
      <c r="B19" s="169"/>
      <c r="C19" s="181" t="s">
        <v>25</v>
      </c>
      <c r="D19" s="176" t="s">
        <v>1421</v>
      </c>
      <c r="E19" s="172">
        <v>27371</v>
      </c>
      <c r="F19" s="175" t="s">
        <v>1399</v>
      </c>
      <c r="G19" s="174">
        <v>4</v>
      </c>
      <c r="H19" s="158">
        <f t="shared" si="4"/>
        <v>1300000</v>
      </c>
      <c r="I19" s="158">
        <f t="shared" si="0"/>
        <v>1300000</v>
      </c>
      <c r="J19" s="159">
        <f t="shared" si="2"/>
        <v>0</v>
      </c>
    </row>
    <row r="20" spans="1:10" ht="15.75">
      <c r="A20" s="168">
        <v>15</v>
      </c>
      <c r="B20" s="169"/>
      <c r="C20" s="181" t="s">
        <v>26</v>
      </c>
      <c r="D20" s="176" t="s">
        <v>1421</v>
      </c>
      <c r="E20" s="172">
        <v>29437</v>
      </c>
      <c r="F20" s="177" t="s">
        <v>27</v>
      </c>
      <c r="G20" s="174">
        <v>4</v>
      </c>
      <c r="H20" s="158">
        <f t="shared" si="4"/>
        <v>1300000</v>
      </c>
      <c r="I20" s="158">
        <f t="shared" si="0"/>
        <v>1300000</v>
      </c>
      <c r="J20" s="159">
        <f t="shared" si="2"/>
        <v>0</v>
      </c>
    </row>
    <row r="21" spans="1:10" ht="15.75">
      <c r="A21" s="168">
        <v>16</v>
      </c>
      <c r="B21" s="169"/>
      <c r="C21" s="181" t="s">
        <v>28</v>
      </c>
      <c r="D21" s="176" t="s">
        <v>1423</v>
      </c>
      <c r="E21" s="172">
        <v>32905</v>
      </c>
      <c r="F21" s="184" t="s">
        <v>29</v>
      </c>
      <c r="G21" s="174">
        <v>4</v>
      </c>
      <c r="H21" s="158">
        <f t="shared" si="4"/>
        <v>1300000</v>
      </c>
      <c r="I21" s="158">
        <f t="shared" si="0"/>
        <v>1300000</v>
      </c>
      <c r="J21" s="159">
        <f t="shared" si="2"/>
        <v>0</v>
      </c>
    </row>
    <row r="22" spans="1:10" ht="15.75">
      <c r="A22" s="168">
        <v>17</v>
      </c>
      <c r="B22" s="169"/>
      <c r="C22" s="181" t="s">
        <v>30</v>
      </c>
      <c r="D22" s="176" t="s">
        <v>1423</v>
      </c>
      <c r="E22" s="172">
        <v>32817</v>
      </c>
      <c r="F22" s="177" t="s">
        <v>31</v>
      </c>
      <c r="G22" s="174">
        <v>4</v>
      </c>
      <c r="H22" s="158">
        <f t="shared" si="4"/>
        <v>1300000</v>
      </c>
      <c r="I22" s="158">
        <f t="shared" si="0"/>
        <v>1300000</v>
      </c>
      <c r="J22" s="159">
        <f t="shared" si="2"/>
        <v>0</v>
      </c>
    </row>
    <row r="23" spans="1:10" ht="15.75">
      <c r="A23" s="168">
        <v>18</v>
      </c>
      <c r="B23" s="169"/>
      <c r="C23" s="181" t="s">
        <v>32</v>
      </c>
      <c r="D23" s="176" t="s">
        <v>1423</v>
      </c>
      <c r="E23" s="172">
        <v>33713</v>
      </c>
      <c r="F23" s="173" t="s">
        <v>33</v>
      </c>
      <c r="G23" s="174">
        <v>4</v>
      </c>
      <c r="H23" s="158">
        <f t="shared" si="4"/>
        <v>1300000</v>
      </c>
      <c r="I23" s="158">
        <f t="shared" si="0"/>
        <v>1300000</v>
      </c>
      <c r="J23" s="159">
        <f t="shared" si="2"/>
        <v>0</v>
      </c>
    </row>
    <row r="24" spans="1:10" ht="15.75">
      <c r="A24" s="168">
        <v>19</v>
      </c>
      <c r="B24" s="169"/>
      <c r="C24" s="181" t="s">
        <v>34</v>
      </c>
      <c r="D24" s="176" t="s">
        <v>1421</v>
      </c>
      <c r="E24" s="172">
        <v>31661</v>
      </c>
      <c r="F24" s="175" t="s">
        <v>35</v>
      </c>
      <c r="G24" s="174">
        <v>4</v>
      </c>
      <c r="H24" s="158">
        <f t="shared" si="4"/>
        <v>1300000</v>
      </c>
      <c r="I24" s="158">
        <f t="shared" si="0"/>
        <v>1300000</v>
      </c>
      <c r="J24" s="159">
        <f t="shared" si="2"/>
        <v>0</v>
      </c>
    </row>
    <row r="25" spans="1:10" ht="15.75">
      <c r="A25" s="168">
        <v>20</v>
      </c>
      <c r="B25" s="169"/>
      <c r="C25" s="181" t="s">
        <v>36</v>
      </c>
      <c r="D25" s="176" t="s">
        <v>1423</v>
      </c>
      <c r="E25" s="172">
        <v>34893</v>
      </c>
      <c r="F25" s="177" t="s">
        <v>37</v>
      </c>
      <c r="G25" s="174">
        <v>4</v>
      </c>
      <c r="H25" s="158">
        <f t="shared" si="4"/>
        <v>1300000</v>
      </c>
      <c r="I25" s="158">
        <f t="shared" si="0"/>
        <v>1300000</v>
      </c>
      <c r="J25" s="159">
        <f t="shared" si="2"/>
        <v>0</v>
      </c>
    </row>
    <row r="26" spans="1:10" ht="15.75">
      <c r="A26" s="168">
        <v>21</v>
      </c>
      <c r="B26" s="169"/>
      <c r="C26" s="181" t="s">
        <v>38</v>
      </c>
      <c r="D26" s="176" t="s">
        <v>1423</v>
      </c>
      <c r="E26" s="172">
        <v>29945</v>
      </c>
      <c r="F26" s="185" t="s">
        <v>1319</v>
      </c>
      <c r="G26" s="174">
        <v>4</v>
      </c>
      <c r="H26" s="158">
        <f t="shared" si="4"/>
        <v>1300000</v>
      </c>
      <c r="I26" s="158">
        <f t="shared" si="0"/>
        <v>1300000</v>
      </c>
      <c r="J26" s="159">
        <f t="shared" si="2"/>
        <v>0</v>
      </c>
    </row>
    <row r="27" spans="1:10" ht="15.75">
      <c r="A27" s="168">
        <v>22</v>
      </c>
      <c r="B27" s="169"/>
      <c r="C27" s="181" t="s">
        <v>39</v>
      </c>
      <c r="D27" s="176" t="s">
        <v>1423</v>
      </c>
      <c r="E27" s="172">
        <v>30549</v>
      </c>
      <c r="F27" s="183" t="s">
        <v>40</v>
      </c>
      <c r="G27" s="174">
        <v>4</v>
      </c>
      <c r="H27" s="158">
        <f t="shared" si="4"/>
        <v>1300000</v>
      </c>
      <c r="I27" s="158">
        <f t="shared" si="0"/>
        <v>1300000</v>
      </c>
      <c r="J27" s="159">
        <f t="shared" si="2"/>
        <v>0</v>
      </c>
    </row>
    <row r="28" spans="1:10" ht="15.75">
      <c r="A28" s="168">
        <v>23</v>
      </c>
      <c r="B28" s="169"/>
      <c r="C28" s="181" t="s">
        <v>41</v>
      </c>
      <c r="D28" s="176" t="s">
        <v>1423</v>
      </c>
      <c r="E28" s="172">
        <v>30861</v>
      </c>
      <c r="F28" s="177" t="s">
        <v>42</v>
      </c>
      <c r="G28" s="174">
        <v>4</v>
      </c>
      <c r="H28" s="158">
        <f t="shared" si="4"/>
        <v>1300000</v>
      </c>
      <c r="I28" s="158">
        <f t="shared" si="0"/>
        <v>1300000</v>
      </c>
      <c r="J28" s="159">
        <f t="shared" si="2"/>
        <v>0</v>
      </c>
    </row>
    <row r="29" spans="1:10" ht="15.75">
      <c r="A29" s="168">
        <v>24</v>
      </c>
      <c r="B29" s="169"/>
      <c r="C29" s="181" t="s">
        <v>43</v>
      </c>
      <c r="D29" s="176" t="s">
        <v>1421</v>
      </c>
      <c r="E29" s="172">
        <v>25874</v>
      </c>
      <c r="F29" s="183" t="s">
        <v>44</v>
      </c>
      <c r="G29" s="174">
        <v>4</v>
      </c>
      <c r="H29" s="158">
        <f t="shared" si="4"/>
        <v>1300000</v>
      </c>
      <c r="I29" s="158">
        <f t="shared" si="0"/>
        <v>1300000</v>
      </c>
      <c r="J29" s="159">
        <f t="shared" si="2"/>
        <v>0</v>
      </c>
    </row>
    <row r="30" spans="1:10" ht="15.75">
      <c r="A30" s="168">
        <v>25</v>
      </c>
      <c r="B30" s="169"/>
      <c r="C30" s="181" t="s">
        <v>45</v>
      </c>
      <c r="D30" s="176" t="s">
        <v>1423</v>
      </c>
      <c r="E30" s="172">
        <v>27309</v>
      </c>
      <c r="F30" s="183" t="s">
        <v>46</v>
      </c>
      <c r="G30" s="174">
        <v>4</v>
      </c>
      <c r="H30" s="158">
        <f t="shared" si="4"/>
        <v>1300000</v>
      </c>
      <c r="I30" s="158">
        <f t="shared" si="0"/>
        <v>1300000</v>
      </c>
      <c r="J30" s="159">
        <f t="shared" si="2"/>
        <v>0</v>
      </c>
    </row>
    <row r="31" spans="1:10" ht="15.75">
      <c r="A31" s="168">
        <v>26</v>
      </c>
      <c r="B31" s="169"/>
      <c r="C31" s="181" t="s">
        <v>47</v>
      </c>
      <c r="D31" s="176" t="s">
        <v>1423</v>
      </c>
      <c r="E31" s="172">
        <v>30768</v>
      </c>
      <c r="F31" s="182" t="s">
        <v>1400</v>
      </c>
      <c r="G31" s="174">
        <v>4</v>
      </c>
      <c r="H31" s="158">
        <f t="shared" si="4"/>
        <v>1300000</v>
      </c>
      <c r="I31" s="158">
        <f t="shared" si="0"/>
        <v>1300000</v>
      </c>
      <c r="J31" s="159">
        <f t="shared" si="2"/>
        <v>0</v>
      </c>
    </row>
    <row r="32" spans="1:10" ht="15.75">
      <c r="A32" s="168">
        <v>27</v>
      </c>
      <c r="B32" s="169"/>
      <c r="C32" s="181" t="s">
        <v>48</v>
      </c>
      <c r="D32" s="176" t="s">
        <v>1423</v>
      </c>
      <c r="E32" s="172">
        <v>31197</v>
      </c>
      <c r="F32" s="175" t="s">
        <v>49</v>
      </c>
      <c r="G32" s="174">
        <v>4</v>
      </c>
      <c r="H32" s="158">
        <f t="shared" si="4"/>
        <v>1300000</v>
      </c>
      <c r="I32" s="158">
        <f t="shared" si="0"/>
        <v>1300000</v>
      </c>
      <c r="J32" s="159">
        <f t="shared" si="2"/>
        <v>0</v>
      </c>
    </row>
    <row r="33" spans="1:11" ht="15.75">
      <c r="A33" s="168">
        <v>28</v>
      </c>
      <c r="B33" s="169"/>
      <c r="C33" s="181" t="s">
        <v>50</v>
      </c>
      <c r="D33" s="176" t="s">
        <v>1423</v>
      </c>
      <c r="E33" s="172">
        <v>27947</v>
      </c>
      <c r="F33" s="183" t="s">
        <v>51</v>
      </c>
      <c r="G33" s="174">
        <v>4</v>
      </c>
      <c r="H33" s="158">
        <f t="shared" si="4"/>
        <v>1300000</v>
      </c>
      <c r="I33" s="158">
        <f t="shared" si="0"/>
        <v>1300000</v>
      </c>
      <c r="J33" s="159">
        <f t="shared" si="2"/>
        <v>0</v>
      </c>
    </row>
    <row r="34" spans="1:11" ht="15.75">
      <c r="A34" s="168">
        <v>29</v>
      </c>
      <c r="B34" s="169"/>
      <c r="C34" s="181" t="s">
        <v>1280</v>
      </c>
      <c r="D34" s="176" t="s">
        <v>1423</v>
      </c>
      <c r="E34" s="172">
        <v>36728</v>
      </c>
      <c r="F34" s="182" t="s">
        <v>1281</v>
      </c>
      <c r="G34" s="174">
        <v>4</v>
      </c>
      <c r="H34" s="158">
        <f t="shared" si="4"/>
        <v>1300000</v>
      </c>
      <c r="I34" s="158">
        <f t="shared" si="0"/>
        <v>1300000</v>
      </c>
      <c r="J34" s="159">
        <f t="shared" si="2"/>
        <v>0</v>
      </c>
    </row>
    <row r="35" spans="1:11" ht="15.75">
      <c r="A35" s="168">
        <v>30</v>
      </c>
      <c r="B35" s="169"/>
      <c r="C35" s="181" t="s">
        <v>1320</v>
      </c>
      <c r="D35" s="176" t="s">
        <v>1423</v>
      </c>
      <c r="E35" s="172">
        <v>27952</v>
      </c>
      <c r="F35" s="182" t="s">
        <v>1321</v>
      </c>
      <c r="G35" s="174">
        <v>4</v>
      </c>
      <c r="H35" s="158">
        <f t="shared" si="4"/>
        <v>1300000</v>
      </c>
      <c r="I35" s="158">
        <f t="shared" si="0"/>
        <v>1300000</v>
      </c>
      <c r="J35" s="159">
        <f t="shared" si="2"/>
        <v>0</v>
      </c>
    </row>
    <row r="36" spans="1:11" s="162" customFormat="1" ht="15.75">
      <c r="A36" s="168">
        <v>31</v>
      </c>
      <c r="B36" s="213"/>
      <c r="C36" s="213" t="s">
        <v>1420</v>
      </c>
      <c r="D36" s="211" t="s">
        <v>1421</v>
      </c>
      <c r="E36" s="222">
        <v>35945</v>
      </c>
      <c r="F36" s="223" t="s">
        <v>1424</v>
      </c>
      <c r="G36" s="212">
        <v>4</v>
      </c>
      <c r="H36" s="216">
        <f t="shared" si="4"/>
        <v>1300000</v>
      </c>
      <c r="I36" s="216">
        <f t="shared" si="0"/>
        <v>1300000</v>
      </c>
      <c r="J36" s="217">
        <f t="shared" si="2"/>
        <v>0</v>
      </c>
      <c r="K36" s="164">
        <v>45184</v>
      </c>
    </row>
    <row r="37" spans="1:11" ht="28.5">
      <c r="A37" s="168">
        <v>32</v>
      </c>
      <c r="B37" s="170" t="s">
        <v>52</v>
      </c>
      <c r="C37" s="170" t="s">
        <v>53</v>
      </c>
      <c r="D37" s="176" t="s">
        <v>1423</v>
      </c>
      <c r="E37" s="172">
        <v>29742</v>
      </c>
      <c r="F37" s="175" t="s">
        <v>54</v>
      </c>
      <c r="G37" s="174">
        <v>2</v>
      </c>
      <c r="H37" s="158">
        <f>+$M$2</f>
        <v>4700000</v>
      </c>
      <c r="I37" s="158">
        <f t="shared" si="0"/>
        <v>1300000</v>
      </c>
      <c r="J37" s="159">
        <f t="shared" si="2"/>
        <v>3400000</v>
      </c>
    </row>
    <row r="38" spans="1:11" ht="15.75">
      <c r="A38" s="168">
        <v>33</v>
      </c>
      <c r="B38" s="169"/>
      <c r="C38" s="181" t="s">
        <v>57</v>
      </c>
      <c r="D38" s="176" t="s">
        <v>1423</v>
      </c>
      <c r="E38" s="172">
        <v>30941</v>
      </c>
      <c r="F38" s="182" t="s">
        <v>1401</v>
      </c>
      <c r="G38" s="174">
        <v>4</v>
      </c>
      <c r="H38" s="158">
        <f t="shared" ref="H38:H45" si="5">+$O$2</f>
        <v>1300000</v>
      </c>
      <c r="I38" s="158">
        <f t="shared" ref="I38:I73" si="6">+$O$2</f>
        <v>1300000</v>
      </c>
      <c r="J38" s="159">
        <f t="shared" si="2"/>
        <v>0</v>
      </c>
    </row>
    <row r="39" spans="1:11" ht="15.75">
      <c r="A39" s="168">
        <v>34</v>
      </c>
      <c r="B39" s="169"/>
      <c r="C39" s="181" t="s">
        <v>59</v>
      </c>
      <c r="D39" s="176" t="s">
        <v>1423</v>
      </c>
      <c r="E39" s="172">
        <v>31116</v>
      </c>
      <c r="F39" s="175" t="s">
        <v>60</v>
      </c>
      <c r="G39" s="174">
        <v>4</v>
      </c>
      <c r="H39" s="158">
        <f t="shared" si="5"/>
        <v>1300000</v>
      </c>
      <c r="I39" s="158">
        <f t="shared" si="6"/>
        <v>1300000</v>
      </c>
      <c r="J39" s="159">
        <f t="shared" si="2"/>
        <v>0</v>
      </c>
    </row>
    <row r="40" spans="1:11" ht="15.75">
      <c r="A40" s="168">
        <v>35</v>
      </c>
      <c r="B40" s="169"/>
      <c r="C40" s="181" t="s">
        <v>61</v>
      </c>
      <c r="D40" s="176" t="s">
        <v>1423</v>
      </c>
      <c r="E40" s="172">
        <v>28599</v>
      </c>
      <c r="F40" s="175" t="s">
        <v>806</v>
      </c>
      <c r="G40" s="174">
        <v>4</v>
      </c>
      <c r="H40" s="158">
        <f t="shared" si="5"/>
        <v>1300000</v>
      </c>
      <c r="I40" s="158">
        <f t="shared" si="6"/>
        <v>1300000</v>
      </c>
      <c r="J40" s="159">
        <f t="shared" si="2"/>
        <v>0</v>
      </c>
    </row>
    <row r="41" spans="1:11" ht="15.75">
      <c r="A41" s="168">
        <v>36</v>
      </c>
      <c r="B41" s="169"/>
      <c r="C41" s="181" t="s">
        <v>62</v>
      </c>
      <c r="D41" s="176" t="s">
        <v>1423</v>
      </c>
      <c r="E41" s="172">
        <v>31998</v>
      </c>
      <c r="F41" s="183" t="s">
        <v>63</v>
      </c>
      <c r="G41" s="174">
        <v>4</v>
      </c>
      <c r="H41" s="158">
        <f t="shared" si="5"/>
        <v>1300000</v>
      </c>
      <c r="I41" s="158">
        <f t="shared" si="6"/>
        <v>1300000</v>
      </c>
      <c r="J41" s="159">
        <f t="shared" si="2"/>
        <v>0</v>
      </c>
    </row>
    <row r="42" spans="1:11" ht="15.75">
      <c r="A42" s="168">
        <v>37</v>
      </c>
      <c r="B42" s="169"/>
      <c r="C42" s="181" t="s">
        <v>64</v>
      </c>
      <c r="D42" s="176" t="s">
        <v>1423</v>
      </c>
      <c r="E42" s="172">
        <v>30988</v>
      </c>
      <c r="F42" s="182" t="s">
        <v>65</v>
      </c>
      <c r="G42" s="174">
        <v>4</v>
      </c>
      <c r="H42" s="158">
        <f t="shared" si="5"/>
        <v>1300000</v>
      </c>
      <c r="I42" s="158">
        <f t="shared" si="6"/>
        <v>1300000</v>
      </c>
      <c r="J42" s="159">
        <f t="shared" si="2"/>
        <v>0</v>
      </c>
    </row>
    <row r="43" spans="1:11" ht="15.75">
      <c r="A43" s="168">
        <v>38</v>
      </c>
      <c r="B43" s="169"/>
      <c r="C43" s="181" t="s">
        <v>66</v>
      </c>
      <c r="D43" s="176" t="s">
        <v>1421</v>
      </c>
      <c r="E43" s="172">
        <v>33344</v>
      </c>
      <c r="F43" s="173" t="s">
        <v>67</v>
      </c>
      <c r="G43" s="174">
        <v>4</v>
      </c>
      <c r="H43" s="158">
        <f t="shared" si="5"/>
        <v>1300000</v>
      </c>
      <c r="I43" s="158">
        <f t="shared" si="6"/>
        <v>1300000</v>
      </c>
      <c r="J43" s="159">
        <f t="shared" si="2"/>
        <v>0</v>
      </c>
    </row>
    <row r="44" spans="1:11" ht="15.75">
      <c r="A44" s="168">
        <v>39</v>
      </c>
      <c r="B44" s="169"/>
      <c r="C44" s="181" t="s">
        <v>1284</v>
      </c>
      <c r="D44" s="176" t="s">
        <v>1423</v>
      </c>
      <c r="E44" s="172">
        <v>32921</v>
      </c>
      <c r="F44" s="173" t="s">
        <v>1285</v>
      </c>
      <c r="G44" s="174">
        <v>4</v>
      </c>
      <c r="H44" s="158">
        <f t="shared" si="5"/>
        <v>1300000</v>
      </c>
      <c r="I44" s="158">
        <f t="shared" si="6"/>
        <v>1300000</v>
      </c>
      <c r="J44" s="159">
        <f t="shared" si="2"/>
        <v>0</v>
      </c>
    </row>
    <row r="45" spans="1:11" ht="15.75">
      <c r="A45" s="168">
        <v>40</v>
      </c>
      <c r="B45" s="186"/>
      <c r="C45" s="186" t="s">
        <v>1419</v>
      </c>
      <c r="D45" s="187" t="s">
        <v>1423</v>
      </c>
      <c r="E45" s="222">
        <v>37238</v>
      </c>
      <c r="F45" s="224" t="s">
        <v>797</v>
      </c>
      <c r="G45" s="188">
        <v>4</v>
      </c>
      <c r="H45" s="160">
        <f t="shared" si="5"/>
        <v>1300000</v>
      </c>
      <c r="I45" s="160">
        <f t="shared" si="6"/>
        <v>1300000</v>
      </c>
      <c r="J45" s="161">
        <f t="shared" si="2"/>
        <v>0</v>
      </c>
      <c r="K45" s="164">
        <v>45184</v>
      </c>
    </row>
    <row r="46" spans="1:11" ht="28.9" customHeight="1">
      <c r="A46" s="168">
        <v>41</v>
      </c>
      <c r="B46" s="178" t="s">
        <v>68</v>
      </c>
      <c r="C46" s="170" t="s">
        <v>69</v>
      </c>
      <c r="D46" s="176" t="s">
        <v>1421</v>
      </c>
      <c r="E46" s="172">
        <v>31586</v>
      </c>
      <c r="F46" s="173" t="s">
        <v>70</v>
      </c>
      <c r="G46" s="174">
        <v>2</v>
      </c>
      <c r="H46" s="158">
        <f t="shared" ref="H46:H48" si="7">+$M$2</f>
        <v>4700000</v>
      </c>
      <c r="I46" s="158">
        <f t="shared" si="6"/>
        <v>1300000</v>
      </c>
      <c r="J46" s="159">
        <f t="shared" si="2"/>
        <v>3400000</v>
      </c>
    </row>
    <row r="47" spans="1:11" ht="15.75">
      <c r="A47" s="168">
        <v>42</v>
      </c>
      <c r="B47" s="169"/>
      <c r="C47" s="170" t="s">
        <v>71</v>
      </c>
      <c r="D47" s="176" t="s">
        <v>1423</v>
      </c>
      <c r="E47" s="172">
        <v>29479</v>
      </c>
      <c r="F47" s="175" t="s">
        <v>72</v>
      </c>
      <c r="G47" s="174">
        <v>2</v>
      </c>
      <c r="H47" s="158">
        <f t="shared" si="7"/>
        <v>4700000</v>
      </c>
      <c r="I47" s="158">
        <f t="shared" si="6"/>
        <v>1300000</v>
      </c>
      <c r="J47" s="159">
        <f t="shared" si="2"/>
        <v>3400000</v>
      </c>
    </row>
    <row r="48" spans="1:11" ht="15.75">
      <c r="A48" s="168">
        <v>43</v>
      </c>
      <c r="B48" s="169"/>
      <c r="C48" s="170" t="s">
        <v>83</v>
      </c>
      <c r="D48" s="176" t="s">
        <v>1421</v>
      </c>
      <c r="E48" s="172">
        <v>31724</v>
      </c>
      <c r="F48" s="173" t="s">
        <v>84</v>
      </c>
      <c r="G48" s="174">
        <v>2</v>
      </c>
      <c r="H48" s="158">
        <f t="shared" si="7"/>
        <v>4700000</v>
      </c>
      <c r="I48" s="158">
        <f t="shared" si="6"/>
        <v>1300000</v>
      </c>
      <c r="J48" s="159">
        <f t="shared" si="2"/>
        <v>3400000</v>
      </c>
    </row>
    <row r="49" spans="1:11" ht="19.899999999999999" customHeight="1">
      <c r="A49" s="168">
        <v>44</v>
      </c>
      <c r="B49" s="169"/>
      <c r="C49" s="181" t="s">
        <v>73</v>
      </c>
      <c r="D49" s="176" t="s">
        <v>1423</v>
      </c>
      <c r="E49" s="172">
        <v>30076</v>
      </c>
      <c r="F49" s="175" t="s">
        <v>74</v>
      </c>
      <c r="G49" s="174">
        <v>4</v>
      </c>
      <c r="H49" s="158">
        <f t="shared" ref="H49:H62" si="8">+$O$2</f>
        <v>1300000</v>
      </c>
      <c r="I49" s="158">
        <f t="shared" si="6"/>
        <v>1300000</v>
      </c>
      <c r="J49" s="159">
        <f t="shared" si="2"/>
        <v>0</v>
      </c>
    </row>
    <row r="50" spans="1:11" ht="22.15" customHeight="1">
      <c r="A50" s="168">
        <v>45</v>
      </c>
      <c r="B50" s="169"/>
      <c r="C50" s="181" t="s">
        <v>75</v>
      </c>
      <c r="D50" s="176" t="s">
        <v>1423</v>
      </c>
      <c r="E50" s="172">
        <v>32447</v>
      </c>
      <c r="F50" s="175" t="s">
        <v>76</v>
      </c>
      <c r="G50" s="174">
        <v>4</v>
      </c>
      <c r="H50" s="158">
        <f t="shared" si="8"/>
        <v>1300000</v>
      </c>
      <c r="I50" s="158">
        <f t="shared" si="6"/>
        <v>1300000</v>
      </c>
      <c r="J50" s="159">
        <f t="shared" si="2"/>
        <v>0</v>
      </c>
    </row>
    <row r="51" spans="1:11" ht="15.75">
      <c r="A51" s="168">
        <v>46</v>
      </c>
      <c r="B51" s="169"/>
      <c r="C51" s="181" t="s">
        <v>77</v>
      </c>
      <c r="D51" s="176" t="s">
        <v>1421</v>
      </c>
      <c r="E51" s="172">
        <v>32230</v>
      </c>
      <c r="F51" s="175" t="s">
        <v>1322</v>
      </c>
      <c r="G51" s="174">
        <v>4</v>
      </c>
      <c r="H51" s="158">
        <f t="shared" si="8"/>
        <v>1300000</v>
      </c>
      <c r="I51" s="158">
        <f t="shared" si="6"/>
        <v>1300000</v>
      </c>
      <c r="J51" s="159">
        <f t="shared" si="2"/>
        <v>0</v>
      </c>
    </row>
    <row r="52" spans="1:11" ht="15.75">
      <c r="A52" s="168">
        <v>47</v>
      </c>
      <c r="B52" s="169"/>
      <c r="C52" s="181" t="s">
        <v>79</v>
      </c>
      <c r="D52" s="176" t="s">
        <v>1423</v>
      </c>
      <c r="E52" s="172">
        <v>30651</v>
      </c>
      <c r="F52" s="175" t="s">
        <v>1402</v>
      </c>
      <c r="G52" s="174">
        <v>4</v>
      </c>
      <c r="H52" s="158">
        <f t="shared" si="8"/>
        <v>1300000</v>
      </c>
      <c r="I52" s="158">
        <f t="shared" si="6"/>
        <v>1300000</v>
      </c>
      <c r="J52" s="159">
        <f t="shared" si="2"/>
        <v>0</v>
      </c>
    </row>
    <row r="53" spans="1:11" ht="15.75">
      <c r="A53" s="168">
        <v>48</v>
      </c>
      <c r="B53" s="169"/>
      <c r="C53" s="181" t="s">
        <v>81</v>
      </c>
      <c r="D53" s="176" t="s">
        <v>1421</v>
      </c>
      <c r="E53" s="172">
        <v>29402</v>
      </c>
      <c r="F53" s="175" t="s">
        <v>82</v>
      </c>
      <c r="G53" s="174">
        <v>4</v>
      </c>
      <c r="H53" s="158">
        <f t="shared" si="8"/>
        <v>1300000</v>
      </c>
      <c r="I53" s="158">
        <f t="shared" si="6"/>
        <v>1300000</v>
      </c>
      <c r="J53" s="159">
        <f t="shared" si="2"/>
        <v>0</v>
      </c>
    </row>
    <row r="54" spans="1:11" ht="15.75">
      <c r="A54" s="168">
        <v>49</v>
      </c>
      <c r="B54" s="169"/>
      <c r="C54" s="181" t="s">
        <v>85</v>
      </c>
      <c r="D54" s="176" t="s">
        <v>1421</v>
      </c>
      <c r="E54" s="172">
        <v>30779</v>
      </c>
      <c r="F54" s="175" t="s">
        <v>89</v>
      </c>
      <c r="G54" s="174">
        <v>4</v>
      </c>
      <c r="H54" s="158">
        <f t="shared" si="8"/>
        <v>1300000</v>
      </c>
      <c r="I54" s="158">
        <f t="shared" si="6"/>
        <v>1300000</v>
      </c>
      <c r="J54" s="159">
        <f t="shared" si="2"/>
        <v>0</v>
      </c>
    </row>
    <row r="55" spans="1:11" ht="15.75">
      <c r="A55" s="168">
        <v>50</v>
      </c>
      <c r="B55" s="169"/>
      <c r="C55" s="181" t="s">
        <v>22</v>
      </c>
      <c r="D55" s="176" t="s">
        <v>1423</v>
      </c>
      <c r="E55" s="172">
        <v>31662</v>
      </c>
      <c r="F55" s="183" t="s">
        <v>87</v>
      </c>
      <c r="G55" s="174">
        <v>4</v>
      </c>
      <c r="H55" s="158">
        <f t="shared" si="8"/>
        <v>1300000</v>
      </c>
      <c r="I55" s="158">
        <f t="shared" si="6"/>
        <v>1300000</v>
      </c>
      <c r="J55" s="159">
        <f t="shared" si="2"/>
        <v>0</v>
      </c>
    </row>
    <row r="56" spans="1:11" ht="15.75">
      <c r="A56" s="168">
        <v>51</v>
      </c>
      <c r="B56" s="169"/>
      <c r="C56" s="181" t="s">
        <v>88</v>
      </c>
      <c r="D56" s="176" t="s">
        <v>1423</v>
      </c>
      <c r="E56" s="172">
        <v>27345</v>
      </c>
      <c r="F56" s="175" t="s">
        <v>89</v>
      </c>
      <c r="G56" s="174">
        <v>4</v>
      </c>
      <c r="H56" s="158">
        <f t="shared" si="8"/>
        <v>1300000</v>
      </c>
      <c r="I56" s="158">
        <f t="shared" si="6"/>
        <v>1300000</v>
      </c>
      <c r="J56" s="159">
        <f t="shared" si="2"/>
        <v>0</v>
      </c>
    </row>
    <row r="57" spans="1:11" ht="15.75">
      <c r="A57" s="168">
        <v>52</v>
      </c>
      <c r="B57" s="169"/>
      <c r="C57" s="181" t="s">
        <v>90</v>
      </c>
      <c r="D57" s="176" t="s">
        <v>1421</v>
      </c>
      <c r="E57" s="172">
        <v>29573</v>
      </c>
      <c r="F57" s="175" t="s">
        <v>91</v>
      </c>
      <c r="G57" s="174">
        <v>4</v>
      </c>
      <c r="H57" s="158">
        <f t="shared" si="8"/>
        <v>1300000</v>
      </c>
      <c r="I57" s="158">
        <f t="shared" si="6"/>
        <v>1300000</v>
      </c>
      <c r="J57" s="159">
        <f t="shared" si="2"/>
        <v>0</v>
      </c>
    </row>
    <row r="58" spans="1:11" ht="15.75">
      <c r="A58" s="168">
        <v>53</v>
      </c>
      <c r="B58" s="169"/>
      <c r="C58" s="181" t="s">
        <v>92</v>
      </c>
      <c r="D58" s="176" t="s">
        <v>1421</v>
      </c>
      <c r="E58" s="172">
        <v>34201</v>
      </c>
      <c r="F58" s="175" t="s">
        <v>93</v>
      </c>
      <c r="G58" s="174">
        <v>4</v>
      </c>
      <c r="H58" s="158">
        <f t="shared" si="8"/>
        <v>1300000</v>
      </c>
      <c r="I58" s="158">
        <f t="shared" si="6"/>
        <v>1300000</v>
      </c>
      <c r="J58" s="159">
        <f t="shared" si="2"/>
        <v>0</v>
      </c>
    </row>
    <row r="59" spans="1:11" ht="15.75">
      <c r="A59" s="168">
        <v>54</v>
      </c>
      <c r="B59" s="169"/>
      <c r="C59" s="181" t="s">
        <v>94</v>
      </c>
      <c r="D59" s="176" t="s">
        <v>1423</v>
      </c>
      <c r="E59" s="172">
        <v>35923</v>
      </c>
      <c r="F59" s="175" t="s">
        <v>95</v>
      </c>
      <c r="G59" s="174">
        <v>4</v>
      </c>
      <c r="H59" s="158">
        <f t="shared" si="8"/>
        <v>1300000</v>
      </c>
      <c r="I59" s="158">
        <f t="shared" si="6"/>
        <v>1300000</v>
      </c>
      <c r="J59" s="159">
        <f t="shared" si="2"/>
        <v>0</v>
      </c>
    </row>
    <row r="60" spans="1:11" ht="15.75">
      <c r="A60" s="168">
        <v>55</v>
      </c>
      <c r="B60" s="169"/>
      <c r="C60" s="181" t="s">
        <v>1282</v>
      </c>
      <c r="D60" s="176" t="s">
        <v>1421</v>
      </c>
      <c r="E60" s="172">
        <v>35694</v>
      </c>
      <c r="F60" s="183" t="s">
        <v>1283</v>
      </c>
      <c r="G60" s="174">
        <v>4</v>
      </c>
      <c r="H60" s="158">
        <f t="shared" si="8"/>
        <v>1300000</v>
      </c>
      <c r="I60" s="158">
        <f t="shared" si="6"/>
        <v>1300000</v>
      </c>
      <c r="J60" s="159">
        <f t="shared" si="2"/>
        <v>0</v>
      </c>
    </row>
    <row r="61" spans="1:11" ht="15.75">
      <c r="A61" s="168">
        <v>56</v>
      </c>
      <c r="B61" s="169"/>
      <c r="C61" s="181" t="s">
        <v>1314</v>
      </c>
      <c r="D61" s="176" t="s">
        <v>1423</v>
      </c>
      <c r="E61" s="172">
        <v>36500</v>
      </c>
      <c r="F61" s="183" t="s">
        <v>1107</v>
      </c>
      <c r="G61" s="174">
        <v>4</v>
      </c>
      <c r="H61" s="158">
        <f t="shared" si="8"/>
        <v>1300000</v>
      </c>
      <c r="I61" s="158">
        <f t="shared" si="6"/>
        <v>1300000</v>
      </c>
      <c r="J61" s="159">
        <f t="shared" si="2"/>
        <v>0</v>
      </c>
    </row>
    <row r="62" spans="1:11" ht="15.75">
      <c r="A62" s="168">
        <v>57</v>
      </c>
      <c r="B62" s="186"/>
      <c r="C62" s="186" t="s">
        <v>1418</v>
      </c>
      <c r="D62" s="187" t="s">
        <v>1421</v>
      </c>
      <c r="E62" s="222">
        <v>36243</v>
      </c>
      <c r="F62" s="225" t="s">
        <v>1422</v>
      </c>
      <c r="G62" s="188">
        <v>4</v>
      </c>
      <c r="H62" s="160">
        <f t="shared" si="8"/>
        <v>1300000</v>
      </c>
      <c r="I62" s="160">
        <f t="shared" si="6"/>
        <v>1300000</v>
      </c>
      <c r="J62" s="161">
        <f t="shared" si="2"/>
        <v>0</v>
      </c>
      <c r="K62" s="164">
        <v>45184</v>
      </c>
    </row>
    <row r="63" spans="1:11" ht="18" customHeight="1">
      <c r="A63" s="168">
        <v>58</v>
      </c>
      <c r="B63" s="178" t="s">
        <v>96</v>
      </c>
      <c r="C63" s="170" t="s">
        <v>105</v>
      </c>
      <c r="D63" s="176" t="s">
        <v>1423</v>
      </c>
      <c r="E63" s="172">
        <v>29286</v>
      </c>
      <c r="F63" s="189" t="s">
        <v>1234</v>
      </c>
      <c r="G63" s="174">
        <v>2</v>
      </c>
      <c r="H63" s="158">
        <f>+M2</f>
        <v>4700000</v>
      </c>
      <c r="I63" s="158">
        <f t="shared" si="6"/>
        <v>1300000</v>
      </c>
      <c r="J63" s="159">
        <f>+H63-I63</f>
        <v>3400000</v>
      </c>
    </row>
    <row r="64" spans="1:11" ht="15.75">
      <c r="A64" s="168">
        <v>59</v>
      </c>
      <c r="C64" s="170" t="s">
        <v>97</v>
      </c>
      <c r="D64" s="176" t="s">
        <v>1423</v>
      </c>
      <c r="E64" s="172">
        <v>27143</v>
      </c>
      <c r="F64" s="177" t="s">
        <v>98</v>
      </c>
      <c r="G64" s="174">
        <v>2</v>
      </c>
      <c r="H64" s="158">
        <f t="shared" ref="H64" si="9">+$M$2</f>
        <v>4700000</v>
      </c>
      <c r="I64" s="158">
        <f t="shared" si="6"/>
        <v>1300000</v>
      </c>
      <c r="J64" s="159">
        <f t="shared" si="2"/>
        <v>3400000</v>
      </c>
    </row>
    <row r="65" spans="1:11" ht="15.75">
      <c r="A65" s="168">
        <v>60</v>
      </c>
      <c r="B65" s="169"/>
      <c r="C65" s="181" t="s">
        <v>99</v>
      </c>
      <c r="D65" s="176" t="s">
        <v>1423</v>
      </c>
      <c r="E65" s="172">
        <v>27764</v>
      </c>
      <c r="F65" s="189" t="s">
        <v>100</v>
      </c>
      <c r="G65" s="174">
        <v>4</v>
      </c>
      <c r="H65" s="158">
        <f t="shared" ref="H65:I80" si="10">+$O$2</f>
        <v>1300000</v>
      </c>
      <c r="I65" s="158">
        <f t="shared" si="6"/>
        <v>1300000</v>
      </c>
      <c r="J65" s="159">
        <f t="shared" si="2"/>
        <v>0</v>
      </c>
    </row>
    <row r="66" spans="1:11" ht="15.75">
      <c r="A66" s="168">
        <v>61</v>
      </c>
      <c r="B66" s="169"/>
      <c r="C66" s="181" t="s">
        <v>101</v>
      </c>
      <c r="D66" s="176" t="s">
        <v>1423</v>
      </c>
      <c r="E66" s="172">
        <v>26657</v>
      </c>
      <c r="F66" s="177" t="s">
        <v>102</v>
      </c>
      <c r="G66" s="174">
        <v>4</v>
      </c>
      <c r="H66" s="158">
        <f t="shared" si="10"/>
        <v>1300000</v>
      </c>
      <c r="I66" s="158">
        <f t="shared" si="6"/>
        <v>1300000</v>
      </c>
      <c r="J66" s="159">
        <f t="shared" si="2"/>
        <v>0</v>
      </c>
    </row>
    <row r="67" spans="1:11" ht="15.75">
      <c r="A67" s="168">
        <v>62</v>
      </c>
      <c r="B67" s="169"/>
      <c r="C67" s="181" t="s">
        <v>103</v>
      </c>
      <c r="D67" s="176" t="s">
        <v>1423</v>
      </c>
      <c r="E67" s="172">
        <v>31327</v>
      </c>
      <c r="F67" s="189" t="s">
        <v>1323</v>
      </c>
      <c r="G67" s="174">
        <v>4</v>
      </c>
      <c r="H67" s="158">
        <f t="shared" si="10"/>
        <v>1300000</v>
      </c>
      <c r="I67" s="158">
        <f t="shared" si="6"/>
        <v>1300000</v>
      </c>
      <c r="J67" s="159">
        <f t="shared" si="2"/>
        <v>0</v>
      </c>
    </row>
    <row r="68" spans="1:11" ht="15.75">
      <c r="A68" s="168">
        <v>63</v>
      </c>
      <c r="B68" s="169"/>
      <c r="C68" s="181" t="s">
        <v>106</v>
      </c>
      <c r="D68" s="176" t="s">
        <v>1423</v>
      </c>
      <c r="E68" s="172">
        <v>30542</v>
      </c>
      <c r="F68" s="177" t="s">
        <v>107</v>
      </c>
      <c r="G68" s="174">
        <v>4</v>
      </c>
      <c r="H68" s="158">
        <f t="shared" si="10"/>
        <v>1300000</v>
      </c>
      <c r="I68" s="158">
        <f t="shared" si="6"/>
        <v>1300000</v>
      </c>
      <c r="J68" s="159">
        <f t="shared" si="2"/>
        <v>0</v>
      </c>
    </row>
    <row r="69" spans="1:11" ht="15.75">
      <c r="A69" s="168">
        <v>64</v>
      </c>
      <c r="B69" s="169"/>
      <c r="C69" s="181" t="s">
        <v>108</v>
      </c>
      <c r="D69" s="176" t="s">
        <v>1423</v>
      </c>
      <c r="E69" s="172">
        <v>25684</v>
      </c>
      <c r="F69" s="175" t="s">
        <v>109</v>
      </c>
      <c r="G69" s="174">
        <v>4</v>
      </c>
      <c r="H69" s="158">
        <f t="shared" si="10"/>
        <v>1300000</v>
      </c>
      <c r="I69" s="158">
        <f t="shared" si="6"/>
        <v>1300000</v>
      </c>
      <c r="J69" s="159">
        <f t="shared" si="2"/>
        <v>0</v>
      </c>
    </row>
    <row r="70" spans="1:11" ht="15.75">
      <c r="A70" s="168">
        <v>65</v>
      </c>
      <c r="B70" s="169"/>
      <c r="C70" s="181" t="s">
        <v>110</v>
      </c>
      <c r="D70" s="176" t="s">
        <v>1423</v>
      </c>
      <c r="E70" s="172">
        <v>32051</v>
      </c>
      <c r="F70" s="175" t="s">
        <v>111</v>
      </c>
      <c r="G70" s="174">
        <v>4</v>
      </c>
      <c r="H70" s="158">
        <f t="shared" si="10"/>
        <v>1300000</v>
      </c>
      <c r="I70" s="158">
        <f t="shared" si="6"/>
        <v>1300000</v>
      </c>
      <c r="J70" s="159">
        <f t="shared" si="2"/>
        <v>0</v>
      </c>
    </row>
    <row r="71" spans="1:11" ht="15.75">
      <c r="A71" s="168">
        <v>66</v>
      </c>
      <c r="B71" s="169"/>
      <c r="C71" s="181" t="s">
        <v>112</v>
      </c>
      <c r="D71" s="176" t="s">
        <v>1421</v>
      </c>
      <c r="E71" s="172">
        <v>28362</v>
      </c>
      <c r="F71" s="177" t="s">
        <v>113</v>
      </c>
      <c r="G71" s="174">
        <v>4</v>
      </c>
      <c r="H71" s="158">
        <f t="shared" si="10"/>
        <v>1300000</v>
      </c>
      <c r="I71" s="158">
        <f t="shared" si="6"/>
        <v>1300000</v>
      </c>
      <c r="J71" s="159">
        <f t="shared" si="2"/>
        <v>0</v>
      </c>
    </row>
    <row r="72" spans="1:11" ht="15.75">
      <c r="A72" s="168">
        <v>67</v>
      </c>
      <c r="B72" s="169"/>
      <c r="C72" s="181" t="s">
        <v>114</v>
      </c>
      <c r="D72" s="176" t="s">
        <v>1423</v>
      </c>
      <c r="E72" s="172">
        <v>28672</v>
      </c>
      <c r="F72" s="177" t="s">
        <v>115</v>
      </c>
      <c r="G72" s="174">
        <v>4</v>
      </c>
      <c r="H72" s="158">
        <f t="shared" si="10"/>
        <v>1300000</v>
      </c>
      <c r="I72" s="158">
        <f t="shared" si="6"/>
        <v>1300000</v>
      </c>
      <c r="J72" s="159">
        <f t="shared" si="2"/>
        <v>0</v>
      </c>
    </row>
    <row r="73" spans="1:11" ht="15.75">
      <c r="A73" s="168">
        <v>68</v>
      </c>
      <c r="B73" s="169"/>
      <c r="C73" s="181" t="s">
        <v>116</v>
      </c>
      <c r="D73" s="176" t="s">
        <v>1423</v>
      </c>
      <c r="E73" s="172">
        <v>32146</v>
      </c>
      <c r="F73" s="177" t="s">
        <v>117</v>
      </c>
      <c r="G73" s="174">
        <v>4</v>
      </c>
      <c r="H73" s="158">
        <f t="shared" si="10"/>
        <v>1300000</v>
      </c>
      <c r="I73" s="158">
        <f t="shared" si="6"/>
        <v>1300000</v>
      </c>
      <c r="J73" s="159">
        <f t="shared" si="2"/>
        <v>0</v>
      </c>
    </row>
    <row r="74" spans="1:11" ht="15.75">
      <c r="A74" s="168">
        <v>69</v>
      </c>
      <c r="B74" s="169"/>
      <c r="C74" s="181" t="s">
        <v>118</v>
      </c>
      <c r="D74" s="176" t="s">
        <v>1423</v>
      </c>
      <c r="E74" s="172">
        <v>33469</v>
      </c>
      <c r="F74" s="177" t="s">
        <v>119</v>
      </c>
      <c r="G74" s="174">
        <v>4</v>
      </c>
      <c r="H74" s="158">
        <f t="shared" si="10"/>
        <v>1300000</v>
      </c>
      <c r="I74" s="158">
        <f t="shared" si="10"/>
        <v>1300000</v>
      </c>
      <c r="J74" s="159">
        <f t="shared" ref="J74:J140" si="11">+H74-I74</f>
        <v>0</v>
      </c>
    </row>
    <row r="75" spans="1:11" s="162" customFormat="1" ht="15.75">
      <c r="A75" s="168">
        <v>70</v>
      </c>
      <c r="B75" s="186"/>
      <c r="C75" s="186" t="s">
        <v>1425</v>
      </c>
      <c r="D75" s="187" t="s">
        <v>1423</v>
      </c>
      <c r="E75" s="222">
        <v>36725</v>
      </c>
      <c r="F75" s="224" t="s">
        <v>1451</v>
      </c>
      <c r="G75" s="174">
        <v>4</v>
      </c>
      <c r="H75" s="158">
        <f t="shared" si="10"/>
        <v>1300000</v>
      </c>
      <c r="I75" s="158">
        <f t="shared" si="10"/>
        <v>1300000</v>
      </c>
      <c r="J75" s="159">
        <f t="shared" si="11"/>
        <v>0</v>
      </c>
      <c r="K75" s="163">
        <v>45200</v>
      </c>
    </row>
    <row r="76" spans="1:11" ht="15.75">
      <c r="A76" s="168">
        <v>71</v>
      </c>
      <c r="B76" s="178" t="s">
        <v>120</v>
      </c>
      <c r="C76" s="170" t="s">
        <v>121</v>
      </c>
      <c r="D76" s="176" t="s">
        <v>1421</v>
      </c>
      <c r="E76" s="172">
        <v>28847</v>
      </c>
      <c r="F76" s="173" t="s">
        <v>1324</v>
      </c>
      <c r="G76" s="174">
        <v>2</v>
      </c>
      <c r="H76" s="158">
        <f t="shared" ref="H76:H79" si="12">+$M$2</f>
        <v>4700000</v>
      </c>
      <c r="I76" s="158">
        <f t="shared" si="10"/>
        <v>1300000</v>
      </c>
      <c r="J76" s="159">
        <f t="shared" si="11"/>
        <v>3400000</v>
      </c>
    </row>
    <row r="77" spans="1:11" ht="15.75">
      <c r="A77" s="168">
        <v>72</v>
      </c>
      <c r="B77" s="169"/>
      <c r="C77" s="170" t="s">
        <v>122</v>
      </c>
      <c r="D77" s="176" t="s">
        <v>1421</v>
      </c>
      <c r="E77" s="172">
        <v>27152</v>
      </c>
      <c r="F77" s="175" t="s">
        <v>123</v>
      </c>
      <c r="G77" s="174">
        <v>2</v>
      </c>
      <c r="H77" s="158">
        <f t="shared" si="12"/>
        <v>4700000</v>
      </c>
      <c r="I77" s="158">
        <f t="shared" si="10"/>
        <v>1300000</v>
      </c>
      <c r="J77" s="159">
        <f t="shared" si="11"/>
        <v>3400000</v>
      </c>
    </row>
    <row r="78" spans="1:11" ht="15.75">
      <c r="A78" s="168">
        <v>73</v>
      </c>
      <c r="B78" s="169"/>
      <c r="C78" s="170" t="s">
        <v>124</v>
      </c>
      <c r="D78" s="176" t="s">
        <v>1421</v>
      </c>
      <c r="E78" s="172">
        <v>29271</v>
      </c>
      <c r="F78" s="173" t="s">
        <v>125</v>
      </c>
      <c r="G78" s="174">
        <v>2</v>
      </c>
      <c r="H78" s="158">
        <f t="shared" si="12"/>
        <v>4700000</v>
      </c>
      <c r="I78" s="158">
        <f t="shared" si="10"/>
        <v>1300000</v>
      </c>
      <c r="J78" s="159">
        <f t="shared" si="11"/>
        <v>3400000</v>
      </c>
    </row>
    <row r="79" spans="1:11" ht="15.75">
      <c r="A79" s="168">
        <v>74</v>
      </c>
      <c r="B79" s="169"/>
      <c r="C79" s="170" t="s">
        <v>126</v>
      </c>
      <c r="D79" s="176" t="s">
        <v>1421</v>
      </c>
      <c r="E79" s="172">
        <v>32225</v>
      </c>
      <c r="F79" s="185" t="s">
        <v>127</v>
      </c>
      <c r="G79" s="174">
        <v>2</v>
      </c>
      <c r="H79" s="158">
        <f t="shared" si="12"/>
        <v>4700000</v>
      </c>
      <c r="I79" s="158">
        <f t="shared" si="10"/>
        <v>1300000</v>
      </c>
      <c r="J79" s="159">
        <f t="shared" si="11"/>
        <v>3400000</v>
      </c>
    </row>
    <row r="80" spans="1:11" ht="15.75">
      <c r="A80" s="168">
        <v>75</v>
      </c>
      <c r="B80" s="169"/>
      <c r="C80" s="181" t="s">
        <v>128</v>
      </c>
      <c r="D80" s="176" t="s">
        <v>1423</v>
      </c>
      <c r="E80" s="172">
        <v>29123</v>
      </c>
      <c r="F80" s="175" t="s">
        <v>129</v>
      </c>
      <c r="G80" s="174">
        <v>4</v>
      </c>
      <c r="H80" s="158">
        <f t="shared" ref="H80:I95" si="13">+$O$2</f>
        <v>1300000</v>
      </c>
      <c r="I80" s="158">
        <f t="shared" si="10"/>
        <v>1300000</v>
      </c>
      <c r="J80" s="159">
        <f t="shared" si="11"/>
        <v>0</v>
      </c>
    </row>
    <row r="81" spans="1:11" ht="15.75">
      <c r="A81" s="168">
        <v>76</v>
      </c>
      <c r="B81" s="169"/>
      <c r="C81" s="181" t="s">
        <v>130</v>
      </c>
      <c r="D81" s="176" t="s">
        <v>1423</v>
      </c>
      <c r="E81" s="172">
        <v>28981</v>
      </c>
      <c r="F81" s="175" t="s">
        <v>131</v>
      </c>
      <c r="G81" s="174">
        <v>4</v>
      </c>
      <c r="H81" s="158">
        <f t="shared" si="13"/>
        <v>1300000</v>
      </c>
      <c r="I81" s="158">
        <f t="shared" si="13"/>
        <v>1300000</v>
      </c>
      <c r="J81" s="159">
        <f t="shared" si="11"/>
        <v>0</v>
      </c>
    </row>
    <row r="82" spans="1:11" ht="15.75">
      <c r="A82" s="168">
        <v>77</v>
      </c>
      <c r="B82" s="169"/>
      <c r="C82" s="181" t="s">
        <v>132</v>
      </c>
      <c r="D82" s="176" t="s">
        <v>1423</v>
      </c>
      <c r="E82" s="172">
        <v>32833</v>
      </c>
      <c r="F82" s="175" t="s">
        <v>133</v>
      </c>
      <c r="G82" s="174">
        <v>4</v>
      </c>
      <c r="H82" s="158">
        <f t="shared" si="13"/>
        <v>1300000</v>
      </c>
      <c r="I82" s="158">
        <f t="shared" si="13"/>
        <v>1300000</v>
      </c>
      <c r="J82" s="159">
        <f t="shared" si="11"/>
        <v>0</v>
      </c>
    </row>
    <row r="83" spans="1:11" ht="15.75">
      <c r="A83" s="168">
        <v>78</v>
      </c>
      <c r="B83" s="169"/>
      <c r="C83" s="181" t="s">
        <v>134</v>
      </c>
      <c r="D83" s="176" t="s">
        <v>1421</v>
      </c>
      <c r="E83" s="172">
        <v>29304</v>
      </c>
      <c r="F83" s="177" t="s">
        <v>135</v>
      </c>
      <c r="G83" s="174">
        <v>4</v>
      </c>
      <c r="H83" s="158">
        <f t="shared" si="13"/>
        <v>1300000</v>
      </c>
      <c r="I83" s="158">
        <f t="shared" si="13"/>
        <v>1300000</v>
      </c>
      <c r="J83" s="159">
        <f t="shared" si="11"/>
        <v>0</v>
      </c>
    </row>
    <row r="84" spans="1:11" ht="15.75">
      <c r="A84" s="168">
        <v>79</v>
      </c>
      <c r="B84" s="169"/>
      <c r="C84" s="181" t="s">
        <v>136</v>
      </c>
      <c r="D84" s="176" t="s">
        <v>1421</v>
      </c>
      <c r="E84" s="172">
        <v>30492</v>
      </c>
      <c r="F84" s="175" t="s">
        <v>137</v>
      </c>
      <c r="G84" s="174">
        <v>4</v>
      </c>
      <c r="H84" s="158">
        <f t="shared" si="13"/>
        <v>1300000</v>
      </c>
      <c r="I84" s="158">
        <f t="shared" si="13"/>
        <v>1300000</v>
      </c>
      <c r="J84" s="159">
        <f t="shared" si="11"/>
        <v>0</v>
      </c>
    </row>
    <row r="85" spans="1:11" ht="15.75">
      <c r="A85" s="168">
        <v>80</v>
      </c>
      <c r="B85" s="169"/>
      <c r="C85" s="181" t="s">
        <v>138</v>
      </c>
      <c r="D85" s="176" t="s">
        <v>1421</v>
      </c>
      <c r="E85" s="172">
        <v>33280</v>
      </c>
      <c r="F85" s="175" t="s">
        <v>139</v>
      </c>
      <c r="G85" s="174">
        <v>4</v>
      </c>
      <c r="H85" s="158">
        <f t="shared" si="13"/>
        <v>1300000</v>
      </c>
      <c r="I85" s="158">
        <f t="shared" si="13"/>
        <v>1300000</v>
      </c>
      <c r="J85" s="159">
        <f t="shared" si="11"/>
        <v>0</v>
      </c>
    </row>
    <row r="86" spans="1:11" ht="15.75">
      <c r="A86" s="168">
        <v>81</v>
      </c>
      <c r="B86" s="169"/>
      <c r="C86" s="181" t="s">
        <v>140</v>
      </c>
      <c r="D86" s="176" t="s">
        <v>1421</v>
      </c>
      <c r="E86" s="172">
        <v>30923</v>
      </c>
      <c r="F86" s="175" t="s">
        <v>141</v>
      </c>
      <c r="G86" s="174">
        <v>4</v>
      </c>
      <c r="H86" s="158">
        <f t="shared" si="13"/>
        <v>1300000</v>
      </c>
      <c r="I86" s="158">
        <f t="shared" si="13"/>
        <v>1300000</v>
      </c>
      <c r="J86" s="159">
        <f t="shared" si="11"/>
        <v>0</v>
      </c>
    </row>
    <row r="87" spans="1:11" ht="15.75">
      <c r="A87" s="168">
        <v>82</v>
      </c>
      <c r="B87" s="169"/>
      <c r="C87" s="181" t="s">
        <v>142</v>
      </c>
      <c r="D87" s="176" t="s">
        <v>1421</v>
      </c>
      <c r="E87" s="172">
        <v>33282</v>
      </c>
      <c r="F87" s="190" t="s">
        <v>143</v>
      </c>
      <c r="G87" s="174">
        <v>4</v>
      </c>
      <c r="H87" s="158">
        <f t="shared" si="13"/>
        <v>1300000</v>
      </c>
      <c r="I87" s="158">
        <f t="shared" si="13"/>
        <v>1300000</v>
      </c>
      <c r="J87" s="159">
        <f t="shared" si="11"/>
        <v>0</v>
      </c>
    </row>
    <row r="88" spans="1:11" ht="15.75">
      <c r="A88" s="168">
        <v>83</v>
      </c>
      <c r="B88" s="169"/>
      <c r="C88" s="181" t="s">
        <v>144</v>
      </c>
      <c r="D88" s="176" t="s">
        <v>1421</v>
      </c>
      <c r="E88" s="172">
        <v>33160</v>
      </c>
      <c r="F88" s="175" t="s">
        <v>145</v>
      </c>
      <c r="G88" s="174">
        <v>4</v>
      </c>
      <c r="H88" s="158">
        <f t="shared" si="13"/>
        <v>1300000</v>
      </c>
      <c r="I88" s="158">
        <f t="shared" si="13"/>
        <v>1300000</v>
      </c>
      <c r="J88" s="159">
        <f t="shared" si="11"/>
        <v>0</v>
      </c>
    </row>
    <row r="89" spans="1:11" ht="15.75">
      <c r="A89" s="168">
        <v>84</v>
      </c>
      <c r="B89" s="169"/>
      <c r="C89" s="181" t="s">
        <v>146</v>
      </c>
      <c r="D89" s="176" t="s">
        <v>1423</v>
      </c>
      <c r="E89" s="172">
        <v>31972</v>
      </c>
      <c r="F89" s="175" t="s">
        <v>148</v>
      </c>
      <c r="G89" s="174">
        <v>4</v>
      </c>
      <c r="H89" s="158">
        <f t="shared" si="13"/>
        <v>1300000</v>
      </c>
      <c r="I89" s="158">
        <f t="shared" si="13"/>
        <v>1300000</v>
      </c>
      <c r="J89" s="159">
        <f t="shared" si="11"/>
        <v>0</v>
      </c>
    </row>
    <row r="90" spans="1:11" ht="15.75">
      <c r="A90" s="168">
        <v>85</v>
      </c>
      <c r="B90" s="178"/>
      <c r="C90" s="181" t="s">
        <v>149</v>
      </c>
      <c r="D90" s="176" t="s">
        <v>1421</v>
      </c>
      <c r="E90" s="172">
        <v>34897</v>
      </c>
      <c r="F90" s="183" t="s">
        <v>150</v>
      </c>
      <c r="G90" s="174">
        <v>4</v>
      </c>
      <c r="H90" s="158">
        <f t="shared" si="13"/>
        <v>1300000</v>
      </c>
      <c r="I90" s="158">
        <f t="shared" si="13"/>
        <v>1300000</v>
      </c>
      <c r="J90" s="159">
        <f t="shared" si="11"/>
        <v>0</v>
      </c>
    </row>
    <row r="91" spans="1:11" ht="15.75">
      <c r="A91" s="168">
        <v>86</v>
      </c>
      <c r="B91" s="169"/>
      <c r="C91" s="181" t="s">
        <v>151</v>
      </c>
      <c r="D91" s="176" t="s">
        <v>1421</v>
      </c>
      <c r="E91" s="172">
        <v>32490</v>
      </c>
      <c r="F91" s="175" t="s">
        <v>152</v>
      </c>
      <c r="G91" s="174">
        <v>4</v>
      </c>
      <c r="H91" s="158">
        <f t="shared" si="13"/>
        <v>1300000</v>
      </c>
      <c r="I91" s="158">
        <f t="shared" si="13"/>
        <v>1300000</v>
      </c>
      <c r="J91" s="159">
        <f t="shared" si="11"/>
        <v>0</v>
      </c>
    </row>
    <row r="92" spans="1:11" ht="28.5">
      <c r="A92" s="168">
        <v>87</v>
      </c>
      <c r="B92" s="178" t="s">
        <v>153</v>
      </c>
      <c r="C92" s="170" t="s">
        <v>154</v>
      </c>
      <c r="D92" s="176" t="s">
        <v>1421</v>
      </c>
      <c r="E92" s="172">
        <v>24190</v>
      </c>
      <c r="F92" s="175" t="s">
        <v>155</v>
      </c>
      <c r="G92" s="174">
        <v>2</v>
      </c>
      <c r="H92" s="158">
        <f t="shared" ref="H92:H93" si="14">+$M$2</f>
        <v>4700000</v>
      </c>
      <c r="I92" s="158">
        <f t="shared" si="13"/>
        <v>1300000</v>
      </c>
      <c r="J92" s="159">
        <f t="shared" si="11"/>
        <v>3400000</v>
      </c>
    </row>
    <row r="93" spans="1:11" ht="15.75">
      <c r="A93" s="168">
        <v>88</v>
      </c>
      <c r="B93" s="171"/>
      <c r="C93" s="170" t="s">
        <v>55</v>
      </c>
      <c r="D93" s="176" t="s">
        <v>1423</v>
      </c>
      <c r="E93" s="172">
        <v>28323</v>
      </c>
      <c r="F93" s="173" t="s">
        <v>56</v>
      </c>
      <c r="G93" s="174">
        <v>2</v>
      </c>
      <c r="H93" s="158">
        <f t="shared" si="14"/>
        <v>4700000</v>
      </c>
      <c r="I93" s="158">
        <f t="shared" si="13"/>
        <v>1300000</v>
      </c>
      <c r="J93" s="159">
        <f t="shared" si="11"/>
        <v>3400000</v>
      </c>
    </row>
    <row r="94" spans="1:11" ht="15.75">
      <c r="A94" s="168">
        <v>89</v>
      </c>
      <c r="B94" s="169"/>
      <c r="C94" s="181" t="s">
        <v>156</v>
      </c>
      <c r="D94" s="176" t="s">
        <v>1423</v>
      </c>
      <c r="E94" s="172">
        <v>29158</v>
      </c>
      <c r="F94" s="173" t="s">
        <v>157</v>
      </c>
      <c r="G94" s="174">
        <v>4</v>
      </c>
      <c r="H94" s="158">
        <f t="shared" ref="H94:I109" si="15">+$O$2</f>
        <v>1300000</v>
      </c>
      <c r="I94" s="158">
        <f t="shared" si="13"/>
        <v>1300000</v>
      </c>
      <c r="J94" s="159">
        <f t="shared" si="11"/>
        <v>0</v>
      </c>
    </row>
    <row r="95" spans="1:11" ht="15.75">
      <c r="A95" s="168">
        <v>90</v>
      </c>
      <c r="B95" s="169"/>
      <c r="C95" s="181" t="s">
        <v>158</v>
      </c>
      <c r="D95" s="176" t="s">
        <v>1423</v>
      </c>
      <c r="E95" s="172">
        <v>30928</v>
      </c>
      <c r="F95" s="189" t="s">
        <v>159</v>
      </c>
      <c r="G95" s="174">
        <v>4</v>
      </c>
      <c r="H95" s="158">
        <f t="shared" si="15"/>
        <v>1300000</v>
      </c>
      <c r="I95" s="158">
        <f t="shared" si="13"/>
        <v>1300000</v>
      </c>
      <c r="J95" s="159">
        <f t="shared" si="11"/>
        <v>0</v>
      </c>
    </row>
    <row r="96" spans="1:11" ht="15.75">
      <c r="A96" s="168">
        <v>91</v>
      </c>
      <c r="B96" s="213"/>
      <c r="C96" s="213" t="s">
        <v>1440</v>
      </c>
      <c r="D96" s="211" t="s">
        <v>1421</v>
      </c>
      <c r="E96" s="214">
        <v>36502</v>
      </c>
      <c r="F96" s="226" t="s">
        <v>1454</v>
      </c>
      <c r="G96" s="212">
        <v>4</v>
      </c>
      <c r="H96" s="216">
        <f t="shared" si="15"/>
        <v>1300000</v>
      </c>
      <c r="I96" s="216">
        <f t="shared" si="15"/>
        <v>1300000</v>
      </c>
      <c r="J96" s="217">
        <f t="shared" si="11"/>
        <v>0</v>
      </c>
      <c r="K96" s="219">
        <v>45231</v>
      </c>
    </row>
    <row r="97" spans="1:11" ht="15.75">
      <c r="A97" s="168">
        <v>92</v>
      </c>
      <c r="B97" s="213"/>
      <c r="C97" s="213" t="s">
        <v>1447</v>
      </c>
      <c r="D97" s="211" t="s">
        <v>1421</v>
      </c>
      <c r="E97" s="214">
        <v>30392</v>
      </c>
      <c r="F97" s="215"/>
      <c r="G97" s="212">
        <v>4</v>
      </c>
      <c r="H97" s="216">
        <f t="shared" si="15"/>
        <v>1300000</v>
      </c>
      <c r="I97" s="216">
        <f t="shared" si="15"/>
        <v>1300000</v>
      </c>
      <c r="J97" s="217">
        <f t="shared" si="11"/>
        <v>0</v>
      </c>
      <c r="K97" s="219">
        <v>45261</v>
      </c>
    </row>
    <row r="98" spans="1:11" ht="58.15" customHeight="1">
      <c r="A98" s="168">
        <v>93</v>
      </c>
      <c r="B98" s="178" t="s">
        <v>1414</v>
      </c>
      <c r="C98" s="170" t="s">
        <v>160</v>
      </c>
      <c r="D98" s="176" t="s">
        <v>1421</v>
      </c>
      <c r="E98" s="172">
        <v>24785</v>
      </c>
      <c r="F98" s="175" t="s">
        <v>161</v>
      </c>
      <c r="G98" s="174">
        <v>2</v>
      </c>
      <c r="H98" s="158">
        <f t="shared" ref="H98:H100" si="16">+$M$2</f>
        <v>4700000</v>
      </c>
      <c r="I98" s="158">
        <f t="shared" si="15"/>
        <v>1300000</v>
      </c>
      <c r="J98" s="159">
        <f t="shared" si="11"/>
        <v>3400000</v>
      </c>
    </row>
    <row r="99" spans="1:11" ht="15.75">
      <c r="A99" s="168">
        <v>94</v>
      </c>
      <c r="B99" s="178"/>
      <c r="C99" s="170" t="s">
        <v>162</v>
      </c>
      <c r="D99" s="176" t="s">
        <v>1421</v>
      </c>
      <c r="E99" s="172">
        <v>27398</v>
      </c>
      <c r="F99" s="175" t="s">
        <v>163</v>
      </c>
      <c r="G99" s="174">
        <v>2</v>
      </c>
      <c r="H99" s="158">
        <f t="shared" si="16"/>
        <v>4700000</v>
      </c>
      <c r="I99" s="158">
        <f t="shared" si="15"/>
        <v>1300000</v>
      </c>
      <c r="J99" s="159">
        <f t="shared" si="11"/>
        <v>3400000</v>
      </c>
    </row>
    <row r="100" spans="1:11" ht="15.75">
      <c r="A100" s="168">
        <v>95</v>
      </c>
      <c r="B100" s="169"/>
      <c r="C100" s="170" t="s">
        <v>179</v>
      </c>
      <c r="D100" s="176" t="s">
        <v>1421</v>
      </c>
      <c r="E100" s="172">
        <v>26671</v>
      </c>
      <c r="F100" s="175" t="s">
        <v>180</v>
      </c>
      <c r="G100" s="174">
        <v>2</v>
      </c>
      <c r="H100" s="158">
        <f t="shared" si="16"/>
        <v>4700000</v>
      </c>
      <c r="I100" s="158">
        <f t="shared" si="15"/>
        <v>1300000</v>
      </c>
      <c r="J100" s="159">
        <f t="shared" si="11"/>
        <v>3400000</v>
      </c>
    </row>
    <row r="101" spans="1:11" ht="15.75">
      <c r="A101" s="168">
        <v>96</v>
      </c>
      <c r="B101" s="169"/>
      <c r="C101" s="181" t="s">
        <v>164</v>
      </c>
      <c r="D101" s="176" t="s">
        <v>1421</v>
      </c>
      <c r="E101" s="172">
        <v>29114</v>
      </c>
      <c r="F101" s="184" t="s">
        <v>165</v>
      </c>
      <c r="G101" s="174">
        <v>4</v>
      </c>
      <c r="H101" s="158">
        <f>+$O$2</f>
        <v>1300000</v>
      </c>
      <c r="I101" s="158">
        <f t="shared" si="15"/>
        <v>1300000</v>
      </c>
      <c r="J101" s="159">
        <f t="shared" si="11"/>
        <v>0</v>
      </c>
    </row>
    <row r="102" spans="1:11" ht="15.75">
      <c r="A102" s="168">
        <v>97</v>
      </c>
      <c r="B102" s="169"/>
      <c r="C102" s="170" t="s">
        <v>122</v>
      </c>
      <c r="D102" s="176" t="s">
        <v>1421</v>
      </c>
      <c r="E102" s="172">
        <v>30837</v>
      </c>
      <c r="F102" s="175" t="s">
        <v>166</v>
      </c>
      <c r="G102" s="174">
        <v>3</v>
      </c>
      <c r="H102" s="158">
        <f>+$N$2</f>
        <v>2400000</v>
      </c>
      <c r="I102" s="158">
        <f t="shared" si="15"/>
        <v>1300000</v>
      </c>
      <c r="J102" s="159">
        <f t="shared" si="11"/>
        <v>1100000</v>
      </c>
    </row>
    <row r="103" spans="1:11" ht="15.75">
      <c r="A103" s="168">
        <v>98</v>
      </c>
      <c r="B103" s="169"/>
      <c r="C103" s="181" t="s">
        <v>167</v>
      </c>
      <c r="D103" s="176" t="s">
        <v>1423</v>
      </c>
      <c r="E103" s="172">
        <v>30666</v>
      </c>
      <c r="F103" s="175" t="s">
        <v>168</v>
      </c>
      <c r="G103" s="174">
        <v>4</v>
      </c>
      <c r="H103" s="158">
        <f t="shared" ref="H103:H105" si="17">+$O$2</f>
        <v>1300000</v>
      </c>
      <c r="I103" s="158">
        <f t="shared" si="15"/>
        <v>1300000</v>
      </c>
      <c r="J103" s="159">
        <f t="shared" si="11"/>
        <v>0</v>
      </c>
    </row>
    <row r="104" spans="1:11" ht="15.75">
      <c r="A104" s="168">
        <v>99</v>
      </c>
      <c r="B104" s="169"/>
      <c r="C104" s="181" t="s">
        <v>169</v>
      </c>
      <c r="D104" s="176" t="s">
        <v>1421</v>
      </c>
      <c r="E104" s="172">
        <v>32390</v>
      </c>
      <c r="F104" s="177" t="s">
        <v>170</v>
      </c>
      <c r="G104" s="174">
        <v>4</v>
      </c>
      <c r="H104" s="158">
        <f t="shared" si="17"/>
        <v>1300000</v>
      </c>
      <c r="I104" s="158">
        <f t="shared" si="15"/>
        <v>1300000</v>
      </c>
      <c r="J104" s="159">
        <f t="shared" si="11"/>
        <v>0</v>
      </c>
    </row>
    <row r="105" spans="1:11" ht="15.75">
      <c r="A105" s="168">
        <v>100</v>
      </c>
      <c r="B105" s="169"/>
      <c r="C105" s="181" t="s">
        <v>171</v>
      </c>
      <c r="D105" s="176" t="s">
        <v>1423</v>
      </c>
      <c r="E105" s="172">
        <v>28673</v>
      </c>
      <c r="F105" s="175" t="s">
        <v>172</v>
      </c>
      <c r="G105" s="174">
        <v>4</v>
      </c>
      <c r="H105" s="158">
        <f t="shared" si="17"/>
        <v>1300000</v>
      </c>
      <c r="I105" s="158">
        <f t="shared" si="15"/>
        <v>1300000</v>
      </c>
      <c r="J105" s="159">
        <f t="shared" si="11"/>
        <v>0</v>
      </c>
    </row>
    <row r="106" spans="1:11" ht="30">
      <c r="A106" s="168">
        <v>101</v>
      </c>
      <c r="B106" s="169"/>
      <c r="C106" s="170" t="s">
        <v>173</v>
      </c>
      <c r="D106" s="176" t="s">
        <v>1421</v>
      </c>
      <c r="E106" s="172">
        <v>31248</v>
      </c>
      <c r="F106" s="175" t="s">
        <v>174</v>
      </c>
      <c r="G106" s="174">
        <v>3</v>
      </c>
      <c r="H106" s="158">
        <f>+$N$2</f>
        <v>2400000</v>
      </c>
      <c r="I106" s="158">
        <f t="shared" si="15"/>
        <v>1300000</v>
      </c>
      <c r="J106" s="159">
        <f t="shared" si="11"/>
        <v>1100000</v>
      </c>
      <c r="K106" s="153" t="s">
        <v>1413</v>
      </c>
    </row>
    <row r="107" spans="1:11" ht="15.75">
      <c r="A107" s="168">
        <v>102</v>
      </c>
      <c r="B107" s="169"/>
      <c r="C107" s="181" t="s">
        <v>175</v>
      </c>
      <c r="D107" s="176" t="s">
        <v>1421</v>
      </c>
      <c r="E107" s="172">
        <v>28397</v>
      </c>
      <c r="F107" s="175" t="s">
        <v>176</v>
      </c>
      <c r="G107" s="174">
        <v>4</v>
      </c>
      <c r="H107" s="158">
        <f t="shared" ref="H107:I120" si="18">+$O$2</f>
        <v>1300000</v>
      </c>
      <c r="I107" s="158">
        <f t="shared" si="15"/>
        <v>1300000</v>
      </c>
      <c r="J107" s="159">
        <f t="shared" si="11"/>
        <v>0</v>
      </c>
    </row>
    <row r="108" spans="1:11" ht="15.75">
      <c r="A108" s="168">
        <v>103</v>
      </c>
      <c r="B108" s="169"/>
      <c r="C108" s="181" t="s">
        <v>177</v>
      </c>
      <c r="D108" s="176" t="s">
        <v>1421</v>
      </c>
      <c r="E108" s="172">
        <v>33191</v>
      </c>
      <c r="F108" s="177" t="s">
        <v>1325</v>
      </c>
      <c r="G108" s="174">
        <v>4</v>
      </c>
      <c r="H108" s="158">
        <f t="shared" si="18"/>
        <v>1300000</v>
      </c>
      <c r="I108" s="158">
        <f t="shared" si="15"/>
        <v>1300000</v>
      </c>
      <c r="J108" s="159">
        <f t="shared" si="11"/>
        <v>0</v>
      </c>
    </row>
    <row r="109" spans="1:11" ht="15.75">
      <c r="A109" s="168">
        <v>104</v>
      </c>
      <c r="B109" s="169"/>
      <c r="C109" s="181" t="s">
        <v>181</v>
      </c>
      <c r="D109" s="176" t="s">
        <v>1421</v>
      </c>
      <c r="E109" s="172">
        <v>25235</v>
      </c>
      <c r="F109" s="177" t="s">
        <v>1326</v>
      </c>
      <c r="G109" s="174">
        <v>4</v>
      </c>
      <c r="H109" s="158">
        <f t="shared" si="18"/>
        <v>1300000</v>
      </c>
      <c r="I109" s="158">
        <f t="shared" si="15"/>
        <v>1300000</v>
      </c>
      <c r="J109" s="159">
        <f t="shared" si="11"/>
        <v>0</v>
      </c>
    </row>
    <row r="110" spans="1:11" ht="15.75">
      <c r="A110" s="168">
        <v>105</v>
      </c>
      <c r="B110" s="169"/>
      <c r="C110" s="181" t="s">
        <v>182</v>
      </c>
      <c r="D110" s="176" t="s">
        <v>1421</v>
      </c>
      <c r="E110" s="172">
        <v>29001</v>
      </c>
      <c r="F110" s="183" t="s">
        <v>183</v>
      </c>
      <c r="G110" s="174">
        <v>4</v>
      </c>
      <c r="H110" s="158">
        <f t="shared" si="18"/>
        <v>1300000</v>
      </c>
      <c r="I110" s="158">
        <f t="shared" si="18"/>
        <v>1300000</v>
      </c>
      <c r="J110" s="159">
        <f t="shared" si="11"/>
        <v>0</v>
      </c>
    </row>
    <row r="111" spans="1:11" ht="15.75">
      <c r="A111" s="168">
        <v>106</v>
      </c>
      <c r="B111" s="169"/>
      <c r="C111" s="181" t="s">
        <v>184</v>
      </c>
      <c r="D111" s="176" t="s">
        <v>1423</v>
      </c>
      <c r="E111" s="172">
        <v>30739</v>
      </c>
      <c r="F111" s="175" t="s">
        <v>185</v>
      </c>
      <c r="G111" s="174">
        <v>4</v>
      </c>
      <c r="H111" s="158">
        <f t="shared" si="18"/>
        <v>1300000</v>
      </c>
      <c r="I111" s="158">
        <f t="shared" si="18"/>
        <v>1300000</v>
      </c>
      <c r="J111" s="159">
        <f t="shared" si="11"/>
        <v>0</v>
      </c>
    </row>
    <row r="112" spans="1:11" ht="15.75">
      <c r="A112" s="168">
        <v>107</v>
      </c>
      <c r="B112" s="169"/>
      <c r="C112" s="181" t="s">
        <v>186</v>
      </c>
      <c r="D112" s="176" t="s">
        <v>1421</v>
      </c>
      <c r="E112" s="172">
        <v>30623</v>
      </c>
      <c r="F112" s="175" t="s">
        <v>187</v>
      </c>
      <c r="G112" s="174">
        <v>4</v>
      </c>
      <c r="H112" s="158">
        <f t="shared" si="18"/>
        <v>1300000</v>
      </c>
      <c r="I112" s="158">
        <f t="shared" si="18"/>
        <v>1300000</v>
      </c>
      <c r="J112" s="159">
        <f t="shared" si="11"/>
        <v>0</v>
      </c>
    </row>
    <row r="113" spans="1:11" ht="15.75">
      <c r="A113" s="168">
        <v>108</v>
      </c>
      <c r="B113" s="169"/>
      <c r="C113" s="181" t="s">
        <v>188</v>
      </c>
      <c r="D113" s="176" t="s">
        <v>1421</v>
      </c>
      <c r="E113" s="172">
        <v>31816</v>
      </c>
      <c r="F113" s="184" t="s">
        <v>189</v>
      </c>
      <c r="G113" s="174">
        <v>4</v>
      </c>
      <c r="H113" s="158">
        <f t="shared" si="18"/>
        <v>1300000</v>
      </c>
      <c r="I113" s="158">
        <f t="shared" si="18"/>
        <v>1300000</v>
      </c>
      <c r="J113" s="159">
        <f t="shared" si="11"/>
        <v>0</v>
      </c>
    </row>
    <row r="114" spans="1:11" ht="19.899999999999999" customHeight="1">
      <c r="A114" s="168">
        <v>109</v>
      </c>
      <c r="B114" s="169"/>
      <c r="C114" s="170" t="s">
        <v>190</v>
      </c>
      <c r="D114" s="176" t="s">
        <v>1423</v>
      </c>
      <c r="E114" s="172">
        <v>33051</v>
      </c>
      <c r="F114" s="177" t="s">
        <v>191</v>
      </c>
      <c r="G114" s="174">
        <v>3</v>
      </c>
      <c r="H114" s="158">
        <f>+$N$2</f>
        <v>2400000</v>
      </c>
      <c r="I114" s="158">
        <f t="shared" si="18"/>
        <v>1300000</v>
      </c>
      <c r="J114" s="159">
        <f t="shared" si="11"/>
        <v>1100000</v>
      </c>
    </row>
    <row r="115" spans="1:11" ht="15.75">
      <c r="A115" s="168">
        <v>110</v>
      </c>
      <c r="B115" s="169"/>
      <c r="C115" s="181" t="s">
        <v>192</v>
      </c>
      <c r="D115" s="176" t="s">
        <v>1423</v>
      </c>
      <c r="E115" s="172">
        <v>30241</v>
      </c>
      <c r="F115" s="177" t="s">
        <v>193</v>
      </c>
      <c r="G115" s="174">
        <v>4</v>
      </c>
      <c r="H115" s="158">
        <f t="shared" ref="H115:H118" si="19">+$O$2</f>
        <v>1300000</v>
      </c>
      <c r="I115" s="158">
        <f t="shared" si="18"/>
        <v>1300000</v>
      </c>
      <c r="J115" s="159">
        <f t="shared" si="11"/>
        <v>0</v>
      </c>
    </row>
    <row r="116" spans="1:11" ht="15.75">
      <c r="A116" s="168">
        <v>111</v>
      </c>
      <c r="B116" s="169"/>
      <c r="C116" s="181" t="s">
        <v>194</v>
      </c>
      <c r="D116" s="176" t="s">
        <v>1423</v>
      </c>
      <c r="E116" s="172">
        <v>30557</v>
      </c>
      <c r="F116" s="183" t="s">
        <v>195</v>
      </c>
      <c r="G116" s="174">
        <v>4</v>
      </c>
      <c r="H116" s="158">
        <f t="shared" si="19"/>
        <v>1300000</v>
      </c>
      <c r="I116" s="158">
        <f t="shared" si="18"/>
        <v>1300000</v>
      </c>
      <c r="J116" s="159">
        <f t="shared" si="11"/>
        <v>0</v>
      </c>
    </row>
    <row r="117" spans="1:11" ht="15.75">
      <c r="A117" s="168">
        <v>112</v>
      </c>
      <c r="B117" s="169"/>
      <c r="C117" s="181" t="s">
        <v>196</v>
      </c>
      <c r="D117" s="176" t="s">
        <v>1423</v>
      </c>
      <c r="E117" s="172">
        <v>29497</v>
      </c>
      <c r="F117" s="175" t="s">
        <v>197</v>
      </c>
      <c r="G117" s="174">
        <v>4</v>
      </c>
      <c r="H117" s="158">
        <f t="shared" si="19"/>
        <v>1300000</v>
      </c>
      <c r="I117" s="158">
        <f t="shared" si="18"/>
        <v>1300000</v>
      </c>
      <c r="J117" s="159">
        <f t="shared" si="11"/>
        <v>0</v>
      </c>
    </row>
    <row r="118" spans="1:11" s="162" customFormat="1" ht="15.75">
      <c r="A118" s="168">
        <v>113</v>
      </c>
      <c r="B118" s="186"/>
      <c r="C118" s="186" t="s">
        <v>1426</v>
      </c>
      <c r="D118" s="187" t="s">
        <v>1423</v>
      </c>
      <c r="E118" s="222">
        <v>35610</v>
      </c>
      <c r="F118" s="225" t="s">
        <v>1427</v>
      </c>
      <c r="G118" s="174">
        <v>4</v>
      </c>
      <c r="H118" s="158">
        <f t="shared" si="19"/>
        <v>1300000</v>
      </c>
      <c r="I118" s="158">
        <f t="shared" si="18"/>
        <v>1300000</v>
      </c>
      <c r="J118" s="159">
        <f t="shared" si="11"/>
        <v>0</v>
      </c>
      <c r="K118" s="163">
        <v>45203</v>
      </c>
    </row>
    <row r="119" spans="1:11" ht="46.9" customHeight="1">
      <c r="A119" s="168">
        <v>114</v>
      </c>
      <c r="B119" s="178" t="s">
        <v>198</v>
      </c>
      <c r="C119" s="170" t="s">
        <v>199</v>
      </c>
      <c r="D119" s="176" t="s">
        <v>1421</v>
      </c>
      <c r="E119" s="172">
        <v>27690</v>
      </c>
      <c r="F119" s="175" t="s">
        <v>200</v>
      </c>
      <c r="G119" s="174">
        <v>2</v>
      </c>
      <c r="H119" s="158">
        <f t="shared" ref="H119:H120" si="20">+$M$2</f>
        <v>4700000</v>
      </c>
      <c r="I119" s="158">
        <f t="shared" si="18"/>
        <v>1300000</v>
      </c>
      <c r="J119" s="159">
        <f t="shared" si="11"/>
        <v>3400000</v>
      </c>
    </row>
    <row r="120" spans="1:11" ht="15.75">
      <c r="A120" s="168">
        <v>115</v>
      </c>
      <c r="B120" s="169"/>
      <c r="C120" s="170" t="s">
        <v>201</v>
      </c>
      <c r="D120" s="176" t="s">
        <v>1421</v>
      </c>
      <c r="E120" s="172">
        <v>28555</v>
      </c>
      <c r="F120" s="175" t="s">
        <v>202</v>
      </c>
      <c r="G120" s="174">
        <v>2</v>
      </c>
      <c r="H120" s="158">
        <f t="shared" si="20"/>
        <v>4700000</v>
      </c>
      <c r="I120" s="158">
        <f t="shared" si="18"/>
        <v>1300000</v>
      </c>
      <c r="J120" s="159">
        <f t="shared" si="11"/>
        <v>3400000</v>
      </c>
    </row>
    <row r="121" spans="1:11" ht="15.75">
      <c r="A121" s="168">
        <v>116</v>
      </c>
      <c r="B121" s="169"/>
      <c r="C121" s="170" t="s">
        <v>203</v>
      </c>
      <c r="D121" s="176" t="s">
        <v>1421</v>
      </c>
      <c r="E121" s="172">
        <v>29934</v>
      </c>
      <c r="F121" s="173" t="s">
        <v>1403</v>
      </c>
      <c r="G121" s="174">
        <v>3</v>
      </c>
      <c r="H121" s="158">
        <f t="shared" ref="H121:I125" si="21">+$N$2</f>
        <v>2400000</v>
      </c>
      <c r="I121" s="158">
        <f>+$N$2</f>
        <v>2400000</v>
      </c>
      <c r="J121" s="159">
        <f t="shared" si="11"/>
        <v>0</v>
      </c>
    </row>
    <row r="122" spans="1:11" ht="15.75">
      <c r="A122" s="168">
        <v>117</v>
      </c>
      <c r="B122" s="169"/>
      <c r="C122" s="170" t="s">
        <v>204</v>
      </c>
      <c r="D122" s="176" t="s">
        <v>1421</v>
      </c>
      <c r="E122" s="172">
        <v>32360</v>
      </c>
      <c r="F122" s="173" t="s">
        <v>205</v>
      </c>
      <c r="G122" s="174">
        <v>3</v>
      </c>
      <c r="H122" s="158">
        <f t="shared" si="21"/>
        <v>2400000</v>
      </c>
      <c r="I122" s="158">
        <f t="shared" si="21"/>
        <v>2400000</v>
      </c>
      <c r="J122" s="159">
        <f t="shared" si="11"/>
        <v>0</v>
      </c>
    </row>
    <row r="123" spans="1:11" ht="15.75">
      <c r="A123" s="168">
        <v>118</v>
      </c>
      <c r="B123" s="169"/>
      <c r="C123" s="170" t="s">
        <v>206</v>
      </c>
      <c r="D123" s="176" t="s">
        <v>1421</v>
      </c>
      <c r="E123" s="172">
        <v>32074</v>
      </c>
      <c r="F123" s="173" t="s">
        <v>207</v>
      </c>
      <c r="G123" s="174">
        <v>3</v>
      </c>
      <c r="H123" s="158">
        <f t="shared" si="21"/>
        <v>2400000</v>
      </c>
      <c r="I123" s="158">
        <f t="shared" si="21"/>
        <v>2400000</v>
      </c>
      <c r="J123" s="159">
        <f t="shared" si="11"/>
        <v>0</v>
      </c>
    </row>
    <row r="124" spans="1:11" ht="15.75">
      <c r="A124" s="168">
        <v>119</v>
      </c>
      <c r="B124" s="169"/>
      <c r="C124" s="181" t="s">
        <v>208</v>
      </c>
      <c r="D124" s="176" t="s">
        <v>1421</v>
      </c>
      <c r="E124" s="172">
        <v>33673</v>
      </c>
      <c r="F124" s="175" t="s">
        <v>209</v>
      </c>
      <c r="G124" s="174">
        <v>4</v>
      </c>
      <c r="H124" s="158">
        <f>+$O$2</f>
        <v>1300000</v>
      </c>
      <c r="I124" s="158">
        <f t="shared" ref="I124:I190" si="22">+$O$2</f>
        <v>1300000</v>
      </c>
      <c r="J124" s="159">
        <f t="shared" si="11"/>
        <v>0</v>
      </c>
    </row>
    <row r="125" spans="1:11" ht="15.75">
      <c r="A125" s="168">
        <v>120</v>
      </c>
      <c r="B125" s="213"/>
      <c r="C125" s="213" t="s">
        <v>1441</v>
      </c>
      <c r="D125" s="211" t="s">
        <v>1421</v>
      </c>
      <c r="E125" s="214">
        <v>36860</v>
      </c>
      <c r="F125" s="215" t="s">
        <v>1458</v>
      </c>
      <c r="G125" s="212">
        <v>3</v>
      </c>
      <c r="H125" s="216">
        <f t="shared" si="21"/>
        <v>2400000</v>
      </c>
      <c r="I125" s="216">
        <f t="shared" si="21"/>
        <v>2400000</v>
      </c>
      <c r="J125" s="217">
        <f t="shared" si="11"/>
        <v>0</v>
      </c>
      <c r="K125" s="164">
        <v>45245</v>
      </c>
    </row>
    <row r="126" spans="1:11" ht="15.75">
      <c r="A126" s="168">
        <v>121</v>
      </c>
      <c r="B126" s="178" t="s">
        <v>210</v>
      </c>
      <c r="C126" s="170" t="s">
        <v>211</v>
      </c>
      <c r="D126" s="176" t="s">
        <v>1421</v>
      </c>
      <c r="E126" s="172">
        <v>25614</v>
      </c>
      <c r="F126" s="175" t="s">
        <v>212</v>
      </c>
      <c r="G126" s="174">
        <v>2</v>
      </c>
      <c r="H126" s="158">
        <f t="shared" ref="H126:H127" si="23">+$M$2</f>
        <v>4700000</v>
      </c>
      <c r="I126" s="158">
        <f t="shared" si="22"/>
        <v>1300000</v>
      </c>
      <c r="J126" s="159">
        <f t="shared" si="11"/>
        <v>3400000</v>
      </c>
    </row>
    <row r="127" spans="1:11" ht="15.75">
      <c r="A127" s="168">
        <v>122</v>
      </c>
      <c r="B127" s="169"/>
      <c r="C127" s="170" t="s">
        <v>213</v>
      </c>
      <c r="D127" s="176" t="s">
        <v>1421</v>
      </c>
      <c r="E127" s="172">
        <v>27171</v>
      </c>
      <c r="F127" s="175" t="s">
        <v>214</v>
      </c>
      <c r="G127" s="174">
        <v>2</v>
      </c>
      <c r="H127" s="158">
        <f t="shared" si="23"/>
        <v>4700000</v>
      </c>
      <c r="I127" s="158">
        <f t="shared" si="22"/>
        <v>1300000</v>
      </c>
      <c r="J127" s="159">
        <f t="shared" si="11"/>
        <v>3400000</v>
      </c>
    </row>
    <row r="128" spans="1:11" ht="15.75">
      <c r="A128" s="168">
        <v>123</v>
      </c>
      <c r="B128" s="169"/>
      <c r="C128" s="181" t="s">
        <v>215</v>
      </c>
      <c r="D128" s="176" t="s">
        <v>1421</v>
      </c>
      <c r="E128" s="172">
        <v>25955</v>
      </c>
      <c r="F128" s="175" t="s">
        <v>216</v>
      </c>
      <c r="G128" s="174">
        <v>4</v>
      </c>
      <c r="H128" s="158">
        <f t="shared" ref="H128:H132" si="24">+$O$2</f>
        <v>1300000</v>
      </c>
      <c r="I128" s="158">
        <f t="shared" si="22"/>
        <v>1300000</v>
      </c>
      <c r="J128" s="159">
        <f t="shared" si="11"/>
        <v>0</v>
      </c>
    </row>
    <row r="129" spans="1:11" ht="15.75">
      <c r="A129" s="168">
        <v>124</v>
      </c>
      <c r="B129" s="169"/>
      <c r="C129" s="181" t="s">
        <v>217</v>
      </c>
      <c r="D129" s="176" t="s">
        <v>1423</v>
      </c>
      <c r="E129" s="172">
        <v>31253</v>
      </c>
      <c r="F129" s="175" t="s">
        <v>218</v>
      </c>
      <c r="G129" s="174">
        <v>4</v>
      </c>
      <c r="H129" s="158">
        <f t="shared" si="24"/>
        <v>1300000</v>
      </c>
      <c r="I129" s="158">
        <f t="shared" si="22"/>
        <v>1300000</v>
      </c>
      <c r="J129" s="159">
        <f t="shared" si="11"/>
        <v>0</v>
      </c>
    </row>
    <row r="130" spans="1:11" ht="15.75">
      <c r="A130" s="168">
        <v>125</v>
      </c>
      <c r="B130" s="169"/>
      <c r="C130" s="181" t="s">
        <v>219</v>
      </c>
      <c r="D130" s="176" t="s">
        <v>1423</v>
      </c>
      <c r="E130" s="172">
        <v>26258</v>
      </c>
      <c r="F130" s="175" t="s">
        <v>220</v>
      </c>
      <c r="G130" s="174">
        <v>4</v>
      </c>
      <c r="H130" s="158">
        <f t="shared" si="24"/>
        <v>1300000</v>
      </c>
      <c r="I130" s="158">
        <f t="shared" si="22"/>
        <v>1300000</v>
      </c>
      <c r="J130" s="159">
        <f t="shared" si="11"/>
        <v>0</v>
      </c>
    </row>
    <row r="131" spans="1:11" ht="15.75">
      <c r="A131" s="168">
        <v>126</v>
      </c>
      <c r="B131" s="169"/>
      <c r="C131" s="181" t="s">
        <v>221</v>
      </c>
      <c r="D131" s="176" t="s">
        <v>1421</v>
      </c>
      <c r="E131" s="172">
        <v>31942</v>
      </c>
      <c r="F131" s="175" t="s">
        <v>222</v>
      </c>
      <c r="G131" s="174">
        <v>4</v>
      </c>
      <c r="H131" s="158">
        <f t="shared" si="24"/>
        <v>1300000</v>
      </c>
      <c r="I131" s="158">
        <f t="shared" si="22"/>
        <v>1300000</v>
      </c>
      <c r="J131" s="159">
        <f t="shared" si="11"/>
        <v>0</v>
      </c>
    </row>
    <row r="132" spans="1:11" ht="15.75">
      <c r="A132" s="168">
        <v>127</v>
      </c>
      <c r="B132" s="169"/>
      <c r="C132" s="181" t="s">
        <v>223</v>
      </c>
      <c r="D132" s="176" t="s">
        <v>1421</v>
      </c>
      <c r="E132" s="172">
        <v>32484</v>
      </c>
      <c r="F132" s="175" t="s">
        <v>1327</v>
      </c>
      <c r="G132" s="174">
        <v>4</v>
      </c>
      <c r="H132" s="158">
        <f t="shared" si="24"/>
        <v>1300000</v>
      </c>
      <c r="I132" s="158">
        <f t="shared" si="22"/>
        <v>1300000</v>
      </c>
      <c r="J132" s="159">
        <f t="shared" si="11"/>
        <v>0</v>
      </c>
    </row>
    <row r="133" spans="1:11" ht="15.75">
      <c r="A133" s="168">
        <v>128</v>
      </c>
      <c r="B133" s="192"/>
      <c r="C133" s="193" t="s">
        <v>224</v>
      </c>
      <c r="D133" s="228" t="s">
        <v>1421</v>
      </c>
      <c r="E133" s="194">
        <v>23241</v>
      </c>
      <c r="F133" s="195" t="s">
        <v>225</v>
      </c>
      <c r="G133" s="174">
        <v>3</v>
      </c>
      <c r="H133" s="158">
        <f>+$N$2</f>
        <v>2400000</v>
      </c>
      <c r="I133" s="158">
        <f t="shared" si="22"/>
        <v>1300000</v>
      </c>
      <c r="J133" s="159">
        <f t="shared" si="11"/>
        <v>1100000</v>
      </c>
    </row>
    <row r="134" spans="1:11" ht="15.75">
      <c r="A134" s="168">
        <v>129</v>
      </c>
      <c r="B134" s="169"/>
      <c r="C134" s="181" t="s">
        <v>226</v>
      </c>
      <c r="D134" s="176" t="s">
        <v>1421</v>
      </c>
      <c r="E134" s="172">
        <v>26857</v>
      </c>
      <c r="F134" s="189" t="s">
        <v>227</v>
      </c>
      <c r="G134" s="174">
        <v>4</v>
      </c>
      <c r="H134" s="158">
        <f>+$O$2</f>
        <v>1300000</v>
      </c>
      <c r="I134" s="158">
        <f t="shared" si="22"/>
        <v>1300000</v>
      </c>
      <c r="J134" s="159">
        <f t="shared" si="11"/>
        <v>0</v>
      </c>
    </row>
    <row r="135" spans="1:11" ht="46.9" customHeight="1">
      <c r="A135" s="168">
        <v>130</v>
      </c>
      <c r="B135" s="178" t="s">
        <v>228</v>
      </c>
      <c r="C135" s="170" t="s">
        <v>229</v>
      </c>
      <c r="D135" s="176" t="s">
        <v>1421</v>
      </c>
      <c r="E135" s="172">
        <v>28165</v>
      </c>
      <c r="F135" s="182" t="s">
        <v>230</v>
      </c>
      <c r="G135" s="174">
        <v>2</v>
      </c>
      <c r="H135" s="158">
        <f t="shared" ref="H135:H136" si="25">+$M$2</f>
        <v>4700000</v>
      </c>
      <c r="I135" s="158">
        <f t="shared" si="22"/>
        <v>1300000</v>
      </c>
      <c r="J135" s="159">
        <f t="shared" si="11"/>
        <v>3400000</v>
      </c>
    </row>
    <row r="136" spans="1:11" ht="15.75">
      <c r="A136" s="168">
        <v>131</v>
      </c>
      <c r="B136" s="169"/>
      <c r="C136" s="170" t="s">
        <v>231</v>
      </c>
      <c r="D136" s="176" t="s">
        <v>1421</v>
      </c>
      <c r="E136" s="172">
        <v>28351</v>
      </c>
      <c r="F136" s="185" t="s">
        <v>232</v>
      </c>
      <c r="G136" s="174">
        <v>2</v>
      </c>
      <c r="H136" s="158">
        <f t="shared" si="25"/>
        <v>4700000</v>
      </c>
      <c r="I136" s="158">
        <f t="shared" si="22"/>
        <v>1300000</v>
      </c>
      <c r="J136" s="159">
        <f t="shared" si="11"/>
        <v>3400000</v>
      </c>
    </row>
    <row r="137" spans="1:11" ht="15.75">
      <c r="A137" s="168">
        <v>132</v>
      </c>
      <c r="B137" s="169"/>
      <c r="C137" s="181" t="s">
        <v>233</v>
      </c>
      <c r="D137" s="176" t="s">
        <v>1421</v>
      </c>
      <c r="E137" s="172">
        <v>31089</v>
      </c>
      <c r="F137" s="185" t="s">
        <v>234</v>
      </c>
      <c r="G137" s="174">
        <v>4</v>
      </c>
      <c r="H137" s="158">
        <f t="shared" ref="H137:H139" si="26">+$O$2</f>
        <v>1300000</v>
      </c>
      <c r="I137" s="158">
        <f t="shared" si="22"/>
        <v>1300000</v>
      </c>
      <c r="J137" s="159">
        <f t="shared" si="11"/>
        <v>0</v>
      </c>
    </row>
    <row r="138" spans="1:11" ht="15.75">
      <c r="A138" s="168">
        <v>133</v>
      </c>
      <c r="B138" s="169"/>
      <c r="C138" s="181" t="s">
        <v>235</v>
      </c>
      <c r="D138" s="176" t="s">
        <v>1421</v>
      </c>
      <c r="E138" s="172">
        <v>32034</v>
      </c>
      <c r="F138" s="185" t="s">
        <v>236</v>
      </c>
      <c r="G138" s="174">
        <v>4</v>
      </c>
      <c r="H138" s="158">
        <f t="shared" si="26"/>
        <v>1300000</v>
      </c>
      <c r="I138" s="158">
        <f t="shared" si="22"/>
        <v>1300000</v>
      </c>
      <c r="J138" s="159">
        <f t="shared" si="11"/>
        <v>0</v>
      </c>
    </row>
    <row r="139" spans="1:11" ht="15.75">
      <c r="A139" s="168">
        <v>134</v>
      </c>
      <c r="B139" s="169"/>
      <c r="C139" s="181" t="s">
        <v>237</v>
      </c>
      <c r="D139" s="176" t="s">
        <v>1421</v>
      </c>
      <c r="E139" s="172">
        <v>33685</v>
      </c>
      <c r="F139" s="185" t="s">
        <v>238</v>
      </c>
      <c r="G139" s="174">
        <v>4</v>
      </c>
      <c r="H139" s="158">
        <f t="shared" si="26"/>
        <v>1300000</v>
      </c>
      <c r="I139" s="158">
        <f t="shared" si="22"/>
        <v>1300000</v>
      </c>
      <c r="J139" s="159">
        <f t="shared" si="11"/>
        <v>0</v>
      </c>
    </row>
    <row r="140" spans="1:11" ht="30">
      <c r="A140" s="168">
        <v>135</v>
      </c>
      <c r="B140" s="169"/>
      <c r="C140" s="170" t="s">
        <v>239</v>
      </c>
      <c r="D140" s="176" t="s">
        <v>1421</v>
      </c>
      <c r="E140" s="172">
        <v>25040</v>
      </c>
      <c r="F140" s="185" t="s">
        <v>240</v>
      </c>
      <c r="G140" s="174">
        <v>3</v>
      </c>
      <c r="H140" s="158">
        <f>+$N$2</f>
        <v>2400000</v>
      </c>
      <c r="I140" s="158">
        <f t="shared" si="22"/>
        <v>1300000</v>
      </c>
      <c r="J140" s="159">
        <f t="shared" si="11"/>
        <v>1100000</v>
      </c>
      <c r="K140" s="154" t="s">
        <v>1413</v>
      </c>
    </row>
    <row r="141" spans="1:11" ht="15.75">
      <c r="A141" s="168">
        <v>136</v>
      </c>
      <c r="B141" s="169"/>
      <c r="C141" s="181" t="s">
        <v>241</v>
      </c>
      <c r="D141" s="176" t="s">
        <v>1423</v>
      </c>
      <c r="E141" s="172">
        <v>31637</v>
      </c>
      <c r="F141" s="185" t="s">
        <v>242</v>
      </c>
      <c r="G141" s="174">
        <v>4</v>
      </c>
      <c r="H141" s="158">
        <f t="shared" ref="H141:H143" si="27">+$O$2</f>
        <v>1300000</v>
      </c>
      <c r="I141" s="158">
        <f t="shared" si="22"/>
        <v>1300000</v>
      </c>
      <c r="J141" s="159">
        <f t="shared" ref="J141:J204" si="28">+H141-I141</f>
        <v>0</v>
      </c>
    </row>
    <row r="142" spans="1:11" ht="15.75">
      <c r="A142" s="168">
        <v>137</v>
      </c>
      <c r="B142" s="169"/>
      <c r="C142" s="181" t="s">
        <v>243</v>
      </c>
      <c r="D142" s="176" t="s">
        <v>1423</v>
      </c>
      <c r="E142" s="172">
        <v>29613</v>
      </c>
      <c r="F142" s="183" t="s">
        <v>244</v>
      </c>
      <c r="G142" s="174">
        <v>4</v>
      </c>
      <c r="H142" s="158">
        <f t="shared" si="27"/>
        <v>1300000</v>
      </c>
      <c r="I142" s="158">
        <f t="shared" si="22"/>
        <v>1300000</v>
      </c>
      <c r="J142" s="159">
        <f t="shared" si="28"/>
        <v>0</v>
      </c>
    </row>
    <row r="143" spans="1:11" ht="15.75">
      <c r="A143" s="168">
        <v>138</v>
      </c>
      <c r="B143" s="169"/>
      <c r="C143" s="181" t="s">
        <v>245</v>
      </c>
      <c r="D143" s="176" t="s">
        <v>1423</v>
      </c>
      <c r="E143" s="172">
        <v>32662</v>
      </c>
      <c r="F143" s="184" t="s">
        <v>246</v>
      </c>
      <c r="G143" s="174">
        <v>4</v>
      </c>
      <c r="H143" s="158">
        <f t="shared" si="27"/>
        <v>1300000</v>
      </c>
      <c r="I143" s="158">
        <f t="shared" si="22"/>
        <v>1300000</v>
      </c>
      <c r="J143" s="159">
        <f t="shared" si="28"/>
        <v>0</v>
      </c>
    </row>
    <row r="144" spans="1:11" ht="30">
      <c r="A144" s="168">
        <v>139</v>
      </c>
      <c r="B144" s="169"/>
      <c r="C144" s="170" t="s">
        <v>247</v>
      </c>
      <c r="D144" s="176" t="s">
        <v>1421</v>
      </c>
      <c r="E144" s="172">
        <v>29665</v>
      </c>
      <c r="F144" s="177" t="s">
        <v>1328</v>
      </c>
      <c r="G144" s="174">
        <v>3</v>
      </c>
      <c r="H144" s="158">
        <f>+$N$2</f>
        <v>2400000</v>
      </c>
      <c r="I144" s="158">
        <f t="shared" si="22"/>
        <v>1300000</v>
      </c>
      <c r="J144" s="159">
        <f t="shared" si="28"/>
        <v>1100000</v>
      </c>
      <c r="K144" s="154" t="s">
        <v>1413</v>
      </c>
    </row>
    <row r="145" spans="1:11" ht="15.75">
      <c r="A145" s="168">
        <v>140</v>
      </c>
      <c r="B145" s="169"/>
      <c r="C145" s="181" t="s">
        <v>248</v>
      </c>
      <c r="D145" s="176" t="s">
        <v>1421</v>
      </c>
      <c r="E145" s="172">
        <v>28659</v>
      </c>
      <c r="F145" s="184" t="s">
        <v>249</v>
      </c>
      <c r="G145" s="174">
        <v>4</v>
      </c>
      <c r="H145" s="158">
        <f t="shared" ref="H145:H149" si="29">+$O$2</f>
        <v>1300000</v>
      </c>
      <c r="I145" s="158">
        <f t="shared" si="22"/>
        <v>1300000</v>
      </c>
      <c r="J145" s="159">
        <f t="shared" si="28"/>
        <v>0</v>
      </c>
    </row>
    <row r="146" spans="1:11" ht="15.75">
      <c r="A146" s="168">
        <v>141</v>
      </c>
      <c r="B146" s="169"/>
      <c r="C146" s="181" t="s">
        <v>250</v>
      </c>
      <c r="D146" s="176" t="s">
        <v>1421</v>
      </c>
      <c r="E146" s="172">
        <v>31027</v>
      </c>
      <c r="F146" s="184" t="s">
        <v>251</v>
      </c>
      <c r="G146" s="174">
        <v>4</v>
      </c>
      <c r="H146" s="158">
        <f t="shared" si="29"/>
        <v>1300000</v>
      </c>
      <c r="I146" s="158">
        <f t="shared" si="22"/>
        <v>1300000</v>
      </c>
      <c r="J146" s="159">
        <f t="shared" si="28"/>
        <v>0</v>
      </c>
    </row>
    <row r="147" spans="1:11" ht="15.75">
      <c r="A147" s="168">
        <v>142</v>
      </c>
      <c r="B147" s="169"/>
      <c r="C147" s="181" t="s">
        <v>252</v>
      </c>
      <c r="D147" s="176" t="s">
        <v>1423</v>
      </c>
      <c r="E147" s="172">
        <v>29651</v>
      </c>
      <c r="F147" s="183" t="s">
        <v>253</v>
      </c>
      <c r="G147" s="174">
        <v>4</v>
      </c>
      <c r="H147" s="158">
        <f t="shared" si="29"/>
        <v>1300000</v>
      </c>
      <c r="I147" s="158">
        <f t="shared" si="22"/>
        <v>1300000</v>
      </c>
      <c r="J147" s="159">
        <f t="shared" si="28"/>
        <v>0</v>
      </c>
    </row>
    <row r="148" spans="1:11" ht="15.75">
      <c r="A148" s="168">
        <v>143</v>
      </c>
      <c r="B148" s="169"/>
      <c r="C148" s="181" t="s">
        <v>254</v>
      </c>
      <c r="D148" s="176" t="s">
        <v>1421</v>
      </c>
      <c r="E148" s="172">
        <v>32398</v>
      </c>
      <c r="F148" s="184" t="s">
        <v>1329</v>
      </c>
      <c r="G148" s="174">
        <v>4</v>
      </c>
      <c r="H148" s="158">
        <f t="shared" si="29"/>
        <v>1300000</v>
      </c>
      <c r="I148" s="158">
        <f t="shared" si="22"/>
        <v>1300000</v>
      </c>
      <c r="J148" s="159">
        <f t="shared" si="28"/>
        <v>0</v>
      </c>
    </row>
    <row r="149" spans="1:11" ht="15.75">
      <c r="A149" s="168">
        <v>144</v>
      </c>
      <c r="B149" s="169"/>
      <c r="C149" s="181" t="s">
        <v>255</v>
      </c>
      <c r="D149" s="176" t="s">
        <v>1421</v>
      </c>
      <c r="E149" s="172">
        <v>30645</v>
      </c>
      <c r="F149" s="175" t="s">
        <v>256</v>
      </c>
      <c r="G149" s="174">
        <v>4</v>
      </c>
      <c r="H149" s="158">
        <f t="shared" si="29"/>
        <v>1300000</v>
      </c>
      <c r="I149" s="158">
        <f t="shared" si="22"/>
        <v>1300000</v>
      </c>
      <c r="J149" s="159">
        <f t="shared" si="28"/>
        <v>0</v>
      </c>
    </row>
    <row r="150" spans="1:11" ht="30">
      <c r="A150" s="168">
        <v>145</v>
      </c>
      <c r="B150" s="169"/>
      <c r="C150" s="170" t="s">
        <v>257</v>
      </c>
      <c r="D150" s="176" t="s">
        <v>1421</v>
      </c>
      <c r="E150" s="172">
        <v>26157</v>
      </c>
      <c r="F150" s="183" t="s">
        <v>258</v>
      </c>
      <c r="G150" s="174">
        <v>3</v>
      </c>
      <c r="H150" s="158">
        <f>+$N$2</f>
        <v>2400000</v>
      </c>
      <c r="I150" s="158">
        <f t="shared" si="22"/>
        <v>1300000</v>
      </c>
      <c r="J150" s="159">
        <f t="shared" si="28"/>
        <v>1100000</v>
      </c>
      <c r="K150" s="154" t="s">
        <v>1413</v>
      </c>
    </row>
    <row r="151" spans="1:11" ht="15.75">
      <c r="A151" s="168">
        <v>146</v>
      </c>
      <c r="B151" s="169"/>
      <c r="C151" s="181" t="s">
        <v>259</v>
      </c>
      <c r="D151" s="176" t="s">
        <v>1421</v>
      </c>
      <c r="E151" s="172">
        <v>28845</v>
      </c>
      <c r="F151" s="184" t="s">
        <v>260</v>
      </c>
      <c r="G151" s="174">
        <v>4</v>
      </c>
      <c r="H151" s="158">
        <f t="shared" ref="H151:H172" si="30">+$O$2</f>
        <v>1300000</v>
      </c>
      <c r="I151" s="158">
        <f t="shared" si="22"/>
        <v>1300000</v>
      </c>
      <c r="J151" s="159">
        <f t="shared" si="28"/>
        <v>0</v>
      </c>
    </row>
    <row r="152" spans="1:11" ht="15.75">
      <c r="A152" s="168">
        <v>147</v>
      </c>
      <c r="B152" s="169"/>
      <c r="C152" s="181" t="s">
        <v>261</v>
      </c>
      <c r="D152" s="176" t="s">
        <v>1421</v>
      </c>
      <c r="E152" s="172">
        <v>28754</v>
      </c>
      <c r="F152" s="183" t="s">
        <v>262</v>
      </c>
      <c r="G152" s="174">
        <v>4</v>
      </c>
      <c r="H152" s="158">
        <f t="shared" si="30"/>
        <v>1300000</v>
      </c>
      <c r="I152" s="158">
        <f t="shared" si="22"/>
        <v>1300000</v>
      </c>
      <c r="J152" s="159">
        <f t="shared" si="28"/>
        <v>0</v>
      </c>
    </row>
    <row r="153" spans="1:11" ht="15.75">
      <c r="A153" s="168">
        <v>148</v>
      </c>
      <c r="B153" s="169"/>
      <c r="C153" s="181" t="s">
        <v>263</v>
      </c>
      <c r="D153" s="176" t="s">
        <v>1421</v>
      </c>
      <c r="E153" s="172">
        <v>23821</v>
      </c>
      <c r="F153" s="184" t="s">
        <v>1330</v>
      </c>
      <c r="G153" s="174">
        <v>4</v>
      </c>
      <c r="H153" s="158">
        <f t="shared" si="30"/>
        <v>1300000</v>
      </c>
      <c r="I153" s="158">
        <f t="shared" si="22"/>
        <v>1300000</v>
      </c>
      <c r="J153" s="159">
        <f t="shared" si="28"/>
        <v>0</v>
      </c>
    </row>
    <row r="154" spans="1:11" ht="15.75">
      <c r="A154" s="168">
        <v>149</v>
      </c>
      <c r="B154" s="169"/>
      <c r="C154" s="181" t="s">
        <v>264</v>
      </c>
      <c r="D154" s="176" t="s">
        <v>1421</v>
      </c>
      <c r="E154" s="172">
        <v>31385</v>
      </c>
      <c r="F154" s="183" t="s">
        <v>265</v>
      </c>
      <c r="G154" s="174">
        <v>4</v>
      </c>
      <c r="H154" s="158">
        <f t="shared" si="30"/>
        <v>1300000</v>
      </c>
      <c r="I154" s="158">
        <f t="shared" si="22"/>
        <v>1300000</v>
      </c>
      <c r="J154" s="159">
        <f t="shared" si="28"/>
        <v>0</v>
      </c>
    </row>
    <row r="155" spans="1:11" ht="15.75">
      <c r="A155" s="168">
        <v>150</v>
      </c>
      <c r="B155" s="169"/>
      <c r="C155" s="181" t="s">
        <v>266</v>
      </c>
      <c r="D155" s="176" t="s">
        <v>1421</v>
      </c>
      <c r="E155" s="172">
        <v>28469</v>
      </c>
      <c r="F155" s="182" t="s">
        <v>267</v>
      </c>
      <c r="G155" s="174">
        <v>4</v>
      </c>
      <c r="H155" s="158">
        <f t="shared" si="30"/>
        <v>1300000</v>
      </c>
      <c r="I155" s="158">
        <f t="shared" si="22"/>
        <v>1300000</v>
      </c>
      <c r="J155" s="159">
        <f t="shared" si="28"/>
        <v>0</v>
      </c>
    </row>
    <row r="156" spans="1:11" ht="15.75">
      <c r="A156" s="168">
        <v>151</v>
      </c>
      <c r="B156" s="169"/>
      <c r="C156" s="181" t="s">
        <v>268</v>
      </c>
      <c r="D156" s="176" t="s">
        <v>1421</v>
      </c>
      <c r="E156" s="172">
        <v>29632</v>
      </c>
      <c r="F156" s="184" t="s">
        <v>269</v>
      </c>
      <c r="G156" s="174">
        <v>4</v>
      </c>
      <c r="H156" s="158">
        <f t="shared" si="30"/>
        <v>1300000</v>
      </c>
      <c r="I156" s="158">
        <f t="shared" si="22"/>
        <v>1300000</v>
      </c>
      <c r="J156" s="159">
        <f t="shared" si="28"/>
        <v>0</v>
      </c>
    </row>
    <row r="157" spans="1:11" ht="15.75">
      <c r="A157" s="168">
        <v>152</v>
      </c>
      <c r="B157" s="169"/>
      <c r="C157" s="181" t="s">
        <v>270</v>
      </c>
      <c r="D157" s="176" t="s">
        <v>1421</v>
      </c>
      <c r="E157" s="172">
        <v>26700</v>
      </c>
      <c r="F157" s="184" t="s">
        <v>271</v>
      </c>
      <c r="G157" s="174">
        <v>4</v>
      </c>
      <c r="H157" s="158">
        <f t="shared" si="30"/>
        <v>1300000</v>
      </c>
      <c r="I157" s="158">
        <f t="shared" si="22"/>
        <v>1300000</v>
      </c>
      <c r="J157" s="159">
        <f t="shared" si="28"/>
        <v>0</v>
      </c>
    </row>
    <row r="158" spans="1:11" ht="15.75">
      <c r="A158" s="168">
        <v>153</v>
      </c>
      <c r="B158" s="169"/>
      <c r="C158" s="181" t="s">
        <v>272</v>
      </c>
      <c r="D158" s="176" t="s">
        <v>1421</v>
      </c>
      <c r="E158" s="172">
        <v>31770</v>
      </c>
      <c r="F158" s="184" t="s">
        <v>273</v>
      </c>
      <c r="G158" s="174">
        <v>4</v>
      </c>
      <c r="H158" s="158">
        <f t="shared" si="30"/>
        <v>1300000</v>
      </c>
      <c r="I158" s="158">
        <f t="shared" si="22"/>
        <v>1300000</v>
      </c>
      <c r="J158" s="159">
        <f t="shared" si="28"/>
        <v>0</v>
      </c>
    </row>
    <row r="159" spans="1:11" ht="15.75">
      <c r="A159" s="168">
        <v>154</v>
      </c>
      <c r="B159" s="169"/>
      <c r="C159" s="181" t="s">
        <v>274</v>
      </c>
      <c r="D159" s="176" t="s">
        <v>1421</v>
      </c>
      <c r="E159" s="172">
        <v>29049</v>
      </c>
      <c r="F159" s="184" t="s">
        <v>275</v>
      </c>
      <c r="G159" s="174">
        <v>4</v>
      </c>
      <c r="H159" s="158">
        <f t="shared" si="30"/>
        <v>1300000</v>
      </c>
      <c r="I159" s="158">
        <f t="shared" si="22"/>
        <v>1300000</v>
      </c>
      <c r="J159" s="159">
        <f t="shared" si="28"/>
        <v>0</v>
      </c>
    </row>
    <row r="160" spans="1:11" ht="15.75">
      <c r="A160" s="168">
        <v>155</v>
      </c>
      <c r="B160" s="169"/>
      <c r="C160" s="181" t="s">
        <v>276</v>
      </c>
      <c r="D160" s="176" t="s">
        <v>1421</v>
      </c>
      <c r="E160" s="172">
        <v>31894</v>
      </c>
      <c r="F160" s="183" t="s">
        <v>277</v>
      </c>
      <c r="G160" s="174">
        <v>4</v>
      </c>
      <c r="H160" s="158">
        <f t="shared" si="30"/>
        <v>1300000</v>
      </c>
      <c r="I160" s="158">
        <f t="shared" si="22"/>
        <v>1300000</v>
      </c>
      <c r="J160" s="159">
        <f t="shared" si="28"/>
        <v>0</v>
      </c>
    </row>
    <row r="161" spans="1:11" ht="15.75">
      <c r="A161" s="168">
        <v>156</v>
      </c>
      <c r="B161" s="169"/>
      <c r="C161" s="181" t="s">
        <v>278</v>
      </c>
      <c r="D161" s="176" t="s">
        <v>1421</v>
      </c>
      <c r="E161" s="172">
        <v>28856</v>
      </c>
      <c r="F161" s="184" t="s">
        <v>279</v>
      </c>
      <c r="G161" s="174">
        <v>4</v>
      </c>
      <c r="H161" s="158">
        <f t="shared" si="30"/>
        <v>1300000</v>
      </c>
      <c r="I161" s="158">
        <f t="shared" si="22"/>
        <v>1300000</v>
      </c>
      <c r="J161" s="159">
        <f t="shared" si="28"/>
        <v>0</v>
      </c>
    </row>
    <row r="162" spans="1:11" ht="15.75">
      <c r="A162" s="168">
        <v>157</v>
      </c>
      <c r="B162" s="169"/>
      <c r="C162" s="181" t="s">
        <v>280</v>
      </c>
      <c r="D162" s="176" t="s">
        <v>1421</v>
      </c>
      <c r="E162" s="172">
        <v>28625</v>
      </c>
      <c r="F162" s="183" t="s">
        <v>281</v>
      </c>
      <c r="G162" s="174">
        <v>4</v>
      </c>
      <c r="H162" s="158">
        <f t="shared" si="30"/>
        <v>1300000</v>
      </c>
      <c r="I162" s="158">
        <f t="shared" si="22"/>
        <v>1300000</v>
      </c>
      <c r="J162" s="159">
        <f t="shared" si="28"/>
        <v>0</v>
      </c>
    </row>
    <row r="163" spans="1:11" ht="15.75">
      <c r="A163" s="168">
        <v>158</v>
      </c>
      <c r="B163" s="169"/>
      <c r="C163" s="181" t="s">
        <v>282</v>
      </c>
      <c r="D163" s="176" t="s">
        <v>1421</v>
      </c>
      <c r="E163" s="172">
        <v>27703</v>
      </c>
      <c r="F163" s="183" t="s">
        <v>283</v>
      </c>
      <c r="G163" s="174">
        <v>4</v>
      </c>
      <c r="H163" s="158">
        <f t="shared" si="30"/>
        <v>1300000</v>
      </c>
      <c r="I163" s="158">
        <f t="shared" si="22"/>
        <v>1300000</v>
      </c>
      <c r="J163" s="159">
        <f t="shared" si="28"/>
        <v>0</v>
      </c>
    </row>
    <row r="164" spans="1:11" ht="15.75">
      <c r="A164" s="168">
        <v>159</v>
      </c>
      <c r="B164" s="169"/>
      <c r="C164" s="181" t="s">
        <v>284</v>
      </c>
      <c r="D164" s="176" t="s">
        <v>1421</v>
      </c>
      <c r="E164" s="172">
        <v>28066</v>
      </c>
      <c r="F164" s="184" t="s">
        <v>285</v>
      </c>
      <c r="G164" s="174">
        <v>4</v>
      </c>
      <c r="H164" s="158">
        <f t="shared" si="30"/>
        <v>1300000</v>
      </c>
      <c r="I164" s="158">
        <f t="shared" si="22"/>
        <v>1300000</v>
      </c>
      <c r="J164" s="159">
        <f t="shared" si="28"/>
        <v>0</v>
      </c>
    </row>
    <row r="165" spans="1:11" ht="15.75">
      <c r="A165" s="168">
        <v>160</v>
      </c>
      <c r="B165" s="169"/>
      <c r="C165" s="181" t="s">
        <v>286</v>
      </c>
      <c r="D165" s="176" t="s">
        <v>1421</v>
      </c>
      <c r="E165" s="172">
        <v>30297</v>
      </c>
      <c r="F165" s="184" t="s">
        <v>1331</v>
      </c>
      <c r="G165" s="174">
        <v>4</v>
      </c>
      <c r="H165" s="158">
        <f t="shared" si="30"/>
        <v>1300000</v>
      </c>
      <c r="I165" s="158">
        <f t="shared" si="22"/>
        <v>1300000</v>
      </c>
      <c r="J165" s="159">
        <f t="shared" si="28"/>
        <v>0</v>
      </c>
    </row>
    <row r="166" spans="1:11" ht="15.75">
      <c r="A166" s="168">
        <v>161</v>
      </c>
      <c r="B166" s="169"/>
      <c r="C166" s="181" t="s">
        <v>287</v>
      </c>
      <c r="D166" s="176" t="s">
        <v>1421</v>
      </c>
      <c r="E166" s="172">
        <v>31406</v>
      </c>
      <c r="F166" s="185" t="s">
        <v>288</v>
      </c>
      <c r="G166" s="174">
        <v>4</v>
      </c>
      <c r="H166" s="158">
        <f t="shared" si="30"/>
        <v>1300000</v>
      </c>
      <c r="I166" s="158">
        <f t="shared" si="22"/>
        <v>1300000</v>
      </c>
      <c r="J166" s="159">
        <f t="shared" si="28"/>
        <v>0</v>
      </c>
    </row>
    <row r="167" spans="1:11" ht="15.75">
      <c r="A167" s="168">
        <v>162</v>
      </c>
      <c r="B167" s="169"/>
      <c r="C167" s="181" t="s">
        <v>289</v>
      </c>
      <c r="D167" s="176" t="s">
        <v>1421</v>
      </c>
      <c r="E167" s="172">
        <v>32411</v>
      </c>
      <c r="F167" s="183" t="s">
        <v>1332</v>
      </c>
      <c r="G167" s="174">
        <v>4</v>
      </c>
      <c r="H167" s="158">
        <f t="shared" si="30"/>
        <v>1300000</v>
      </c>
      <c r="I167" s="158">
        <f t="shared" si="22"/>
        <v>1300000</v>
      </c>
      <c r="J167" s="159">
        <f t="shared" si="28"/>
        <v>0</v>
      </c>
    </row>
    <row r="168" spans="1:11" ht="15.75">
      <c r="A168" s="168">
        <v>163</v>
      </c>
      <c r="B168" s="169"/>
      <c r="C168" s="181" t="s">
        <v>289</v>
      </c>
      <c r="D168" s="176" t="s">
        <v>1421</v>
      </c>
      <c r="E168" s="172">
        <v>32085</v>
      </c>
      <c r="F168" s="183" t="s">
        <v>1333</v>
      </c>
      <c r="G168" s="174">
        <v>4</v>
      </c>
      <c r="H168" s="158">
        <f t="shared" si="30"/>
        <v>1300000</v>
      </c>
      <c r="I168" s="158">
        <f t="shared" si="22"/>
        <v>1300000</v>
      </c>
      <c r="J168" s="159">
        <f t="shared" si="28"/>
        <v>0</v>
      </c>
    </row>
    <row r="169" spans="1:11" ht="15.75">
      <c r="A169" s="168">
        <v>164</v>
      </c>
      <c r="B169" s="169"/>
      <c r="C169" s="181" t="s">
        <v>290</v>
      </c>
      <c r="D169" s="176" t="s">
        <v>1421</v>
      </c>
      <c r="E169" s="172">
        <v>29773</v>
      </c>
      <c r="F169" s="183" t="s">
        <v>291</v>
      </c>
      <c r="G169" s="174">
        <v>4</v>
      </c>
      <c r="H169" s="158">
        <f t="shared" si="30"/>
        <v>1300000</v>
      </c>
      <c r="I169" s="158">
        <f t="shared" si="22"/>
        <v>1300000</v>
      </c>
      <c r="J169" s="159">
        <f t="shared" si="28"/>
        <v>0</v>
      </c>
    </row>
    <row r="170" spans="1:11" ht="15.75">
      <c r="A170" s="168">
        <v>165</v>
      </c>
      <c r="B170" s="169"/>
      <c r="C170" s="181" t="s">
        <v>292</v>
      </c>
      <c r="D170" s="176" t="s">
        <v>1421</v>
      </c>
      <c r="E170" s="172">
        <v>30285</v>
      </c>
      <c r="F170" s="183" t="s">
        <v>293</v>
      </c>
      <c r="G170" s="174">
        <v>4</v>
      </c>
      <c r="H170" s="158">
        <f t="shared" si="30"/>
        <v>1300000</v>
      </c>
      <c r="I170" s="158">
        <f t="shared" si="22"/>
        <v>1300000</v>
      </c>
      <c r="J170" s="159">
        <f t="shared" si="28"/>
        <v>0</v>
      </c>
    </row>
    <row r="171" spans="1:11" ht="15.75">
      <c r="A171" s="168">
        <v>166</v>
      </c>
      <c r="B171" s="169"/>
      <c r="C171" s="181" t="s">
        <v>294</v>
      </c>
      <c r="D171" s="176" t="s">
        <v>1421</v>
      </c>
      <c r="E171" s="172">
        <v>30479</v>
      </c>
      <c r="F171" s="182" t="s">
        <v>295</v>
      </c>
      <c r="G171" s="174">
        <v>4</v>
      </c>
      <c r="H171" s="158">
        <f t="shared" si="30"/>
        <v>1300000</v>
      </c>
      <c r="I171" s="158">
        <f t="shared" si="22"/>
        <v>1300000</v>
      </c>
      <c r="J171" s="159">
        <f t="shared" si="28"/>
        <v>0</v>
      </c>
    </row>
    <row r="172" spans="1:11" ht="15.75">
      <c r="A172" s="168">
        <v>167</v>
      </c>
      <c r="B172" s="169"/>
      <c r="C172" s="181" t="s">
        <v>296</v>
      </c>
      <c r="D172" s="176" t="s">
        <v>1421</v>
      </c>
      <c r="E172" s="172">
        <v>31154</v>
      </c>
      <c r="F172" s="182" t="s">
        <v>297</v>
      </c>
      <c r="G172" s="174">
        <v>4</v>
      </c>
      <c r="H172" s="158">
        <f t="shared" si="30"/>
        <v>1300000</v>
      </c>
      <c r="I172" s="158">
        <f t="shared" si="22"/>
        <v>1300000</v>
      </c>
      <c r="J172" s="159">
        <f t="shared" si="28"/>
        <v>0</v>
      </c>
    </row>
    <row r="173" spans="1:11" ht="18" customHeight="1">
      <c r="A173" s="168">
        <v>168</v>
      </c>
      <c r="B173" s="169"/>
      <c r="C173" s="170" t="s">
        <v>298</v>
      </c>
      <c r="D173" s="176" t="s">
        <v>1421</v>
      </c>
      <c r="E173" s="172">
        <v>28435</v>
      </c>
      <c r="F173" s="185" t="s">
        <v>299</v>
      </c>
      <c r="G173" s="174">
        <v>3</v>
      </c>
      <c r="H173" s="158">
        <f>+$N$2</f>
        <v>2400000</v>
      </c>
      <c r="I173" s="158">
        <f t="shared" si="22"/>
        <v>1300000</v>
      </c>
      <c r="J173" s="159">
        <f t="shared" si="28"/>
        <v>1100000</v>
      </c>
      <c r="K173" s="154" t="s">
        <v>1413</v>
      </c>
    </row>
    <row r="174" spans="1:11" ht="15.75">
      <c r="A174" s="168">
        <v>169</v>
      </c>
      <c r="B174" s="169"/>
      <c r="C174" s="181" t="s">
        <v>300</v>
      </c>
      <c r="D174" s="176" t="s">
        <v>1421</v>
      </c>
      <c r="E174" s="172">
        <v>30384</v>
      </c>
      <c r="F174" s="185" t="s">
        <v>301</v>
      </c>
      <c r="G174" s="174">
        <v>4</v>
      </c>
      <c r="H174" s="158">
        <f t="shared" ref="H174:H177" si="31">+$O$2</f>
        <v>1300000</v>
      </c>
      <c r="I174" s="158">
        <f t="shared" si="22"/>
        <v>1300000</v>
      </c>
      <c r="J174" s="159">
        <f t="shared" si="28"/>
        <v>0</v>
      </c>
    </row>
    <row r="175" spans="1:11" ht="15.75">
      <c r="A175" s="168">
        <v>170</v>
      </c>
      <c r="B175" s="169"/>
      <c r="C175" s="181" t="s">
        <v>302</v>
      </c>
      <c r="D175" s="176" t="s">
        <v>1421</v>
      </c>
      <c r="E175" s="172">
        <v>30851</v>
      </c>
      <c r="F175" s="189" t="s">
        <v>1334</v>
      </c>
      <c r="G175" s="174">
        <v>4</v>
      </c>
      <c r="H175" s="158">
        <f t="shared" si="31"/>
        <v>1300000</v>
      </c>
      <c r="I175" s="158">
        <f t="shared" si="22"/>
        <v>1300000</v>
      </c>
      <c r="J175" s="159">
        <f t="shared" si="28"/>
        <v>0</v>
      </c>
    </row>
    <row r="176" spans="1:11" ht="15.75">
      <c r="A176" s="168">
        <v>171</v>
      </c>
      <c r="B176" s="169"/>
      <c r="C176" s="181" t="s">
        <v>10</v>
      </c>
      <c r="D176" s="176" t="s">
        <v>1423</v>
      </c>
      <c r="E176" s="172">
        <v>32544</v>
      </c>
      <c r="F176" s="185" t="s">
        <v>303</v>
      </c>
      <c r="G176" s="174">
        <v>4</v>
      </c>
      <c r="H176" s="158">
        <f t="shared" si="31"/>
        <v>1300000</v>
      </c>
      <c r="I176" s="158">
        <f t="shared" si="22"/>
        <v>1300000</v>
      </c>
      <c r="J176" s="159">
        <f t="shared" si="28"/>
        <v>0</v>
      </c>
    </row>
    <row r="177" spans="1:11" ht="15.75">
      <c r="A177" s="168">
        <v>172</v>
      </c>
      <c r="B177" s="169"/>
      <c r="C177" s="181" t="s">
        <v>304</v>
      </c>
      <c r="D177" s="176" t="s">
        <v>1421</v>
      </c>
      <c r="E177" s="172">
        <v>31243</v>
      </c>
      <c r="F177" s="185" t="s">
        <v>305</v>
      </c>
      <c r="G177" s="174">
        <v>4</v>
      </c>
      <c r="H177" s="158">
        <f t="shared" si="31"/>
        <v>1300000</v>
      </c>
      <c r="I177" s="158">
        <f t="shared" si="22"/>
        <v>1300000</v>
      </c>
      <c r="J177" s="159">
        <f t="shared" si="28"/>
        <v>0</v>
      </c>
    </row>
    <row r="178" spans="1:11" ht="15.75">
      <c r="A178" s="168">
        <v>173</v>
      </c>
      <c r="B178" s="178" t="s">
        <v>306</v>
      </c>
      <c r="C178" s="170" t="s">
        <v>307</v>
      </c>
      <c r="D178" s="176" t="s">
        <v>1421</v>
      </c>
      <c r="E178" s="172">
        <v>26958</v>
      </c>
      <c r="F178" s="196" t="s">
        <v>308</v>
      </c>
      <c r="G178" s="174">
        <v>2</v>
      </c>
      <c r="H178" s="158">
        <f t="shared" ref="H178:H180" si="32">+$M$2</f>
        <v>4700000</v>
      </c>
      <c r="I178" s="158">
        <f t="shared" si="22"/>
        <v>1300000</v>
      </c>
      <c r="J178" s="159">
        <f t="shared" si="28"/>
        <v>3400000</v>
      </c>
    </row>
    <row r="179" spans="1:11" ht="15.75">
      <c r="A179" s="168">
        <v>174</v>
      </c>
      <c r="B179" s="169"/>
      <c r="C179" s="170" t="s">
        <v>373</v>
      </c>
      <c r="D179" s="176" t="s">
        <v>1421</v>
      </c>
      <c r="E179" s="172">
        <v>30580</v>
      </c>
      <c r="F179" s="189" t="s">
        <v>374</v>
      </c>
      <c r="G179" s="174">
        <v>2</v>
      </c>
      <c r="H179" s="158">
        <f t="shared" si="32"/>
        <v>4700000</v>
      </c>
      <c r="I179" s="158">
        <f t="shared" si="22"/>
        <v>1300000</v>
      </c>
      <c r="J179" s="159">
        <f t="shared" si="28"/>
        <v>3400000</v>
      </c>
    </row>
    <row r="180" spans="1:11" ht="15.75">
      <c r="A180" s="168">
        <v>175</v>
      </c>
      <c r="B180" s="169"/>
      <c r="C180" s="170" t="s">
        <v>309</v>
      </c>
      <c r="D180" s="176" t="s">
        <v>1421</v>
      </c>
      <c r="E180" s="172">
        <v>29265</v>
      </c>
      <c r="F180" s="185" t="s">
        <v>310</v>
      </c>
      <c r="G180" s="174">
        <v>2</v>
      </c>
      <c r="H180" s="158">
        <f t="shared" si="32"/>
        <v>4700000</v>
      </c>
      <c r="I180" s="158">
        <f t="shared" si="22"/>
        <v>1300000</v>
      </c>
      <c r="J180" s="159">
        <f t="shared" si="28"/>
        <v>3400000</v>
      </c>
    </row>
    <row r="181" spans="1:11" ht="30">
      <c r="A181" s="168">
        <v>176</v>
      </c>
      <c r="B181" s="169"/>
      <c r="C181" s="170" t="s">
        <v>311</v>
      </c>
      <c r="D181" s="176" t="s">
        <v>1421</v>
      </c>
      <c r="E181" s="172">
        <v>27243</v>
      </c>
      <c r="F181" s="197" t="s">
        <v>312</v>
      </c>
      <c r="G181" s="174">
        <v>3</v>
      </c>
      <c r="H181" s="158">
        <f>+$N$2</f>
        <v>2400000</v>
      </c>
      <c r="I181" s="158">
        <f t="shared" si="22"/>
        <v>1300000</v>
      </c>
      <c r="J181" s="159">
        <f t="shared" si="28"/>
        <v>1100000</v>
      </c>
      <c r="K181" s="154" t="s">
        <v>1413</v>
      </c>
    </row>
    <row r="182" spans="1:11" ht="15.75">
      <c r="A182" s="168">
        <v>177</v>
      </c>
      <c r="B182" s="178"/>
      <c r="C182" s="181" t="s">
        <v>313</v>
      </c>
      <c r="D182" s="176" t="s">
        <v>1423</v>
      </c>
      <c r="E182" s="172">
        <v>29950</v>
      </c>
      <c r="F182" s="189" t="s">
        <v>314</v>
      </c>
      <c r="G182" s="174">
        <v>4</v>
      </c>
      <c r="H182" s="158">
        <f>+$O$2</f>
        <v>1300000</v>
      </c>
      <c r="I182" s="158">
        <f t="shared" si="22"/>
        <v>1300000</v>
      </c>
      <c r="J182" s="159">
        <f t="shared" si="28"/>
        <v>0</v>
      </c>
    </row>
    <row r="183" spans="1:11" ht="15.75">
      <c r="A183" s="168">
        <v>178</v>
      </c>
      <c r="B183" s="178"/>
      <c r="C183" s="170" t="s">
        <v>315</v>
      </c>
      <c r="D183" s="176" t="s">
        <v>1421</v>
      </c>
      <c r="E183" s="172">
        <v>32716</v>
      </c>
      <c r="F183" s="189" t="s">
        <v>316</v>
      </c>
      <c r="G183" s="174">
        <v>2</v>
      </c>
      <c r="H183" s="158">
        <f>+$M$2</f>
        <v>4700000</v>
      </c>
      <c r="I183" s="158">
        <f t="shared" si="22"/>
        <v>1300000</v>
      </c>
      <c r="J183" s="159">
        <f t="shared" si="28"/>
        <v>3400000</v>
      </c>
    </row>
    <row r="184" spans="1:11" ht="15.75">
      <c r="A184" s="168">
        <v>179</v>
      </c>
      <c r="B184" s="178"/>
      <c r="C184" s="181" t="s">
        <v>317</v>
      </c>
      <c r="D184" s="176" t="s">
        <v>1421</v>
      </c>
      <c r="E184" s="172">
        <v>34038</v>
      </c>
      <c r="F184" s="175" t="s">
        <v>318</v>
      </c>
      <c r="G184" s="174">
        <v>4</v>
      </c>
      <c r="H184" s="158">
        <f t="shared" ref="H184:I199" si="33">+$O$2</f>
        <v>1300000</v>
      </c>
      <c r="I184" s="158">
        <f t="shared" si="22"/>
        <v>1300000</v>
      </c>
      <c r="J184" s="159">
        <f t="shared" si="28"/>
        <v>0</v>
      </c>
    </row>
    <row r="185" spans="1:11" ht="15.75">
      <c r="A185" s="168">
        <v>180</v>
      </c>
      <c r="B185" s="178"/>
      <c r="C185" s="181" t="s">
        <v>319</v>
      </c>
      <c r="D185" s="176" t="s">
        <v>1421</v>
      </c>
      <c r="E185" s="172">
        <v>33426</v>
      </c>
      <c r="F185" s="175" t="s">
        <v>320</v>
      </c>
      <c r="G185" s="174">
        <v>4</v>
      </c>
      <c r="H185" s="158">
        <f t="shared" si="33"/>
        <v>1300000</v>
      </c>
      <c r="I185" s="158">
        <f t="shared" si="22"/>
        <v>1300000</v>
      </c>
      <c r="J185" s="159">
        <f t="shared" si="28"/>
        <v>0</v>
      </c>
    </row>
    <row r="186" spans="1:11" ht="15.75">
      <c r="A186" s="168">
        <v>181</v>
      </c>
      <c r="B186" s="178"/>
      <c r="C186" s="181" t="s">
        <v>321</v>
      </c>
      <c r="D186" s="176" t="s">
        <v>1421</v>
      </c>
      <c r="E186" s="172">
        <v>36040</v>
      </c>
      <c r="F186" s="173" t="s">
        <v>1335</v>
      </c>
      <c r="G186" s="174">
        <v>4</v>
      </c>
      <c r="H186" s="158">
        <f t="shared" si="33"/>
        <v>1300000</v>
      </c>
      <c r="I186" s="158">
        <f t="shared" si="22"/>
        <v>1300000</v>
      </c>
      <c r="J186" s="159">
        <f t="shared" si="28"/>
        <v>0</v>
      </c>
    </row>
    <row r="187" spans="1:11" ht="15.75">
      <c r="A187" s="168">
        <v>182</v>
      </c>
      <c r="B187" s="178"/>
      <c r="C187" s="181" t="s">
        <v>322</v>
      </c>
      <c r="D187" s="176" t="s">
        <v>1421</v>
      </c>
      <c r="E187" s="172">
        <v>36283</v>
      </c>
      <c r="F187" s="183" t="s">
        <v>323</v>
      </c>
      <c r="G187" s="174">
        <v>4</v>
      </c>
      <c r="H187" s="158">
        <f t="shared" si="33"/>
        <v>1300000</v>
      </c>
      <c r="I187" s="158">
        <f t="shared" si="22"/>
        <v>1300000</v>
      </c>
      <c r="J187" s="159">
        <f t="shared" si="28"/>
        <v>0</v>
      </c>
    </row>
    <row r="188" spans="1:11" ht="15.75">
      <c r="A188" s="168">
        <v>183</v>
      </c>
      <c r="B188" s="169"/>
      <c r="C188" s="181" t="s">
        <v>326</v>
      </c>
      <c r="D188" s="176" t="s">
        <v>1421</v>
      </c>
      <c r="E188" s="172">
        <v>31095</v>
      </c>
      <c r="F188" s="189" t="s">
        <v>327</v>
      </c>
      <c r="G188" s="174">
        <v>4</v>
      </c>
      <c r="H188" s="158">
        <f t="shared" si="33"/>
        <v>1300000</v>
      </c>
      <c r="I188" s="158">
        <f t="shared" si="22"/>
        <v>1300000</v>
      </c>
      <c r="J188" s="159">
        <f t="shared" si="28"/>
        <v>0</v>
      </c>
    </row>
    <row r="189" spans="1:11" ht="15.75">
      <c r="A189" s="168">
        <v>184</v>
      </c>
      <c r="B189" s="169"/>
      <c r="C189" s="181" t="s">
        <v>328</v>
      </c>
      <c r="D189" s="176" t="s">
        <v>1423</v>
      </c>
      <c r="E189" s="172">
        <v>31522</v>
      </c>
      <c r="F189" s="185" t="s">
        <v>329</v>
      </c>
      <c r="G189" s="174">
        <v>4</v>
      </c>
      <c r="H189" s="158">
        <f t="shared" si="33"/>
        <v>1300000</v>
      </c>
      <c r="I189" s="158">
        <f t="shared" si="22"/>
        <v>1300000</v>
      </c>
      <c r="J189" s="159">
        <f t="shared" si="28"/>
        <v>0</v>
      </c>
    </row>
    <row r="190" spans="1:11" ht="30">
      <c r="A190" s="168">
        <v>185</v>
      </c>
      <c r="B190" s="169"/>
      <c r="C190" s="181" t="s">
        <v>330</v>
      </c>
      <c r="D190" s="176" t="s">
        <v>1421</v>
      </c>
      <c r="E190" s="172">
        <v>33457</v>
      </c>
      <c r="F190" s="185" t="s">
        <v>331</v>
      </c>
      <c r="G190" s="174">
        <v>3</v>
      </c>
      <c r="H190" s="158">
        <f>+$N$2</f>
        <v>2400000</v>
      </c>
      <c r="I190" s="158">
        <f t="shared" si="22"/>
        <v>1300000</v>
      </c>
      <c r="J190" s="159">
        <f t="shared" si="28"/>
        <v>1100000</v>
      </c>
      <c r="K190" s="154" t="s">
        <v>1413</v>
      </c>
    </row>
    <row r="191" spans="1:11" ht="15.75">
      <c r="A191" s="168">
        <v>186</v>
      </c>
      <c r="B191" s="169"/>
      <c r="C191" s="181" t="s">
        <v>332</v>
      </c>
      <c r="D191" s="176" t="s">
        <v>1423</v>
      </c>
      <c r="E191" s="198">
        <v>33315</v>
      </c>
      <c r="F191" s="175" t="s">
        <v>333</v>
      </c>
      <c r="G191" s="174">
        <v>4</v>
      </c>
      <c r="H191" s="158">
        <f t="shared" si="33"/>
        <v>1300000</v>
      </c>
      <c r="I191" s="158">
        <f t="shared" si="33"/>
        <v>1300000</v>
      </c>
      <c r="J191" s="159">
        <f t="shared" si="28"/>
        <v>0</v>
      </c>
    </row>
    <row r="192" spans="1:11" ht="30">
      <c r="A192" s="168">
        <v>187</v>
      </c>
      <c r="B192" s="169"/>
      <c r="C192" s="170" t="s">
        <v>334</v>
      </c>
      <c r="D192" s="176" t="s">
        <v>1421</v>
      </c>
      <c r="E192" s="172">
        <v>28776</v>
      </c>
      <c r="F192" s="196" t="s">
        <v>335</v>
      </c>
      <c r="G192" s="174">
        <v>3</v>
      </c>
      <c r="H192" s="158">
        <f>+$N$2</f>
        <v>2400000</v>
      </c>
      <c r="I192" s="158">
        <f t="shared" si="33"/>
        <v>1300000</v>
      </c>
      <c r="J192" s="159">
        <f t="shared" si="28"/>
        <v>1100000</v>
      </c>
      <c r="K192" s="154" t="s">
        <v>1413</v>
      </c>
    </row>
    <row r="193" spans="1:11" ht="15.75">
      <c r="A193" s="168">
        <v>188</v>
      </c>
      <c r="B193" s="169"/>
      <c r="C193" s="181" t="s">
        <v>336</v>
      </c>
      <c r="D193" s="176" t="s">
        <v>1421</v>
      </c>
      <c r="E193" s="172">
        <v>31699</v>
      </c>
      <c r="F193" s="189" t="s">
        <v>337</v>
      </c>
      <c r="G193" s="174">
        <v>4</v>
      </c>
      <c r="H193" s="158">
        <f t="shared" ref="H193:I208" si="34">+$O$2</f>
        <v>1300000</v>
      </c>
      <c r="I193" s="158">
        <f t="shared" si="33"/>
        <v>1300000</v>
      </c>
      <c r="J193" s="159">
        <f t="shared" si="28"/>
        <v>0</v>
      </c>
    </row>
    <row r="194" spans="1:11" ht="15.75">
      <c r="A194" s="168">
        <v>189</v>
      </c>
      <c r="B194" s="169"/>
      <c r="C194" s="181" t="s">
        <v>338</v>
      </c>
      <c r="D194" s="176" t="s">
        <v>1421</v>
      </c>
      <c r="E194" s="172">
        <v>29225</v>
      </c>
      <c r="F194" s="185" t="s">
        <v>339</v>
      </c>
      <c r="G194" s="174">
        <v>4</v>
      </c>
      <c r="H194" s="158">
        <f t="shared" si="34"/>
        <v>1300000</v>
      </c>
      <c r="I194" s="158">
        <f t="shared" si="33"/>
        <v>1300000</v>
      </c>
      <c r="J194" s="159">
        <f t="shared" si="28"/>
        <v>0</v>
      </c>
    </row>
    <row r="195" spans="1:11" ht="15.75">
      <c r="A195" s="168">
        <v>190</v>
      </c>
      <c r="B195" s="169"/>
      <c r="C195" s="181" t="s">
        <v>340</v>
      </c>
      <c r="D195" s="176" t="s">
        <v>1423</v>
      </c>
      <c r="E195" s="172">
        <v>29838</v>
      </c>
      <c r="F195" s="189" t="s">
        <v>1336</v>
      </c>
      <c r="G195" s="174">
        <v>4</v>
      </c>
      <c r="H195" s="158">
        <f t="shared" si="34"/>
        <v>1300000</v>
      </c>
      <c r="I195" s="158">
        <f t="shared" si="33"/>
        <v>1300000</v>
      </c>
      <c r="J195" s="159">
        <f t="shared" si="28"/>
        <v>0</v>
      </c>
    </row>
    <row r="196" spans="1:11" ht="15.75">
      <c r="A196" s="168">
        <v>191</v>
      </c>
      <c r="B196" s="169"/>
      <c r="C196" s="181" t="s">
        <v>341</v>
      </c>
      <c r="D196" s="176" t="s">
        <v>1421</v>
      </c>
      <c r="E196" s="172">
        <v>30099</v>
      </c>
      <c r="F196" s="189" t="s">
        <v>342</v>
      </c>
      <c r="G196" s="174">
        <v>4</v>
      </c>
      <c r="H196" s="158">
        <f t="shared" si="34"/>
        <v>1300000</v>
      </c>
      <c r="I196" s="158">
        <f t="shared" si="33"/>
        <v>1300000</v>
      </c>
      <c r="J196" s="159">
        <f t="shared" si="28"/>
        <v>0</v>
      </c>
    </row>
    <row r="197" spans="1:11" ht="15.75">
      <c r="A197" s="168">
        <v>192</v>
      </c>
      <c r="B197" s="169"/>
      <c r="C197" s="181" t="s">
        <v>343</v>
      </c>
      <c r="D197" s="176" t="s">
        <v>1421</v>
      </c>
      <c r="E197" s="172">
        <v>31709</v>
      </c>
      <c r="F197" s="189" t="s">
        <v>344</v>
      </c>
      <c r="G197" s="174">
        <v>4</v>
      </c>
      <c r="H197" s="158">
        <f t="shared" si="34"/>
        <v>1300000</v>
      </c>
      <c r="I197" s="158">
        <f t="shared" si="33"/>
        <v>1300000</v>
      </c>
      <c r="J197" s="159">
        <f t="shared" si="28"/>
        <v>0</v>
      </c>
    </row>
    <row r="198" spans="1:11" ht="15.75">
      <c r="A198" s="168">
        <v>193</v>
      </c>
      <c r="B198" s="169"/>
      <c r="C198" s="181" t="s">
        <v>345</v>
      </c>
      <c r="D198" s="176" t="s">
        <v>1421</v>
      </c>
      <c r="E198" s="172">
        <v>27306</v>
      </c>
      <c r="F198" s="189" t="s">
        <v>1337</v>
      </c>
      <c r="G198" s="174">
        <v>4</v>
      </c>
      <c r="H198" s="158">
        <f t="shared" si="34"/>
        <v>1300000</v>
      </c>
      <c r="I198" s="158">
        <f t="shared" si="33"/>
        <v>1300000</v>
      </c>
      <c r="J198" s="159">
        <f t="shared" si="28"/>
        <v>0</v>
      </c>
    </row>
    <row r="199" spans="1:11" ht="15.75">
      <c r="A199" s="168">
        <v>194</v>
      </c>
      <c r="B199" s="169"/>
      <c r="C199" s="181" t="s">
        <v>346</v>
      </c>
      <c r="D199" s="176" t="s">
        <v>1421</v>
      </c>
      <c r="E199" s="172">
        <v>28491</v>
      </c>
      <c r="F199" s="189" t="s">
        <v>347</v>
      </c>
      <c r="G199" s="174">
        <v>4</v>
      </c>
      <c r="H199" s="158">
        <f t="shared" si="34"/>
        <v>1300000</v>
      </c>
      <c r="I199" s="158">
        <f t="shared" si="33"/>
        <v>1300000</v>
      </c>
      <c r="J199" s="159">
        <f t="shared" si="28"/>
        <v>0</v>
      </c>
    </row>
    <row r="200" spans="1:11" ht="15.75">
      <c r="A200" s="168">
        <v>195</v>
      </c>
      <c r="B200" s="169"/>
      <c r="C200" s="181" t="s">
        <v>348</v>
      </c>
      <c r="D200" s="176" t="s">
        <v>1421</v>
      </c>
      <c r="E200" s="172">
        <v>33627</v>
      </c>
      <c r="F200" s="175" t="s">
        <v>349</v>
      </c>
      <c r="G200" s="174">
        <v>4</v>
      </c>
      <c r="H200" s="158">
        <f t="shared" si="34"/>
        <v>1300000</v>
      </c>
      <c r="I200" s="158">
        <f t="shared" si="34"/>
        <v>1300000</v>
      </c>
      <c r="J200" s="159">
        <f t="shared" si="28"/>
        <v>0</v>
      </c>
    </row>
    <row r="201" spans="1:11" ht="30">
      <c r="A201" s="168">
        <v>196</v>
      </c>
      <c r="B201" s="169"/>
      <c r="C201" s="170" t="s">
        <v>350</v>
      </c>
      <c r="D201" s="176" t="s">
        <v>1421</v>
      </c>
      <c r="E201" s="172">
        <v>24844</v>
      </c>
      <c r="F201" s="189" t="s">
        <v>351</v>
      </c>
      <c r="G201" s="174">
        <v>3</v>
      </c>
      <c r="H201" s="158">
        <f>+$N$2</f>
        <v>2400000</v>
      </c>
      <c r="I201" s="158">
        <f t="shared" si="34"/>
        <v>1300000</v>
      </c>
      <c r="J201" s="159">
        <f t="shared" si="28"/>
        <v>1100000</v>
      </c>
      <c r="K201" s="154" t="s">
        <v>1413</v>
      </c>
    </row>
    <row r="202" spans="1:11" ht="15.75">
      <c r="A202" s="168">
        <v>197</v>
      </c>
      <c r="B202" s="169"/>
      <c r="C202" s="181" t="s">
        <v>352</v>
      </c>
      <c r="D202" s="176" t="s">
        <v>1421</v>
      </c>
      <c r="E202" s="172">
        <v>29514</v>
      </c>
      <c r="F202" s="189" t="s">
        <v>353</v>
      </c>
      <c r="G202" s="174">
        <v>4</v>
      </c>
      <c r="H202" s="158">
        <f t="shared" ref="H202:I266" si="35">+$O$2</f>
        <v>1300000</v>
      </c>
      <c r="I202" s="158">
        <f t="shared" si="34"/>
        <v>1300000</v>
      </c>
      <c r="J202" s="159">
        <f t="shared" si="28"/>
        <v>0</v>
      </c>
    </row>
    <row r="203" spans="1:11" ht="15.75">
      <c r="A203" s="168">
        <v>198</v>
      </c>
      <c r="B203" s="169"/>
      <c r="C203" s="181" t="s">
        <v>354</v>
      </c>
      <c r="D203" s="176" t="s">
        <v>1421</v>
      </c>
      <c r="E203" s="198">
        <v>30328</v>
      </c>
      <c r="F203" s="189" t="s">
        <v>1338</v>
      </c>
      <c r="G203" s="174">
        <v>4</v>
      </c>
      <c r="H203" s="158">
        <f t="shared" si="35"/>
        <v>1300000</v>
      </c>
      <c r="I203" s="158">
        <f t="shared" si="34"/>
        <v>1300000</v>
      </c>
      <c r="J203" s="159">
        <f t="shared" si="28"/>
        <v>0</v>
      </c>
    </row>
    <row r="204" spans="1:11" ht="15.75">
      <c r="A204" s="168">
        <v>199</v>
      </c>
      <c r="B204" s="169"/>
      <c r="C204" s="181" t="s">
        <v>355</v>
      </c>
      <c r="D204" s="176" t="s">
        <v>1421</v>
      </c>
      <c r="E204" s="172">
        <v>27156</v>
      </c>
      <c r="F204" s="180" t="s">
        <v>356</v>
      </c>
      <c r="G204" s="174">
        <v>4</v>
      </c>
      <c r="H204" s="158">
        <f t="shared" si="35"/>
        <v>1300000</v>
      </c>
      <c r="I204" s="158">
        <f t="shared" si="34"/>
        <v>1300000</v>
      </c>
      <c r="J204" s="159">
        <f t="shared" si="28"/>
        <v>0</v>
      </c>
    </row>
    <row r="205" spans="1:11" ht="15.75">
      <c r="A205" s="168">
        <v>200</v>
      </c>
      <c r="B205" s="169"/>
      <c r="C205" s="181" t="s">
        <v>357</v>
      </c>
      <c r="D205" s="176" t="s">
        <v>1421</v>
      </c>
      <c r="E205" s="172">
        <v>31026</v>
      </c>
      <c r="F205" s="185" t="s">
        <v>358</v>
      </c>
      <c r="G205" s="174">
        <v>4</v>
      </c>
      <c r="H205" s="158">
        <f t="shared" si="35"/>
        <v>1300000</v>
      </c>
      <c r="I205" s="158">
        <f t="shared" si="34"/>
        <v>1300000</v>
      </c>
      <c r="J205" s="159">
        <f t="shared" ref="J205:J269" si="36">+H205-I205</f>
        <v>0</v>
      </c>
    </row>
    <row r="206" spans="1:11" ht="15.75">
      <c r="A206" s="168">
        <v>201</v>
      </c>
      <c r="B206" s="169"/>
      <c r="C206" s="181" t="s">
        <v>359</v>
      </c>
      <c r="D206" s="176" t="s">
        <v>1421</v>
      </c>
      <c r="E206" s="172">
        <v>30045</v>
      </c>
      <c r="F206" s="180" t="s">
        <v>360</v>
      </c>
      <c r="G206" s="174">
        <v>4</v>
      </c>
      <c r="H206" s="158">
        <f t="shared" si="35"/>
        <v>1300000</v>
      </c>
      <c r="I206" s="158">
        <f t="shared" si="34"/>
        <v>1300000</v>
      </c>
      <c r="J206" s="159">
        <f t="shared" si="36"/>
        <v>0</v>
      </c>
    </row>
    <row r="207" spans="1:11" ht="15.75">
      <c r="A207" s="168">
        <v>202</v>
      </c>
      <c r="B207" s="169"/>
      <c r="C207" s="181" t="s">
        <v>361</v>
      </c>
      <c r="D207" s="176" t="s">
        <v>1421</v>
      </c>
      <c r="E207" s="172">
        <v>31293</v>
      </c>
      <c r="F207" s="180" t="s">
        <v>362</v>
      </c>
      <c r="G207" s="174">
        <v>4</v>
      </c>
      <c r="H207" s="158">
        <f t="shared" si="35"/>
        <v>1300000</v>
      </c>
      <c r="I207" s="158">
        <f t="shared" si="34"/>
        <v>1300000</v>
      </c>
      <c r="J207" s="159">
        <f t="shared" si="36"/>
        <v>0</v>
      </c>
    </row>
    <row r="208" spans="1:11" ht="15.75">
      <c r="A208" s="168">
        <v>203</v>
      </c>
      <c r="B208" s="169"/>
      <c r="C208" s="181" t="s">
        <v>363</v>
      </c>
      <c r="D208" s="176" t="s">
        <v>1421</v>
      </c>
      <c r="E208" s="172">
        <v>29867</v>
      </c>
      <c r="F208" s="180" t="s">
        <v>364</v>
      </c>
      <c r="G208" s="174">
        <v>4</v>
      </c>
      <c r="H208" s="158">
        <f t="shared" si="35"/>
        <v>1300000</v>
      </c>
      <c r="I208" s="158">
        <f t="shared" si="34"/>
        <v>1300000</v>
      </c>
      <c r="J208" s="159">
        <f t="shared" si="36"/>
        <v>0</v>
      </c>
    </row>
    <row r="209" spans="1:10" ht="15.75">
      <c r="A209" s="168">
        <v>204</v>
      </c>
      <c r="B209" s="169"/>
      <c r="C209" s="181" t="s">
        <v>365</v>
      </c>
      <c r="D209" s="176" t="s">
        <v>1421</v>
      </c>
      <c r="E209" s="172">
        <v>31673</v>
      </c>
      <c r="F209" s="197" t="s">
        <v>366</v>
      </c>
      <c r="G209" s="174">
        <v>4</v>
      </c>
      <c r="H209" s="158">
        <f t="shared" si="35"/>
        <v>1300000</v>
      </c>
      <c r="I209" s="158">
        <f t="shared" si="35"/>
        <v>1300000</v>
      </c>
      <c r="J209" s="159">
        <f t="shared" si="36"/>
        <v>0</v>
      </c>
    </row>
    <row r="210" spans="1:10" ht="15.75">
      <c r="A210" s="168">
        <v>205</v>
      </c>
      <c r="B210" s="169"/>
      <c r="C210" s="181" t="s">
        <v>367</v>
      </c>
      <c r="D210" s="176" t="s">
        <v>1421</v>
      </c>
      <c r="E210" s="172">
        <v>30392</v>
      </c>
      <c r="F210" s="197" t="s">
        <v>368</v>
      </c>
      <c r="G210" s="174">
        <v>4</v>
      </c>
      <c r="H210" s="158">
        <f t="shared" si="35"/>
        <v>1300000</v>
      </c>
      <c r="I210" s="158">
        <f t="shared" si="35"/>
        <v>1300000</v>
      </c>
      <c r="J210" s="159">
        <f t="shared" si="36"/>
        <v>0</v>
      </c>
    </row>
    <row r="211" spans="1:10" ht="15.75">
      <c r="A211" s="168">
        <v>206</v>
      </c>
      <c r="B211" s="169"/>
      <c r="C211" s="181" t="s">
        <v>369</v>
      </c>
      <c r="D211" s="176" t="s">
        <v>1421</v>
      </c>
      <c r="E211" s="172">
        <v>30366</v>
      </c>
      <c r="F211" s="180" t="s">
        <v>370</v>
      </c>
      <c r="G211" s="174">
        <v>4</v>
      </c>
      <c r="H211" s="158">
        <f t="shared" si="35"/>
        <v>1300000</v>
      </c>
      <c r="I211" s="158">
        <f t="shared" si="35"/>
        <v>1300000</v>
      </c>
      <c r="J211" s="159">
        <f t="shared" si="36"/>
        <v>0</v>
      </c>
    </row>
    <row r="212" spans="1:10" ht="15.75">
      <c r="A212" s="168">
        <v>207</v>
      </c>
      <c r="B212" s="169"/>
      <c r="C212" s="181" t="s">
        <v>371</v>
      </c>
      <c r="D212" s="176" t="s">
        <v>1421</v>
      </c>
      <c r="E212" s="172">
        <v>30166</v>
      </c>
      <c r="F212" s="185" t="s">
        <v>372</v>
      </c>
      <c r="G212" s="174">
        <v>4</v>
      </c>
      <c r="H212" s="158">
        <f t="shared" si="35"/>
        <v>1300000</v>
      </c>
      <c r="I212" s="158">
        <f t="shared" si="35"/>
        <v>1300000</v>
      </c>
      <c r="J212" s="159">
        <f t="shared" si="36"/>
        <v>0</v>
      </c>
    </row>
    <row r="213" spans="1:10" ht="15.75">
      <c r="A213" s="168">
        <v>208</v>
      </c>
      <c r="B213" s="169"/>
      <c r="C213" s="181" t="s">
        <v>375</v>
      </c>
      <c r="D213" s="176" t="s">
        <v>1421</v>
      </c>
      <c r="E213" s="172">
        <v>24012</v>
      </c>
      <c r="F213" s="197" t="s">
        <v>376</v>
      </c>
      <c r="G213" s="174">
        <v>4</v>
      </c>
      <c r="H213" s="158">
        <f t="shared" si="35"/>
        <v>1300000</v>
      </c>
      <c r="I213" s="158">
        <f t="shared" si="35"/>
        <v>1300000</v>
      </c>
      <c r="J213" s="159">
        <f t="shared" si="36"/>
        <v>0</v>
      </c>
    </row>
    <row r="214" spans="1:10" ht="15.75">
      <c r="A214" s="168">
        <v>209</v>
      </c>
      <c r="B214" s="169"/>
      <c r="C214" s="181" t="s">
        <v>377</v>
      </c>
      <c r="D214" s="176" t="s">
        <v>1421</v>
      </c>
      <c r="E214" s="172">
        <v>27550</v>
      </c>
      <c r="F214" s="197" t="s">
        <v>378</v>
      </c>
      <c r="G214" s="174">
        <v>4</v>
      </c>
      <c r="H214" s="158">
        <f t="shared" si="35"/>
        <v>1300000</v>
      </c>
      <c r="I214" s="158">
        <f t="shared" si="35"/>
        <v>1300000</v>
      </c>
      <c r="J214" s="159">
        <f t="shared" si="36"/>
        <v>0</v>
      </c>
    </row>
    <row r="215" spans="1:10" ht="15.75">
      <c r="A215" s="168">
        <v>210</v>
      </c>
      <c r="B215" s="169"/>
      <c r="C215" s="181" t="s">
        <v>379</v>
      </c>
      <c r="D215" s="176" t="s">
        <v>1421</v>
      </c>
      <c r="E215" s="172">
        <v>29242</v>
      </c>
      <c r="F215" s="189" t="s">
        <v>380</v>
      </c>
      <c r="G215" s="174">
        <v>4</v>
      </c>
      <c r="H215" s="158">
        <f t="shared" si="35"/>
        <v>1300000</v>
      </c>
      <c r="I215" s="158">
        <f t="shared" si="35"/>
        <v>1300000</v>
      </c>
      <c r="J215" s="159">
        <f t="shared" si="36"/>
        <v>0</v>
      </c>
    </row>
    <row r="216" spans="1:10" ht="15.75">
      <c r="A216" s="168">
        <v>211</v>
      </c>
      <c r="B216" s="169"/>
      <c r="C216" s="181" t="s">
        <v>381</v>
      </c>
      <c r="D216" s="176" t="s">
        <v>1421</v>
      </c>
      <c r="E216" s="172">
        <v>32345</v>
      </c>
      <c r="F216" s="183" t="s">
        <v>382</v>
      </c>
      <c r="G216" s="174">
        <v>4</v>
      </c>
      <c r="H216" s="158">
        <f t="shared" si="35"/>
        <v>1300000</v>
      </c>
      <c r="I216" s="158">
        <f t="shared" si="35"/>
        <v>1300000</v>
      </c>
      <c r="J216" s="159">
        <f t="shared" si="36"/>
        <v>0</v>
      </c>
    </row>
    <row r="217" spans="1:10" ht="15.75">
      <c r="A217" s="168">
        <v>212</v>
      </c>
      <c r="B217" s="169"/>
      <c r="C217" s="181" t="s">
        <v>383</v>
      </c>
      <c r="D217" s="176" t="s">
        <v>1421</v>
      </c>
      <c r="E217" s="172">
        <v>33935</v>
      </c>
      <c r="F217" s="183" t="s">
        <v>384</v>
      </c>
      <c r="G217" s="174">
        <v>4</v>
      </c>
      <c r="H217" s="158">
        <f t="shared" si="35"/>
        <v>1300000</v>
      </c>
      <c r="I217" s="158">
        <f t="shared" si="35"/>
        <v>1300000</v>
      </c>
      <c r="J217" s="159">
        <f t="shared" si="36"/>
        <v>0</v>
      </c>
    </row>
    <row r="218" spans="1:10" ht="15.75">
      <c r="A218" s="168">
        <v>213</v>
      </c>
      <c r="B218" s="169"/>
      <c r="C218" s="181" t="s">
        <v>385</v>
      </c>
      <c r="D218" s="176" t="s">
        <v>1421</v>
      </c>
      <c r="E218" s="172">
        <v>29661</v>
      </c>
      <c r="F218" s="180" t="s">
        <v>386</v>
      </c>
      <c r="G218" s="174">
        <v>4</v>
      </c>
      <c r="H218" s="158">
        <f t="shared" si="35"/>
        <v>1300000</v>
      </c>
      <c r="I218" s="158">
        <f t="shared" si="35"/>
        <v>1300000</v>
      </c>
      <c r="J218" s="159">
        <f t="shared" si="36"/>
        <v>0</v>
      </c>
    </row>
    <row r="219" spans="1:10" ht="15.75">
      <c r="A219" s="168">
        <v>214</v>
      </c>
      <c r="B219" s="169"/>
      <c r="C219" s="181" t="s">
        <v>387</v>
      </c>
      <c r="D219" s="176" t="s">
        <v>1421</v>
      </c>
      <c r="E219" s="172">
        <v>36418</v>
      </c>
      <c r="F219" s="183" t="s">
        <v>388</v>
      </c>
      <c r="G219" s="174">
        <v>4</v>
      </c>
      <c r="H219" s="158">
        <f t="shared" si="35"/>
        <v>1300000</v>
      </c>
      <c r="I219" s="158">
        <f t="shared" si="35"/>
        <v>1300000</v>
      </c>
      <c r="J219" s="159">
        <f t="shared" si="36"/>
        <v>0</v>
      </c>
    </row>
    <row r="220" spans="1:10" ht="15.75">
      <c r="A220" s="168">
        <v>215</v>
      </c>
      <c r="B220" s="213"/>
      <c r="C220" s="213" t="s">
        <v>1444</v>
      </c>
      <c r="D220" s="211" t="s">
        <v>1421</v>
      </c>
      <c r="E220" s="214">
        <v>35606</v>
      </c>
      <c r="F220" s="218" t="s">
        <v>1457</v>
      </c>
      <c r="G220" s="212">
        <v>4</v>
      </c>
      <c r="H220" s="216">
        <f t="shared" si="35"/>
        <v>1300000</v>
      </c>
      <c r="I220" s="216">
        <f t="shared" si="35"/>
        <v>1300000</v>
      </c>
      <c r="J220" s="217">
        <f t="shared" si="36"/>
        <v>0</v>
      </c>
    </row>
    <row r="221" spans="1:10" ht="42.75">
      <c r="A221" s="168">
        <v>216</v>
      </c>
      <c r="B221" s="199" t="s">
        <v>389</v>
      </c>
      <c r="C221" s="181" t="s">
        <v>390</v>
      </c>
      <c r="D221" s="176" t="s">
        <v>1421</v>
      </c>
      <c r="E221" s="172">
        <v>25882</v>
      </c>
      <c r="F221" s="189" t="s">
        <v>391</v>
      </c>
      <c r="G221" s="174">
        <v>4</v>
      </c>
      <c r="H221" s="158">
        <f t="shared" si="35"/>
        <v>1300000</v>
      </c>
      <c r="I221" s="158">
        <f t="shared" si="35"/>
        <v>1300000</v>
      </c>
      <c r="J221" s="159">
        <f t="shared" si="36"/>
        <v>0</v>
      </c>
    </row>
    <row r="222" spans="1:10" ht="15.75">
      <c r="A222" s="168">
        <v>217</v>
      </c>
      <c r="B222" s="179"/>
      <c r="C222" s="181" t="s">
        <v>392</v>
      </c>
      <c r="D222" s="176" t="s">
        <v>1421</v>
      </c>
      <c r="E222" s="172">
        <v>24025</v>
      </c>
      <c r="F222" s="185" t="s">
        <v>393</v>
      </c>
      <c r="G222" s="174">
        <v>4</v>
      </c>
      <c r="H222" s="158">
        <f t="shared" si="35"/>
        <v>1300000</v>
      </c>
      <c r="I222" s="158">
        <f t="shared" si="35"/>
        <v>1300000</v>
      </c>
      <c r="J222" s="159">
        <f t="shared" si="36"/>
        <v>0</v>
      </c>
    </row>
    <row r="223" spans="1:10" ht="15.75">
      <c r="A223" s="168">
        <v>218</v>
      </c>
      <c r="B223" s="169"/>
      <c r="C223" s="181" t="s">
        <v>394</v>
      </c>
      <c r="D223" s="176" t="s">
        <v>1421</v>
      </c>
      <c r="E223" s="172">
        <v>26545</v>
      </c>
      <c r="F223" s="189" t="s">
        <v>395</v>
      </c>
      <c r="G223" s="174">
        <v>4</v>
      </c>
      <c r="H223" s="158">
        <f t="shared" si="35"/>
        <v>1300000</v>
      </c>
      <c r="I223" s="158">
        <f t="shared" si="35"/>
        <v>1300000</v>
      </c>
      <c r="J223" s="159">
        <f t="shared" si="36"/>
        <v>0</v>
      </c>
    </row>
    <row r="224" spans="1:10" ht="15.75">
      <c r="A224" s="168">
        <v>219</v>
      </c>
      <c r="B224" s="169"/>
      <c r="C224" s="181" t="s">
        <v>396</v>
      </c>
      <c r="D224" s="176" t="s">
        <v>1421</v>
      </c>
      <c r="E224" s="172">
        <v>25221</v>
      </c>
      <c r="F224" s="189" t="s">
        <v>397</v>
      </c>
      <c r="G224" s="174">
        <v>4</v>
      </c>
      <c r="H224" s="158">
        <f t="shared" si="35"/>
        <v>1300000</v>
      </c>
      <c r="I224" s="158">
        <f t="shared" si="35"/>
        <v>1300000</v>
      </c>
      <c r="J224" s="159">
        <f t="shared" si="36"/>
        <v>0</v>
      </c>
    </row>
    <row r="225" spans="1:10" ht="15.75">
      <c r="A225" s="168">
        <v>220</v>
      </c>
      <c r="B225" s="169"/>
      <c r="C225" s="181" t="s">
        <v>398</v>
      </c>
      <c r="D225" s="176" t="s">
        <v>1421</v>
      </c>
      <c r="E225" s="172">
        <v>29003</v>
      </c>
      <c r="F225" s="189" t="s">
        <v>399</v>
      </c>
      <c r="G225" s="174">
        <v>4</v>
      </c>
      <c r="H225" s="158">
        <f t="shared" si="35"/>
        <v>1300000</v>
      </c>
      <c r="I225" s="158">
        <f t="shared" si="35"/>
        <v>1300000</v>
      </c>
      <c r="J225" s="159">
        <f t="shared" si="36"/>
        <v>0</v>
      </c>
    </row>
    <row r="226" spans="1:10" ht="15.75">
      <c r="A226" s="168">
        <v>221</v>
      </c>
      <c r="B226" s="169"/>
      <c r="C226" s="181" t="s">
        <v>400</v>
      </c>
      <c r="D226" s="176" t="s">
        <v>1421</v>
      </c>
      <c r="E226" s="172">
        <v>27287</v>
      </c>
      <c r="F226" s="189" t="s">
        <v>401</v>
      </c>
      <c r="G226" s="174">
        <v>4</v>
      </c>
      <c r="H226" s="158">
        <f t="shared" si="35"/>
        <v>1300000</v>
      </c>
      <c r="I226" s="158">
        <f t="shared" si="35"/>
        <v>1300000</v>
      </c>
      <c r="J226" s="159">
        <f t="shared" si="36"/>
        <v>0</v>
      </c>
    </row>
    <row r="227" spans="1:10" ht="15.75">
      <c r="A227" s="168">
        <v>222</v>
      </c>
      <c r="B227" s="169"/>
      <c r="C227" s="181" t="s">
        <v>404</v>
      </c>
      <c r="D227" s="176" t="s">
        <v>1421</v>
      </c>
      <c r="E227" s="172">
        <v>32641</v>
      </c>
      <c r="F227" s="189" t="s">
        <v>405</v>
      </c>
      <c r="G227" s="174">
        <v>4</v>
      </c>
      <c r="H227" s="158">
        <f t="shared" si="35"/>
        <v>1300000</v>
      </c>
      <c r="I227" s="158">
        <f t="shared" si="35"/>
        <v>1300000</v>
      </c>
      <c r="J227" s="159">
        <f t="shared" si="36"/>
        <v>0</v>
      </c>
    </row>
    <row r="228" spans="1:10" ht="15.75">
      <c r="A228" s="168">
        <v>223</v>
      </c>
      <c r="B228" s="169"/>
      <c r="C228" s="181" t="s">
        <v>406</v>
      </c>
      <c r="D228" s="176" t="s">
        <v>1421</v>
      </c>
      <c r="E228" s="172">
        <v>33570</v>
      </c>
      <c r="F228" s="189" t="s">
        <v>407</v>
      </c>
      <c r="G228" s="174">
        <v>4</v>
      </c>
      <c r="H228" s="158">
        <f t="shared" si="35"/>
        <v>1300000</v>
      </c>
      <c r="I228" s="158">
        <f t="shared" si="35"/>
        <v>1300000</v>
      </c>
      <c r="J228" s="159">
        <f t="shared" si="36"/>
        <v>0</v>
      </c>
    </row>
    <row r="229" spans="1:10" ht="15.75">
      <c r="A229" s="168">
        <v>224</v>
      </c>
      <c r="B229" s="169"/>
      <c r="C229" s="181" t="s">
        <v>627</v>
      </c>
      <c r="D229" s="176" t="s">
        <v>1421</v>
      </c>
      <c r="E229" s="172">
        <v>35418</v>
      </c>
      <c r="F229" s="175" t="s">
        <v>628</v>
      </c>
      <c r="G229" s="174">
        <v>4</v>
      </c>
      <c r="H229" s="158">
        <f t="shared" si="35"/>
        <v>1300000</v>
      </c>
      <c r="I229" s="158">
        <f t="shared" si="35"/>
        <v>1300000</v>
      </c>
      <c r="J229" s="159">
        <f t="shared" si="36"/>
        <v>0</v>
      </c>
    </row>
    <row r="230" spans="1:10" ht="28.5">
      <c r="A230" s="168">
        <v>225</v>
      </c>
      <c r="B230" s="199" t="s">
        <v>408</v>
      </c>
      <c r="C230" s="181" t="s">
        <v>409</v>
      </c>
      <c r="D230" s="176" t="s">
        <v>1421</v>
      </c>
      <c r="E230" s="172">
        <v>28870</v>
      </c>
      <c r="F230" s="200" t="s">
        <v>410</v>
      </c>
      <c r="G230" s="174">
        <v>4</v>
      </c>
      <c r="H230" s="158">
        <f t="shared" si="35"/>
        <v>1300000</v>
      </c>
      <c r="I230" s="158">
        <f t="shared" si="35"/>
        <v>1300000</v>
      </c>
      <c r="J230" s="159">
        <f t="shared" si="36"/>
        <v>0</v>
      </c>
    </row>
    <row r="231" spans="1:10" ht="15.75">
      <c r="A231" s="168">
        <v>226</v>
      </c>
      <c r="B231" s="169"/>
      <c r="C231" s="181" t="s">
        <v>411</v>
      </c>
      <c r="D231" s="176" t="s">
        <v>1421</v>
      </c>
      <c r="E231" s="172">
        <v>31822</v>
      </c>
      <c r="F231" s="197" t="s">
        <v>412</v>
      </c>
      <c r="G231" s="174">
        <v>4</v>
      </c>
      <c r="H231" s="158">
        <f t="shared" si="35"/>
        <v>1300000</v>
      </c>
      <c r="I231" s="158">
        <f t="shared" si="35"/>
        <v>1300000</v>
      </c>
      <c r="J231" s="159">
        <f t="shared" si="36"/>
        <v>0</v>
      </c>
    </row>
    <row r="232" spans="1:10" ht="15.75">
      <c r="A232" s="168">
        <v>227</v>
      </c>
      <c r="B232" s="169"/>
      <c r="C232" s="181" t="s">
        <v>413</v>
      </c>
      <c r="D232" s="176" t="s">
        <v>1421</v>
      </c>
      <c r="E232" s="172">
        <v>28994</v>
      </c>
      <c r="F232" s="185" t="s">
        <v>414</v>
      </c>
      <c r="G232" s="174">
        <v>4</v>
      </c>
      <c r="H232" s="158">
        <f t="shared" si="35"/>
        <v>1300000</v>
      </c>
      <c r="I232" s="158">
        <f t="shared" si="35"/>
        <v>1300000</v>
      </c>
      <c r="J232" s="159">
        <f t="shared" si="36"/>
        <v>0</v>
      </c>
    </row>
    <row r="233" spans="1:10" ht="15.75">
      <c r="A233" s="168">
        <v>228</v>
      </c>
      <c r="B233" s="169"/>
      <c r="C233" s="181" t="s">
        <v>415</v>
      </c>
      <c r="D233" s="176" t="s">
        <v>1421</v>
      </c>
      <c r="E233" s="172">
        <v>30927</v>
      </c>
      <c r="F233" s="201" t="s">
        <v>416</v>
      </c>
      <c r="G233" s="174">
        <v>4</v>
      </c>
      <c r="H233" s="158">
        <f t="shared" si="35"/>
        <v>1300000</v>
      </c>
      <c r="I233" s="158">
        <f t="shared" si="35"/>
        <v>1300000</v>
      </c>
      <c r="J233" s="159">
        <f t="shared" si="36"/>
        <v>0</v>
      </c>
    </row>
    <row r="234" spans="1:10" ht="15.75">
      <c r="A234" s="168">
        <v>229</v>
      </c>
      <c r="B234" s="169"/>
      <c r="C234" s="181" t="s">
        <v>417</v>
      </c>
      <c r="D234" s="176" t="s">
        <v>1421</v>
      </c>
      <c r="E234" s="172">
        <v>33512</v>
      </c>
      <c r="F234" s="175" t="s">
        <v>418</v>
      </c>
      <c r="G234" s="174">
        <v>4</v>
      </c>
      <c r="H234" s="158">
        <f t="shared" si="35"/>
        <v>1300000</v>
      </c>
      <c r="I234" s="158">
        <f t="shared" si="35"/>
        <v>1300000</v>
      </c>
      <c r="J234" s="159">
        <f t="shared" si="36"/>
        <v>0</v>
      </c>
    </row>
    <row r="235" spans="1:10" ht="15.75">
      <c r="A235" s="168">
        <v>230</v>
      </c>
      <c r="B235" s="169"/>
      <c r="C235" s="181" t="s">
        <v>419</v>
      </c>
      <c r="D235" s="176" t="s">
        <v>1421</v>
      </c>
      <c r="E235" s="172">
        <v>35932</v>
      </c>
      <c r="F235" s="175" t="s">
        <v>420</v>
      </c>
      <c r="G235" s="174">
        <v>4</v>
      </c>
      <c r="H235" s="158">
        <f t="shared" si="35"/>
        <v>1300000</v>
      </c>
      <c r="I235" s="158">
        <f t="shared" si="35"/>
        <v>1300000</v>
      </c>
      <c r="J235" s="159">
        <f t="shared" si="36"/>
        <v>0</v>
      </c>
    </row>
    <row r="236" spans="1:10" ht="15.75">
      <c r="A236" s="168">
        <v>231</v>
      </c>
      <c r="B236" s="169"/>
      <c r="C236" s="181" t="s">
        <v>421</v>
      </c>
      <c r="D236" s="176" t="s">
        <v>1421</v>
      </c>
      <c r="E236" s="172">
        <v>36164</v>
      </c>
      <c r="F236" s="175" t="s">
        <v>422</v>
      </c>
      <c r="G236" s="174">
        <v>4</v>
      </c>
      <c r="H236" s="158">
        <f t="shared" si="35"/>
        <v>1300000</v>
      </c>
      <c r="I236" s="158">
        <f t="shared" si="35"/>
        <v>1300000</v>
      </c>
      <c r="J236" s="159">
        <f t="shared" si="36"/>
        <v>0</v>
      </c>
    </row>
    <row r="237" spans="1:10" ht="15.75">
      <c r="A237" s="168">
        <v>232</v>
      </c>
      <c r="B237" s="169"/>
      <c r="C237" s="181" t="s">
        <v>423</v>
      </c>
      <c r="D237" s="176" t="s">
        <v>1421</v>
      </c>
      <c r="E237" s="202">
        <v>33581</v>
      </c>
      <c r="F237" s="183" t="s">
        <v>424</v>
      </c>
      <c r="G237" s="174">
        <v>4</v>
      </c>
      <c r="H237" s="158">
        <f t="shared" si="35"/>
        <v>1300000</v>
      </c>
      <c r="I237" s="158">
        <f t="shared" si="35"/>
        <v>1300000</v>
      </c>
      <c r="J237" s="159">
        <f t="shared" si="36"/>
        <v>0</v>
      </c>
    </row>
    <row r="238" spans="1:10" ht="28.5">
      <c r="A238" s="168">
        <v>233</v>
      </c>
      <c r="B238" s="199" t="s">
        <v>425</v>
      </c>
      <c r="C238" s="181" t="s">
        <v>426</v>
      </c>
      <c r="D238" s="176" t="s">
        <v>1421</v>
      </c>
      <c r="E238" s="172">
        <v>27521</v>
      </c>
      <c r="F238" s="183" t="s">
        <v>427</v>
      </c>
      <c r="G238" s="174">
        <v>4</v>
      </c>
      <c r="H238" s="158">
        <f t="shared" si="35"/>
        <v>1300000</v>
      </c>
      <c r="I238" s="158">
        <f t="shared" si="35"/>
        <v>1300000</v>
      </c>
      <c r="J238" s="159">
        <f t="shared" si="36"/>
        <v>0</v>
      </c>
    </row>
    <row r="239" spans="1:10" ht="15.75">
      <c r="A239" s="168">
        <v>234</v>
      </c>
      <c r="B239" s="169"/>
      <c r="C239" s="181" t="s">
        <v>428</v>
      </c>
      <c r="D239" s="176" t="s">
        <v>1421</v>
      </c>
      <c r="E239" s="172">
        <v>23609</v>
      </c>
      <c r="F239" s="183" t="s">
        <v>429</v>
      </c>
      <c r="G239" s="174">
        <v>4</v>
      </c>
      <c r="H239" s="158">
        <f t="shared" si="35"/>
        <v>1300000</v>
      </c>
      <c r="I239" s="158">
        <f t="shared" si="35"/>
        <v>1300000</v>
      </c>
      <c r="J239" s="159">
        <f t="shared" si="36"/>
        <v>0</v>
      </c>
    </row>
    <row r="240" spans="1:10" ht="15.75">
      <c r="A240" s="168">
        <v>235</v>
      </c>
      <c r="B240" s="169"/>
      <c r="C240" s="181" t="s">
        <v>430</v>
      </c>
      <c r="D240" s="176" t="s">
        <v>1421</v>
      </c>
      <c r="E240" s="172">
        <v>29111</v>
      </c>
      <c r="F240" s="183" t="s">
        <v>431</v>
      </c>
      <c r="G240" s="174">
        <v>4</v>
      </c>
      <c r="H240" s="158">
        <f t="shared" si="35"/>
        <v>1300000</v>
      </c>
      <c r="I240" s="158">
        <f t="shared" si="35"/>
        <v>1300000</v>
      </c>
      <c r="J240" s="159">
        <f t="shared" si="36"/>
        <v>0</v>
      </c>
    </row>
    <row r="241" spans="1:10" ht="15.75">
      <c r="A241" s="168">
        <v>236</v>
      </c>
      <c r="B241" s="169"/>
      <c r="C241" s="181" t="s">
        <v>432</v>
      </c>
      <c r="D241" s="176" t="s">
        <v>1421</v>
      </c>
      <c r="E241" s="172">
        <v>31574</v>
      </c>
      <c r="F241" s="183" t="s">
        <v>433</v>
      </c>
      <c r="G241" s="174">
        <v>4</v>
      </c>
      <c r="H241" s="158">
        <f t="shared" si="35"/>
        <v>1300000</v>
      </c>
      <c r="I241" s="158">
        <f t="shared" si="35"/>
        <v>1300000</v>
      </c>
      <c r="J241" s="159">
        <f t="shared" si="36"/>
        <v>0</v>
      </c>
    </row>
    <row r="242" spans="1:10" ht="15.75">
      <c r="A242" s="168">
        <v>237</v>
      </c>
      <c r="B242" s="169"/>
      <c r="C242" s="181" t="s">
        <v>434</v>
      </c>
      <c r="D242" s="176" t="s">
        <v>1421</v>
      </c>
      <c r="E242" s="172">
        <v>28430</v>
      </c>
      <c r="F242" s="189" t="s">
        <v>435</v>
      </c>
      <c r="G242" s="174">
        <v>4</v>
      </c>
      <c r="H242" s="158">
        <f t="shared" si="35"/>
        <v>1300000</v>
      </c>
      <c r="I242" s="158">
        <f t="shared" si="35"/>
        <v>1300000</v>
      </c>
      <c r="J242" s="159">
        <f t="shared" si="36"/>
        <v>0</v>
      </c>
    </row>
    <row r="243" spans="1:10" ht="15.75">
      <c r="A243" s="168">
        <v>238</v>
      </c>
      <c r="B243" s="169"/>
      <c r="C243" s="181" t="s">
        <v>436</v>
      </c>
      <c r="D243" s="176" t="s">
        <v>1421</v>
      </c>
      <c r="E243" s="172">
        <v>26762</v>
      </c>
      <c r="F243" s="175" t="s">
        <v>437</v>
      </c>
      <c r="G243" s="174">
        <v>4</v>
      </c>
      <c r="H243" s="158">
        <f t="shared" si="35"/>
        <v>1300000</v>
      </c>
      <c r="I243" s="158">
        <f t="shared" si="35"/>
        <v>1300000</v>
      </c>
      <c r="J243" s="159">
        <f t="shared" si="36"/>
        <v>0</v>
      </c>
    </row>
    <row r="244" spans="1:10" ht="15.75">
      <c r="A244" s="168">
        <v>239</v>
      </c>
      <c r="B244" s="169"/>
      <c r="C244" s="181" t="s">
        <v>438</v>
      </c>
      <c r="D244" s="176" t="s">
        <v>1421</v>
      </c>
      <c r="E244" s="172">
        <v>29209</v>
      </c>
      <c r="F244" s="189" t="s">
        <v>439</v>
      </c>
      <c r="G244" s="174">
        <v>4</v>
      </c>
      <c r="H244" s="158">
        <f t="shared" si="35"/>
        <v>1300000</v>
      </c>
      <c r="I244" s="158">
        <f t="shared" si="35"/>
        <v>1300000</v>
      </c>
      <c r="J244" s="159">
        <f t="shared" si="36"/>
        <v>0</v>
      </c>
    </row>
    <row r="245" spans="1:10" ht="15.75">
      <c r="A245" s="168">
        <v>240</v>
      </c>
      <c r="B245" s="169"/>
      <c r="C245" s="181" t="s">
        <v>440</v>
      </c>
      <c r="D245" s="176" t="s">
        <v>1421</v>
      </c>
      <c r="E245" s="172">
        <v>30995</v>
      </c>
      <c r="F245" s="189" t="s">
        <v>441</v>
      </c>
      <c r="G245" s="174">
        <v>4</v>
      </c>
      <c r="H245" s="158">
        <f t="shared" si="35"/>
        <v>1300000</v>
      </c>
      <c r="I245" s="158">
        <f t="shared" si="35"/>
        <v>1300000</v>
      </c>
      <c r="J245" s="159">
        <f t="shared" si="36"/>
        <v>0</v>
      </c>
    </row>
    <row r="246" spans="1:10" ht="15.75">
      <c r="A246" s="168">
        <v>241</v>
      </c>
      <c r="B246" s="169"/>
      <c r="C246" s="181" t="s">
        <v>442</v>
      </c>
      <c r="D246" s="176" t="s">
        <v>1421</v>
      </c>
      <c r="E246" s="172">
        <v>32096</v>
      </c>
      <c r="F246" s="190" t="s">
        <v>443</v>
      </c>
      <c r="G246" s="174">
        <v>4</v>
      </c>
      <c r="H246" s="158">
        <f t="shared" si="35"/>
        <v>1300000</v>
      </c>
      <c r="I246" s="158">
        <f t="shared" si="35"/>
        <v>1300000</v>
      </c>
      <c r="J246" s="159">
        <f t="shared" si="36"/>
        <v>0</v>
      </c>
    </row>
    <row r="247" spans="1:10" ht="15.75">
      <c r="A247" s="168">
        <v>242</v>
      </c>
      <c r="B247" s="169"/>
      <c r="C247" s="181" t="s">
        <v>444</v>
      </c>
      <c r="D247" s="176" t="s">
        <v>1421</v>
      </c>
      <c r="E247" s="172">
        <v>34642</v>
      </c>
      <c r="F247" s="190" t="s">
        <v>445</v>
      </c>
      <c r="G247" s="174">
        <v>4</v>
      </c>
      <c r="H247" s="158">
        <f t="shared" si="35"/>
        <v>1300000</v>
      </c>
      <c r="I247" s="158">
        <f t="shared" si="35"/>
        <v>1300000</v>
      </c>
      <c r="J247" s="159">
        <f t="shared" si="36"/>
        <v>0</v>
      </c>
    </row>
    <row r="248" spans="1:10" ht="15.75">
      <c r="A248" s="168">
        <v>243</v>
      </c>
      <c r="B248" s="169"/>
      <c r="C248" s="181" t="s">
        <v>446</v>
      </c>
      <c r="D248" s="176" t="s">
        <v>1421</v>
      </c>
      <c r="E248" s="172">
        <v>34973</v>
      </c>
      <c r="F248" s="190" t="s">
        <v>447</v>
      </c>
      <c r="G248" s="174">
        <v>4</v>
      </c>
      <c r="H248" s="158">
        <f t="shared" si="35"/>
        <v>1300000</v>
      </c>
      <c r="I248" s="158">
        <f t="shared" si="35"/>
        <v>1300000</v>
      </c>
      <c r="J248" s="159">
        <f t="shared" si="36"/>
        <v>0</v>
      </c>
    </row>
    <row r="249" spans="1:10" ht="15.75">
      <c r="A249" s="168">
        <v>244</v>
      </c>
      <c r="B249" s="169"/>
      <c r="C249" s="181" t="s">
        <v>448</v>
      </c>
      <c r="D249" s="176" t="s">
        <v>1421</v>
      </c>
      <c r="E249" s="172">
        <v>31306</v>
      </c>
      <c r="F249" s="197" t="s">
        <v>449</v>
      </c>
      <c r="G249" s="174">
        <v>4</v>
      </c>
      <c r="H249" s="158">
        <f t="shared" si="35"/>
        <v>1300000</v>
      </c>
      <c r="I249" s="158">
        <f t="shared" si="35"/>
        <v>1300000</v>
      </c>
      <c r="J249" s="159">
        <f t="shared" si="36"/>
        <v>0</v>
      </c>
    </row>
    <row r="250" spans="1:10" ht="42.75">
      <c r="A250" s="168">
        <v>245</v>
      </c>
      <c r="B250" s="199" t="s">
        <v>450</v>
      </c>
      <c r="C250" s="181" t="s">
        <v>451</v>
      </c>
      <c r="D250" s="176" t="s">
        <v>1421</v>
      </c>
      <c r="E250" s="172">
        <v>29186</v>
      </c>
      <c r="F250" s="190" t="s">
        <v>452</v>
      </c>
      <c r="G250" s="174">
        <v>4</v>
      </c>
      <c r="H250" s="158">
        <f t="shared" si="35"/>
        <v>1300000</v>
      </c>
      <c r="I250" s="158">
        <f t="shared" si="35"/>
        <v>1300000</v>
      </c>
      <c r="J250" s="159">
        <f t="shared" si="36"/>
        <v>0</v>
      </c>
    </row>
    <row r="251" spans="1:10" ht="15.75">
      <c r="A251" s="168">
        <v>246</v>
      </c>
      <c r="B251" s="169"/>
      <c r="C251" s="181" t="s">
        <v>453</v>
      </c>
      <c r="D251" s="176" t="s">
        <v>1421</v>
      </c>
      <c r="E251" s="198">
        <v>30201</v>
      </c>
      <c r="F251" s="190" t="s">
        <v>454</v>
      </c>
      <c r="G251" s="174">
        <v>4</v>
      </c>
      <c r="H251" s="158">
        <f t="shared" si="35"/>
        <v>1300000</v>
      </c>
      <c r="I251" s="158">
        <f t="shared" si="35"/>
        <v>1300000</v>
      </c>
      <c r="J251" s="159">
        <f t="shared" si="36"/>
        <v>0</v>
      </c>
    </row>
    <row r="252" spans="1:10" ht="15.75">
      <c r="A252" s="168">
        <v>247</v>
      </c>
      <c r="B252" s="169"/>
      <c r="C252" s="181" t="s">
        <v>455</v>
      </c>
      <c r="D252" s="176" t="s">
        <v>1421</v>
      </c>
      <c r="E252" s="198">
        <v>32590</v>
      </c>
      <c r="F252" s="190" t="s">
        <v>456</v>
      </c>
      <c r="G252" s="174">
        <v>4</v>
      </c>
      <c r="H252" s="158">
        <f t="shared" si="35"/>
        <v>1300000</v>
      </c>
      <c r="I252" s="158">
        <f t="shared" si="35"/>
        <v>1300000</v>
      </c>
      <c r="J252" s="159">
        <f t="shared" si="36"/>
        <v>0</v>
      </c>
    </row>
    <row r="253" spans="1:10" ht="15.75">
      <c r="A253" s="168">
        <v>248</v>
      </c>
      <c r="B253" s="169"/>
      <c r="C253" s="181" t="s">
        <v>457</v>
      </c>
      <c r="D253" s="176" t="s">
        <v>1421</v>
      </c>
      <c r="E253" s="172">
        <v>32457</v>
      </c>
      <c r="F253" s="175" t="s">
        <v>1404</v>
      </c>
      <c r="G253" s="174">
        <v>4</v>
      </c>
      <c r="H253" s="158">
        <f t="shared" si="35"/>
        <v>1300000</v>
      </c>
      <c r="I253" s="158">
        <f t="shared" si="35"/>
        <v>1300000</v>
      </c>
      <c r="J253" s="159">
        <f t="shared" si="36"/>
        <v>0</v>
      </c>
    </row>
    <row r="254" spans="1:10" ht="15.75">
      <c r="A254" s="168">
        <v>249</v>
      </c>
      <c r="B254" s="169"/>
      <c r="C254" s="181" t="s">
        <v>458</v>
      </c>
      <c r="D254" s="176" t="s">
        <v>1421</v>
      </c>
      <c r="E254" s="172">
        <v>34955</v>
      </c>
      <c r="F254" s="175" t="s">
        <v>1339</v>
      </c>
      <c r="G254" s="174">
        <v>4</v>
      </c>
      <c r="H254" s="158">
        <f t="shared" si="35"/>
        <v>1300000</v>
      </c>
      <c r="I254" s="158">
        <f t="shared" si="35"/>
        <v>1300000</v>
      </c>
      <c r="J254" s="159">
        <f t="shared" si="36"/>
        <v>0</v>
      </c>
    </row>
    <row r="255" spans="1:10" ht="15.75">
      <c r="A255" s="168">
        <v>250</v>
      </c>
      <c r="B255" s="169"/>
      <c r="C255" s="181" t="s">
        <v>402</v>
      </c>
      <c r="D255" s="176" t="s">
        <v>1421</v>
      </c>
      <c r="E255" s="172">
        <v>35170</v>
      </c>
      <c r="F255" s="189" t="s">
        <v>403</v>
      </c>
      <c r="G255" s="174">
        <v>4</v>
      </c>
      <c r="H255" s="158">
        <f t="shared" si="35"/>
        <v>1300000</v>
      </c>
      <c r="I255" s="158">
        <f t="shared" si="35"/>
        <v>1300000</v>
      </c>
      <c r="J255" s="159">
        <f t="shared" si="36"/>
        <v>0</v>
      </c>
    </row>
    <row r="256" spans="1:10" ht="42.75">
      <c r="A256" s="168">
        <v>251</v>
      </c>
      <c r="B256" s="199" t="s">
        <v>459</v>
      </c>
      <c r="C256" s="181" t="s">
        <v>460</v>
      </c>
      <c r="D256" s="176" t="s">
        <v>1421</v>
      </c>
      <c r="E256" s="172">
        <v>30697</v>
      </c>
      <c r="F256" s="190" t="s">
        <v>1340</v>
      </c>
      <c r="G256" s="174">
        <v>4</v>
      </c>
      <c r="H256" s="158">
        <f t="shared" si="35"/>
        <v>1300000</v>
      </c>
      <c r="I256" s="158">
        <f t="shared" si="35"/>
        <v>1300000</v>
      </c>
      <c r="J256" s="159">
        <f t="shared" si="36"/>
        <v>0</v>
      </c>
    </row>
    <row r="257" spans="1:10" ht="15.75">
      <c r="A257" s="168">
        <v>252</v>
      </c>
      <c r="B257" s="169"/>
      <c r="C257" s="181" t="s">
        <v>461</v>
      </c>
      <c r="D257" s="176" t="s">
        <v>1421</v>
      </c>
      <c r="E257" s="172">
        <v>29805</v>
      </c>
      <c r="F257" s="190" t="s">
        <v>462</v>
      </c>
      <c r="G257" s="174">
        <v>4</v>
      </c>
      <c r="H257" s="158">
        <f t="shared" si="35"/>
        <v>1300000</v>
      </c>
      <c r="I257" s="158">
        <f t="shared" si="35"/>
        <v>1300000</v>
      </c>
      <c r="J257" s="159">
        <f t="shared" si="36"/>
        <v>0</v>
      </c>
    </row>
    <row r="258" spans="1:10" ht="15.75">
      <c r="A258" s="168">
        <v>253</v>
      </c>
      <c r="B258" s="169"/>
      <c r="C258" s="181" t="s">
        <v>463</v>
      </c>
      <c r="D258" s="176" t="s">
        <v>1421</v>
      </c>
      <c r="E258" s="172">
        <v>31269</v>
      </c>
      <c r="F258" s="190" t="s">
        <v>464</v>
      </c>
      <c r="G258" s="174">
        <v>4</v>
      </c>
      <c r="H258" s="158">
        <f t="shared" si="35"/>
        <v>1300000</v>
      </c>
      <c r="I258" s="158">
        <f t="shared" si="35"/>
        <v>1300000</v>
      </c>
      <c r="J258" s="159">
        <f t="shared" si="36"/>
        <v>0</v>
      </c>
    </row>
    <row r="259" spans="1:10" ht="15.75">
      <c r="A259" s="168">
        <v>254</v>
      </c>
      <c r="B259" s="169"/>
      <c r="C259" s="181" t="s">
        <v>465</v>
      </c>
      <c r="D259" s="176" t="s">
        <v>1421</v>
      </c>
      <c r="E259" s="172">
        <v>30519</v>
      </c>
      <c r="F259" s="203" t="s">
        <v>466</v>
      </c>
      <c r="G259" s="174">
        <v>4</v>
      </c>
      <c r="H259" s="158">
        <f t="shared" si="35"/>
        <v>1300000</v>
      </c>
      <c r="I259" s="158">
        <f t="shared" si="35"/>
        <v>1300000</v>
      </c>
      <c r="J259" s="159">
        <f t="shared" si="36"/>
        <v>0</v>
      </c>
    </row>
    <row r="260" spans="1:10" ht="15.75">
      <c r="A260" s="168">
        <v>255</v>
      </c>
      <c r="B260" s="169"/>
      <c r="C260" s="181" t="s">
        <v>467</v>
      </c>
      <c r="D260" s="176" t="s">
        <v>1421</v>
      </c>
      <c r="E260" s="172">
        <v>33570</v>
      </c>
      <c r="F260" s="190" t="s">
        <v>1341</v>
      </c>
      <c r="G260" s="174">
        <v>4</v>
      </c>
      <c r="H260" s="158">
        <f t="shared" si="35"/>
        <v>1300000</v>
      </c>
      <c r="I260" s="158">
        <f t="shared" si="35"/>
        <v>1300000</v>
      </c>
      <c r="J260" s="159">
        <f t="shared" si="36"/>
        <v>0</v>
      </c>
    </row>
    <row r="261" spans="1:10" ht="15.75">
      <c r="A261" s="168">
        <v>256</v>
      </c>
      <c r="B261" s="169"/>
      <c r="C261" s="181" t="s">
        <v>468</v>
      </c>
      <c r="D261" s="176" t="s">
        <v>1421</v>
      </c>
      <c r="E261" s="172">
        <v>33463</v>
      </c>
      <c r="F261" s="175" t="s">
        <v>469</v>
      </c>
      <c r="G261" s="174">
        <v>4</v>
      </c>
      <c r="H261" s="158">
        <f t="shared" si="35"/>
        <v>1300000</v>
      </c>
      <c r="I261" s="158">
        <f t="shared" si="35"/>
        <v>1300000</v>
      </c>
      <c r="J261" s="159">
        <f t="shared" si="36"/>
        <v>0</v>
      </c>
    </row>
    <row r="262" spans="1:10" ht="42.75">
      <c r="A262" s="168">
        <v>257</v>
      </c>
      <c r="B262" s="199" t="s">
        <v>470</v>
      </c>
      <c r="C262" s="181" t="s">
        <v>476</v>
      </c>
      <c r="D262" s="176" t="s">
        <v>1421</v>
      </c>
      <c r="E262" s="172">
        <v>32866</v>
      </c>
      <c r="F262" s="190" t="s">
        <v>477</v>
      </c>
      <c r="G262" s="174">
        <v>4</v>
      </c>
      <c r="H262" s="158">
        <f t="shared" si="35"/>
        <v>1300000</v>
      </c>
      <c r="I262" s="158">
        <f t="shared" si="35"/>
        <v>1300000</v>
      </c>
      <c r="J262" s="159">
        <f>+H262-I262</f>
        <v>0</v>
      </c>
    </row>
    <row r="263" spans="1:10" ht="15.75">
      <c r="A263" s="168">
        <v>258</v>
      </c>
      <c r="B263" s="191"/>
      <c r="C263" s="181" t="s">
        <v>471</v>
      </c>
      <c r="D263" s="176" t="s">
        <v>1421</v>
      </c>
      <c r="E263" s="172">
        <v>30537</v>
      </c>
      <c r="F263" s="190" t="s">
        <v>472</v>
      </c>
      <c r="G263" s="174">
        <v>4</v>
      </c>
      <c r="H263" s="158">
        <f t="shared" si="35"/>
        <v>1300000</v>
      </c>
      <c r="I263" s="158">
        <f t="shared" si="35"/>
        <v>1300000</v>
      </c>
      <c r="J263" s="159">
        <f t="shared" si="36"/>
        <v>0</v>
      </c>
    </row>
    <row r="264" spans="1:10" ht="15.75">
      <c r="A264" s="168">
        <v>259</v>
      </c>
      <c r="B264" s="169"/>
      <c r="C264" s="181" t="s">
        <v>473</v>
      </c>
      <c r="D264" s="176" t="s">
        <v>1421</v>
      </c>
      <c r="E264" s="172">
        <v>27108</v>
      </c>
      <c r="F264" s="204" t="s">
        <v>474</v>
      </c>
      <c r="G264" s="174">
        <v>4</v>
      </c>
      <c r="H264" s="158">
        <f t="shared" si="35"/>
        <v>1300000</v>
      </c>
      <c r="I264" s="158">
        <f t="shared" si="35"/>
        <v>1300000</v>
      </c>
      <c r="J264" s="159">
        <f t="shared" si="36"/>
        <v>0</v>
      </c>
    </row>
    <row r="265" spans="1:10" ht="15.75">
      <c r="A265" s="168">
        <v>260</v>
      </c>
      <c r="B265" s="169"/>
      <c r="C265" s="181" t="s">
        <v>190</v>
      </c>
      <c r="D265" s="176" t="s">
        <v>1423</v>
      </c>
      <c r="E265" s="172">
        <v>32841</v>
      </c>
      <c r="F265" s="201" t="s">
        <v>475</v>
      </c>
      <c r="G265" s="174">
        <v>4</v>
      </c>
      <c r="H265" s="158">
        <f t="shared" si="35"/>
        <v>1300000</v>
      </c>
      <c r="I265" s="158">
        <f t="shared" si="35"/>
        <v>1300000</v>
      </c>
      <c r="J265" s="159">
        <f t="shared" si="36"/>
        <v>0</v>
      </c>
    </row>
    <row r="266" spans="1:10" ht="15.75">
      <c r="A266" s="168">
        <v>261</v>
      </c>
      <c r="B266" s="169"/>
      <c r="C266" s="181" t="s">
        <v>478</v>
      </c>
      <c r="D266" s="176" t="s">
        <v>1421</v>
      </c>
      <c r="E266" s="172">
        <v>32314</v>
      </c>
      <c r="F266" s="190" t="s">
        <v>479</v>
      </c>
      <c r="G266" s="174">
        <v>4</v>
      </c>
      <c r="H266" s="158">
        <f t="shared" si="35"/>
        <v>1300000</v>
      </c>
      <c r="I266" s="158">
        <f t="shared" si="35"/>
        <v>1300000</v>
      </c>
      <c r="J266" s="159">
        <f t="shared" si="36"/>
        <v>0</v>
      </c>
    </row>
    <row r="267" spans="1:10" ht="42.75">
      <c r="A267" s="168">
        <v>262</v>
      </c>
      <c r="B267" s="199" t="s">
        <v>480</v>
      </c>
      <c r="C267" s="181" t="s">
        <v>481</v>
      </c>
      <c r="D267" s="176" t="s">
        <v>1421</v>
      </c>
      <c r="E267" s="172">
        <v>29553</v>
      </c>
      <c r="F267" s="201" t="s">
        <v>1342</v>
      </c>
      <c r="G267" s="174">
        <v>4</v>
      </c>
      <c r="H267" s="158">
        <f t="shared" ref="H267:I332" si="37">+$O$2</f>
        <v>1300000</v>
      </c>
      <c r="I267" s="158">
        <f t="shared" si="37"/>
        <v>1300000</v>
      </c>
      <c r="J267" s="159">
        <f t="shared" si="36"/>
        <v>0</v>
      </c>
    </row>
    <row r="268" spans="1:10" ht="15.75">
      <c r="A268" s="168">
        <v>263</v>
      </c>
      <c r="B268" s="169"/>
      <c r="C268" s="181" t="s">
        <v>482</v>
      </c>
      <c r="D268" s="176" t="s">
        <v>1421</v>
      </c>
      <c r="E268" s="172">
        <v>27556</v>
      </c>
      <c r="F268" s="190" t="s">
        <v>483</v>
      </c>
      <c r="G268" s="174">
        <v>4</v>
      </c>
      <c r="H268" s="158">
        <f t="shared" si="37"/>
        <v>1300000</v>
      </c>
      <c r="I268" s="158">
        <f t="shared" si="37"/>
        <v>1300000</v>
      </c>
      <c r="J268" s="159">
        <f t="shared" si="36"/>
        <v>0</v>
      </c>
    </row>
    <row r="269" spans="1:10" ht="15.75">
      <c r="A269" s="168">
        <v>264</v>
      </c>
      <c r="B269" s="169"/>
      <c r="C269" s="181" t="s">
        <v>484</v>
      </c>
      <c r="D269" s="176" t="s">
        <v>1421</v>
      </c>
      <c r="E269" s="172">
        <v>30033</v>
      </c>
      <c r="F269" s="190" t="s">
        <v>1343</v>
      </c>
      <c r="G269" s="174">
        <v>4</v>
      </c>
      <c r="H269" s="158">
        <f t="shared" si="37"/>
        <v>1300000</v>
      </c>
      <c r="I269" s="158">
        <f t="shared" si="37"/>
        <v>1300000</v>
      </c>
      <c r="J269" s="159">
        <f t="shared" si="36"/>
        <v>0</v>
      </c>
    </row>
    <row r="270" spans="1:10" ht="15.75">
      <c r="A270" s="168">
        <v>265</v>
      </c>
      <c r="B270" s="169"/>
      <c r="C270" s="181" t="s">
        <v>485</v>
      </c>
      <c r="D270" s="176" t="s">
        <v>1421</v>
      </c>
      <c r="E270" s="172">
        <v>30421</v>
      </c>
      <c r="F270" s="190" t="s">
        <v>1344</v>
      </c>
      <c r="G270" s="174">
        <v>4</v>
      </c>
      <c r="H270" s="158">
        <f t="shared" si="37"/>
        <v>1300000</v>
      </c>
      <c r="I270" s="158">
        <f t="shared" si="37"/>
        <v>1300000</v>
      </c>
      <c r="J270" s="159">
        <f t="shared" ref="J270:J335" si="38">+H270-I270</f>
        <v>0</v>
      </c>
    </row>
    <row r="271" spans="1:10" ht="15.75">
      <c r="A271" s="168">
        <v>266</v>
      </c>
      <c r="B271" s="169"/>
      <c r="C271" s="181" t="s">
        <v>486</v>
      </c>
      <c r="D271" s="176" t="s">
        <v>1421</v>
      </c>
      <c r="E271" s="172">
        <v>30168</v>
      </c>
      <c r="F271" s="190" t="s">
        <v>487</v>
      </c>
      <c r="G271" s="174">
        <v>4</v>
      </c>
      <c r="H271" s="158">
        <f t="shared" si="37"/>
        <v>1300000</v>
      </c>
      <c r="I271" s="158">
        <f t="shared" si="37"/>
        <v>1300000</v>
      </c>
      <c r="J271" s="159">
        <f t="shared" si="38"/>
        <v>0</v>
      </c>
    </row>
    <row r="272" spans="1:10" ht="15.75">
      <c r="A272" s="168">
        <v>267</v>
      </c>
      <c r="B272" s="169"/>
      <c r="C272" s="181" t="s">
        <v>488</v>
      </c>
      <c r="D272" s="176" t="s">
        <v>1421</v>
      </c>
      <c r="E272" s="172">
        <v>35917</v>
      </c>
      <c r="F272" s="190" t="s">
        <v>489</v>
      </c>
      <c r="G272" s="174">
        <v>4</v>
      </c>
      <c r="H272" s="158">
        <f t="shared" si="37"/>
        <v>1300000</v>
      </c>
      <c r="I272" s="158">
        <f t="shared" si="37"/>
        <v>1300000</v>
      </c>
      <c r="J272" s="159">
        <f t="shared" si="38"/>
        <v>0</v>
      </c>
    </row>
    <row r="273" spans="1:10" ht="15.75">
      <c r="A273" s="168">
        <v>268</v>
      </c>
      <c r="B273" s="169"/>
      <c r="C273" s="181" t="s">
        <v>490</v>
      </c>
      <c r="D273" s="176" t="s">
        <v>1421</v>
      </c>
      <c r="E273" s="172">
        <v>32940</v>
      </c>
      <c r="F273" s="184" t="s">
        <v>1345</v>
      </c>
      <c r="G273" s="174">
        <v>4</v>
      </c>
      <c r="H273" s="158">
        <f t="shared" si="37"/>
        <v>1300000</v>
      </c>
      <c r="I273" s="158">
        <f t="shared" si="37"/>
        <v>1300000</v>
      </c>
      <c r="J273" s="159">
        <f t="shared" si="38"/>
        <v>0</v>
      </c>
    </row>
    <row r="274" spans="1:10" ht="15.75">
      <c r="A274" s="168">
        <v>269</v>
      </c>
      <c r="B274" s="169"/>
      <c r="C274" s="181" t="s">
        <v>1346</v>
      </c>
      <c r="D274" s="176" t="s">
        <v>1421</v>
      </c>
      <c r="E274" s="172">
        <v>36702</v>
      </c>
      <c r="F274" s="184" t="s">
        <v>1347</v>
      </c>
      <c r="G274" s="174">
        <v>4</v>
      </c>
      <c r="H274" s="158">
        <f t="shared" si="37"/>
        <v>1300000</v>
      </c>
      <c r="I274" s="158">
        <f t="shared" si="37"/>
        <v>1300000</v>
      </c>
      <c r="J274" s="159">
        <f t="shared" si="38"/>
        <v>0</v>
      </c>
    </row>
    <row r="275" spans="1:10" ht="28.5">
      <c r="A275" s="168">
        <v>270</v>
      </c>
      <c r="B275" s="199" t="s">
        <v>491</v>
      </c>
      <c r="C275" s="181" t="s">
        <v>492</v>
      </c>
      <c r="D275" s="176" t="s">
        <v>1421</v>
      </c>
      <c r="E275" s="172">
        <v>28058</v>
      </c>
      <c r="F275" s="175" t="s">
        <v>493</v>
      </c>
      <c r="G275" s="174">
        <v>4</v>
      </c>
      <c r="H275" s="158">
        <f t="shared" si="37"/>
        <v>1300000</v>
      </c>
      <c r="I275" s="158">
        <f t="shared" si="37"/>
        <v>1300000</v>
      </c>
      <c r="J275" s="159">
        <f t="shared" si="38"/>
        <v>0</v>
      </c>
    </row>
    <row r="276" spans="1:10" ht="15.75">
      <c r="A276" s="168">
        <v>271</v>
      </c>
      <c r="B276" s="169"/>
      <c r="C276" s="181" t="s">
        <v>494</v>
      </c>
      <c r="D276" s="176" t="s">
        <v>1421</v>
      </c>
      <c r="E276" s="172">
        <v>28362</v>
      </c>
      <c r="F276" s="175" t="s">
        <v>495</v>
      </c>
      <c r="G276" s="174">
        <v>4</v>
      </c>
      <c r="H276" s="158">
        <f t="shared" si="37"/>
        <v>1300000</v>
      </c>
      <c r="I276" s="158">
        <f t="shared" si="37"/>
        <v>1300000</v>
      </c>
      <c r="J276" s="159">
        <f t="shared" si="38"/>
        <v>0</v>
      </c>
    </row>
    <row r="277" spans="1:10" ht="15.75">
      <c r="A277" s="168">
        <v>272</v>
      </c>
      <c r="B277" s="169"/>
      <c r="C277" s="181" t="s">
        <v>496</v>
      </c>
      <c r="D277" s="176" t="s">
        <v>1423</v>
      </c>
      <c r="E277" s="172">
        <v>31544</v>
      </c>
      <c r="F277" s="175" t="s">
        <v>497</v>
      </c>
      <c r="G277" s="174">
        <v>4</v>
      </c>
      <c r="H277" s="158">
        <f t="shared" si="37"/>
        <v>1300000</v>
      </c>
      <c r="I277" s="158">
        <f t="shared" si="37"/>
        <v>1300000</v>
      </c>
      <c r="J277" s="159">
        <f t="shared" si="38"/>
        <v>0</v>
      </c>
    </row>
    <row r="278" spans="1:10" ht="15.75">
      <c r="A278" s="168">
        <v>273</v>
      </c>
      <c r="B278" s="169"/>
      <c r="C278" s="181" t="s">
        <v>498</v>
      </c>
      <c r="D278" s="176" t="s">
        <v>1421</v>
      </c>
      <c r="E278" s="172">
        <v>33927</v>
      </c>
      <c r="F278" s="175" t="s">
        <v>499</v>
      </c>
      <c r="G278" s="174">
        <v>4</v>
      </c>
      <c r="H278" s="158">
        <f t="shared" si="37"/>
        <v>1300000</v>
      </c>
      <c r="I278" s="158">
        <f t="shared" si="37"/>
        <v>1300000</v>
      </c>
      <c r="J278" s="159">
        <f t="shared" si="38"/>
        <v>0</v>
      </c>
    </row>
    <row r="279" spans="1:10" ht="15.75">
      <c r="A279" s="168">
        <v>274</v>
      </c>
      <c r="B279" s="169"/>
      <c r="C279" s="181" t="s">
        <v>500</v>
      </c>
      <c r="D279" s="176" t="s">
        <v>1421</v>
      </c>
      <c r="E279" s="172">
        <v>33346</v>
      </c>
      <c r="F279" s="175" t="s">
        <v>1348</v>
      </c>
      <c r="G279" s="174">
        <v>4</v>
      </c>
      <c r="H279" s="158">
        <f t="shared" si="37"/>
        <v>1300000</v>
      </c>
      <c r="I279" s="158">
        <f t="shared" si="37"/>
        <v>1300000</v>
      </c>
      <c r="J279" s="159">
        <f t="shared" si="38"/>
        <v>0</v>
      </c>
    </row>
    <row r="280" spans="1:10" ht="15.75">
      <c r="A280" s="168">
        <v>275</v>
      </c>
      <c r="B280" s="199"/>
      <c r="C280" s="181" t="s">
        <v>501</v>
      </c>
      <c r="D280" s="176" t="s">
        <v>1421</v>
      </c>
      <c r="E280" s="172">
        <v>32752</v>
      </c>
      <c r="F280" s="175" t="s">
        <v>502</v>
      </c>
      <c r="G280" s="174">
        <v>4</v>
      </c>
      <c r="H280" s="158">
        <f t="shared" si="37"/>
        <v>1300000</v>
      </c>
      <c r="I280" s="158">
        <f t="shared" si="37"/>
        <v>1300000</v>
      </c>
      <c r="J280" s="159">
        <f t="shared" si="38"/>
        <v>0</v>
      </c>
    </row>
    <row r="281" spans="1:10" ht="28.5">
      <c r="A281" s="168">
        <v>276</v>
      </c>
      <c r="B281" s="199" t="s">
        <v>503</v>
      </c>
      <c r="C281" s="181" t="s">
        <v>504</v>
      </c>
      <c r="D281" s="176" t="s">
        <v>1421</v>
      </c>
      <c r="E281" s="172">
        <v>28834</v>
      </c>
      <c r="F281" s="175" t="s">
        <v>505</v>
      </c>
      <c r="G281" s="174">
        <v>4</v>
      </c>
      <c r="H281" s="158">
        <f t="shared" si="37"/>
        <v>1300000</v>
      </c>
      <c r="I281" s="158">
        <f t="shared" si="37"/>
        <v>1300000</v>
      </c>
      <c r="J281" s="159">
        <f t="shared" si="38"/>
        <v>0</v>
      </c>
    </row>
    <row r="282" spans="1:10" ht="15.75">
      <c r="A282" s="168">
        <v>277</v>
      </c>
      <c r="B282" s="169"/>
      <c r="C282" s="181" t="s">
        <v>506</v>
      </c>
      <c r="D282" s="176" t="s">
        <v>1421</v>
      </c>
      <c r="E282" s="205">
        <v>25968</v>
      </c>
      <c r="F282" s="177" t="s">
        <v>1349</v>
      </c>
      <c r="G282" s="174">
        <v>4</v>
      </c>
      <c r="H282" s="158">
        <f t="shared" si="37"/>
        <v>1300000</v>
      </c>
      <c r="I282" s="158">
        <f t="shared" si="37"/>
        <v>1300000</v>
      </c>
      <c r="J282" s="159">
        <f t="shared" si="38"/>
        <v>0</v>
      </c>
    </row>
    <row r="283" spans="1:10" ht="15.75">
      <c r="A283" s="168">
        <v>278</v>
      </c>
      <c r="B283" s="169"/>
      <c r="C283" s="181" t="s">
        <v>507</v>
      </c>
      <c r="D283" s="176" t="s">
        <v>1421</v>
      </c>
      <c r="E283" s="172">
        <v>31033</v>
      </c>
      <c r="F283" s="175" t="s">
        <v>1350</v>
      </c>
      <c r="G283" s="174">
        <v>4</v>
      </c>
      <c r="H283" s="158">
        <f t="shared" si="37"/>
        <v>1300000</v>
      </c>
      <c r="I283" s="158">
        <f t="shared" si="37"/>
        <v>1300000</v>
      </c>
      <c r="J283" s="159">
        <f t="shared" si="38"/>
        <v>0</v>
      </c>
    </row>
    <row r="284" spans="1:10" ht="15.75">
      <c r="A284" s="168">
        <v>279</v>
      </c>
      <c r="B284" s="169"/>
      <c r="C284" s="181" t="s">
        <v>508</v>
      </c>
      <c r="D284" s="176" t="s">
        <v>1423</v>
      </c>
      <c r="E284" s="172">
        <v>31311</v>
      </c>
      <c r="F284" s="175" t="s">
        <v>509</v>
      </c>
      <c r="G284" s="174">
        <v>4</v>
      </c>
      <c r="H284" s="158">
        <f t="shared" si="37"/>
        <v>1300000</v>
      </c>
      <c r="I284" s="158">
        <f t="shared" si="37"/>
        <v>1300000</v>
      </c>
      <c r="J284" s="159">
        <f t="shared" si="38"/>
        <v>0</v>
      </c>
    </row>
    <row r="285" spans="1:10" ht="15.75">
      <c r="A285" s="168">
        <v>280</v>
      </c>
      <c r="B285" s="169"/>
      <c r="C285" s="181" t="s">
        <v>510</v>
      </c>
      <c r="D285" s="176" t="s">
        <v>1421</v>
      </c>
      <c r="E285" s="172">
        <v>33291</v>
      </c>
      <c r="F285" s="175" t="s">
        <v>511</v>
      </c>
      <c r="G285" s="174">
        <v>4</v>
      </c>
      <c r="H285" s="158">
        <f t="shared" si="37"/>
        <v>1300000</v>
      </c>
      <c r="I285" s="158">
        <f t="shared" si="37"/>
        <v>1300000</v>
      </c>
      <c r="J285" s="159">
        <f t="shared" si="38"/>
        <v>0</v>
      </c>
    </row>
    <row r="286" spans="1:10" ht="28.5">
      <c r="A286" s="168">
        <v>281</v>
      </c>
      <c r="B286" s="199" t="s">
        <v>512</v>
      </c>
      <c r="C286" s="181" t="s">
        <v>268</v>
      </c>
      <c r="D286" s="176" t="s">
        <v>1421</v>
      </c>
      <c r="E286" s="172">
        <v>27024</v>
      </c>
      <c r="F286" s="175" t="s">
        <v>1405</v>
      </c>
      <c r="G286" s="174">
        <v>4</v>
      </c>
      <c r="H286" s="158">
        <f t="shared" si="37"/>
        <v>1300000</v>
      </c>
      <c r="I286" s="158">
        <f t="shared" si="37"/>
        <v>1300000</v>
      </c>
      <c r="J286" s="159">
        <f t="shared" si="38"/>
        <v>0</v>
      </c>
    </row>
    <row r="287" spans="1:10" ht="15.75">
      <c r="A287" s="168">
        <v>282</v>
      </c>
      <c r="B287" s="169"/>
      <c r="C287" s="181" t="s">
        <v>513</v>
      </c>
      <c r="D287" s="176" t="s">
        <v>1421</v>
      </c>
      <c r="E287" s="172">
        <v>27894</v>
      </c>
      <c r="F287" s="175" t="s">
        <v>514</v>
      </c>
      <c r="G287" s="174">
        <v>4</v>
      </c>
      <c r="H287" s="158">
        <f t="shared" si="37"/>
        <v>1300000</v>
      </c>
      <c r="I287" s="158">
        <f t="shared" si="37"/>
        <v>1300000</v>
      </c>
      <c r="J287" s="159">
        <f t="shared" si="38"/>
        <v>0</v>
      </c>
    </row>
    <row r="288" spans="1:10" ht="15.75">
      <c r="A288" s="168">
        <v>283</v>
      </c>
      <c r="B288" s="169"/>
      <c r="C288" s="181" t="s">
        <v>515</v>
      </c>
      <c r="D288" s="176" t="s">
        <v>1421</v>
      </c>
      <c r="E288" s="172">
        <v>28055</v>
      </c>
      <c r="F288" s="175" t="s">
        <v>516</v>
      </c>
      <c r="G288" s="174">
        <v>4</v>
      </c>
      <c r="H288" s="158">
        <f t="shared" si="37"/>
        <v>1300000</v>
      </c>
      <c r="I288" s="158">
        <f t="shared" si="37"/>
        <v>1300000</v>
      </c>
      <c r="J288" s="159">
        <f t="shared" si="38"/>
        <v>0</v>
      </c>
    </row>
    <row r="289" spans="1:10" ht="15.75">
      <c r="A289" s="168">
        <v>284</v>
      </c>
      <c r="B289" s="169"/>
      <c r="C289" s="181" t="s">
        <v>517</v>
      </c>
      <c r="D289" s="176" t="s">
        <v>1421</v>
      </c>
      <c r="E289" s="172">
        <v>33980</v>
      </c>
      <c r="F289" s="175" t="s">
        <v>1351</v>
      </c>
      <c r="G289" s="174">
        <v>4</v>
      </c>
      <c r="H289" s="158">
        <f t="shared" si="37"/>
        <v>1300000</v>
      </c>
      <c r="I289" s="158">
        <f t="shared" si="37"/>
        <v>1300000</v>
      </c>
      <c r="J289" s="159">
        <f t="shared" si="38"/>
        <v>0</v>
      </c>
    </row>
    <row r="290" spans="1:10" ht="15.75">
      <c r="A290" s="168">
        <v>285</v>
      </c>
      <c r="B290" s="169"/>
      <c r="C290" s="181" t="s">
        <v>518</v>
      </c>
      <c r="D290" s="176" t="s">
        <v>1421</v>
      </c>
      <c r="E290" s="172">
        <v>33777</v>
      </c>
      <c r="F290" s="175" t="s">
        <v>519</v>
      </c>
      <c r="G290" s="174">
        <v>4</v>
      </c>
      <c r="H290" s="158">
        <f t="shared" si="37"/>
        <v>1300000</v>
      </c>
      <c r="I290" s="158">
        <f t="shared" si="37"/>
        <v>1300000</v>
      </c>
      <c r="J290" s="159">
        <f t="shared" si="38"/>
        <v>0</v>
      </c>
    </row>
    <row r="291" spans="1:10" ht="28.5">
      <c r="A291" s="168">
        <v>286</v>
      </c>
      <c r="B291" s="199" t="s">
        <v>520</v>
      </c>
      <c r="C291" s="181" t="s">
        <v>521</v>
      </c>
      <c r="D291" s="176" t="s">
        <v>1421</v>
      </c>
      <c r="E291" s="172">
        <v>32063</v>
      </c>
      <c r="F291" s="175" t="s">
        <v>522</v>
      </c>
      <c r="G291" s="174">
        <v>4</v>
      </c>
      <c r="H291" s="158">
        <f t="shared" si="37"/>
        <v>1300000</v>
      </c>
      <c r="I291" s="158">
        <f t="shared" si="37"/>
        <v>1300000</v>
      </c>
      <c r="J291" s="159">
        <f t="shared" si="38"/>
        <v>0</v>
      </c>
    </row>
    <row r="292" spans="1:10" ht="15.75">
      <c r="A292" s="168">
        <v>287</v>
      </c>
      <c r="B292" s="169"/>
      <c r="C292" s="181" t="s">
        <v>523</v>
      </c>
      <c r="D292" s="176" t="s">
        <v>1421</v>
      </c>
      <c r="E292" s="172">
        <v>34024</v>
      </c>
      <c r="F292" s="175" t="s">
        <v>1352</v>
      </c>
      <c r="G292" s="174">
        <v>4</v>
      </c>
      <c r="H292" s="158">
        <f t="shared" si="37"/>
        <v>1300000</v>
      </c>
      <c r="I292" s="158">
        <f t="shared" si="37"/>
        <v>1300000</v>
      </c>
      <c r="J292" s="159">
        <f t="shared" si="38"/>
        <v>0</v>
      </c>
    </row>
    <row r="293" spans="1:10" ht="15.75">
      <c r="A293" s="168">
        <v>288</v>
      </c>
      <c r="B293" s="169"/>
      <c r="C293" s="181" t="s">
        <v>524</v>
      </c>
      <c r="D293" s="176" t="s">
        <v>1421</v>
      </c>
      <c r="E293" s="172">
        <v>34496</v>
      </c>
      <c r="F293" s="175" t="s">
        <v>1353</v>
      </c>
      <c r="G293" s="174">
        <v>4</v>
      </c>
      <c r="H293" s="158">
        <f t="shared" si="37"/>
        <v>1300000</v>
      </c>
      <c r="I293" s="158">
        <f t="shared" si="37"/>
        <v>1300000</v>
      </c>
      <c r="J293" s="159">
        <f t="shared" si="38"/>
        <v>0</v>
      </c>
    </row>
    <row r="294" spans="1:10" ht="15.75">
      <c r="A294" s="168">
        <v>289</v>
      </c>
      <c r="B294" s="169"/>
      <c r="C294" s="181" t="s">
        <v>525</v>
      </c>
      <c r="D294" s="176" t="s">
        <v>1421</v>
      </c>
      <c r="E294" s="172">
        <v>34907</v>
      </c>
      <c r="F294" s="175" t="s">
        <v>1354</v>
      </c>
      <c r="G294" s="174">
        <v>4</v>
      </c>
      <c r="H294" s="158">
        <f t="shared" si="37"/>
        <v>1300000</v>
      </c>
      <c r="I294" s="158">
        <f t="shared" si="37"/>
        <v>1300000</v>
      </c>
      <c r="J294" s="159">
        <f t="shared" si="38"/>
        <v>0</v>
      </c>
    </row>
    <row r="295" spans="1:10" ht="15.75">
      <c r="A295" s="168">
        <v>290</v>
      </c>
      <c r="B295" s="169"/>
      <c r="C295" s="181" t="s">
        <v>526</v>
      </c>
      <c r="D295" s="176" t="s">
        <v>1421</v>
      </c>
      <c r="E295" s="172">
        <v>33614</v>
      </c>
      <c r="F295" s="175" t="s">
        <v>527</v>
      </c>
      <c r="G295" s="174">
        <v>4</v>
      </c>
      <c r="H295" s="158">
        <f t="shared" si="37"/>
        <v>1300000</v>
      </c>
      <c r="I295" s="158">
        <f t="shared" si="37"/>
        <v>1300000</v>
      </c>
      <c r="J295" s="159">
        <f t="shared" si="38"/>
        <v>0</v>
      </c>
    </row>
    <row r="296" spans="1:10" ht="15.75">
      <c r="A296" s="168">
        <v>291</v>
      </c>
      <c r="B296" s="169"/>
      <c r="C296" s="181" t="s">
        <v>528</v>
      </c>
      <c r="D296" s="176" t="s">
        <v>1421</v>
      </c>
      <c r="E296" s="172">
        <v>35499</v>
      </c>
      <c r="F296" s="175" t="s">
        <v>1355</v>
      </c>
      <c r="G296" s="174">
        <v>4</v>
      </c>
      <c r="H296" s="158">
        <f t="shared" si="37"/>
        <v>1300000</v>
      </c>
      <c r="I296" s="158">
        <f t="shared" si="37"/>
        <v>1300000</v>
      </c>
      <c r="J296" s="159">
        <f t="shared" si="38"/>
        <v>0</v>
      </c>
    </row>
    <row r="297" spans="1:10" ht="28.5">
      <c r="A297" s="168">
        <v>292</v>
      </c>
      <c r="B297" s="199" t="s">
        <v>529</v>
      </c>
      <c r="C297" s="181" t="s">
        <v>530</v>
      </c>
      <c r="D297" s="176" t="s">
        <v>1421</v>
      </c>
      <c r="E297" s="172">
        <v>30540</v>
      </c>
      <c r="F297" s="175" t="s">
        <v>1356</v>
      </c>
      <c r="G297" s="174">
        <v>4</v>
      </c>
      <c r="H297" s="158">
        <f t="shared" si="37"/>
        <v>1300000</v>
      </c>
      <c r="I297" s="158">
        <f t="shared" si="37"/>
        <v>1300000</v>
      </c>
      <c r="J297" s="159">
        <f t="shared" si="38"/>
        <v>0</v>
      </c>
    </row>
    <row r="298" spans="1:10" ht="15.75">
      <c r="A298" s="168">
        <v>293</v>
      </c>
      <c r="B298" s="169"/>
      <c r="C298" s="181" t="s">
        <v>531</v>
      </c>
      <c r="D298" s="176" t="s">
        <v>1421</v>
      </c>
      <c r="E298" s="172">
        <v>31564</v>
      </c>
      <c r="F298" s="175" t="s">
        <v>1357</v>
      </c>
      <c r="G298" s="174">
        <v>4</v>
      </c>
      <c r="H298" s="158">
        <f t="shared" si="37"/>
        <v>1300000</v>
      </c>
      <c r="I298" s="158">
        <f t="shared" si="37"/>
        <v>1300000</v>
      </c>
      <c r="J298" s="159">
        <f t="shared" si="38"/>
        <v>0</v>
      </c>
    </row>
    <row r="299" spans="1:10" ht="15.75">
      <c r="A299" s="168">
        <v>294</v>
      </c>
      <c r="B299" s="169"/>
      <c r="C299" s="181" t="s">
        <v>532</v>
      </c>
      <c r="D299" s="176" t="s">
        <v>1421</v>
      </c>
      <c r="E299" s="172">
        <v>32678</v>
      </c>
      <c r="F299" s="175" t="s">
        <v>533</v>
      </c>
      <c r="G299" s="174">
        <v>4</v>
      </c>
      <c r="H299" s="158">
        <f t="shared" si="37"/>
        <v>1300000</v>
      </c>
      <c r="I299" s="158">
        <f t="shared" si="37"/>
        <v>1300000</v>
      </c>
      <c r="J299" s="159">
        <f t="shared" si="38"/>
        <v>0</v>
      </c>
    </row>
    <row r="300" spans="1:10" ht="15.75">
      <c r="A300" s="168">
        <v>295</v>
      </c>
      <c r="B300" s="169"/>
      <c r="C300" s="181" t="s">
        <v>534</v>
      </c>
      <c r="D300" s="176" t="s">
        <v>1421</v>
      </c>
      <c r="E300" s="172">
        <v>31971</v>
      </c>
      <c r="F300" s="175">
        <v>250696018</v>
      </c>
      <c r="G300" s="174">
        <v>4</v>
      </c>
      <c r="H300" s="158">
        <f t="shared" si="37"/>
        <v>1300000</v>
      </c>
      <c r="I300" s="158">
        <f t="shared" si="37"/>
        <v>1300000</v>
      </c>
      <c r="J300" s="159">
        <f t="shared" si="38"/>
        <v>0</v>
      </c>
    </row>
    <row r="301" spans="1:10" ht="15.75">
      <c r="A301" s="168">
        <v>296</v>
      </c>
      <c r="B301" s="169"/>
      <c r="C301" s="181" t="s">
        <v>535</v>
      </c>
      <c r="D301" s="176" t="s">
        <v>1421</v>
      </c>
      <c r="E301" s="172">
        <v>34358</v>
      </c>
      <c r="F301" s="175" t="s">
        <v>1358</v>
      </c>
      <c r="G301" s="174">
        <v>4</v>
      </c>
      <c r="H301" s="158">
        <f t="shared" si="37"/>
        <v>1300000</v>
      </c>
      <c r="I301" s="158">
        <f t="shared" si="37"/>
        <v>1300000</v>
      </c>
      <c r="J301" s="159">
        <f t="shared" si="38"/>
        <v>0</v>
      </c>
    </row>
    <row r="302" spans="1:10" ht="28.5">
      <c r="A302" s="168">
        <v>297</v>
      </c>
      <c r="B302" s="199" t="s">
        <v>536</v>
      </c>
      <c r="C302" s="181" t="s">
        <v>537</v>
      </c>
      <c r="D302" s="176" t="s">
        <v>1421</v>
      </c>
      <c r="E302" s="172">
        <v>30497</v>
      </c>
      <c r="F302" s="175" t="s">
        <v>1359</v>
      </c>
      <c r="G302" s="174">
        <v>4</v>
      </c>
      <c r="H302" s="158">
        <f t="shared" si="37"/>
        <v>1300000</v>
      </c>
      <c r="I302" s="158">
        <f t="shared" si="37"/>
        <v>1300000</v>
      </c>
      <c r="J302" s="159">
        <f t="shared" si="38"/>
        <v>0</v>
      </c>
    </row>
    <row r="303" spans="1:10" ht="15.75">
      <c r="A303" s="168">
        <v>298</v>
      </c>
      <c r="B303" s="169"/>
      <c r="C303" s="181" t="s">
        <v>538</v>
      </c>
      <c r="D303" s="176" t="s">
        <v>1421</v>
      </c>
      <c r="E303" s="172">
        <v>29873</v>
      </c>
      <c r="F303" s="175" t="s">
        <v>1360</v>
      </c>
      <c r="G303" s="174">
        <v>4</v>
      </c>
      <c r="H303" s="158">
        <f t="shared" si="37"/>
        <v>1300000</v>
      </c>
      <c r="I303" s="158">
        <f t="shared" si="37"/>
        <v>1300000</v>
      </c>
      <c r="J303" s="159">
        <f t="shared" si="38"/>
        <v>0</v>
      </c>
    </row>
    <row r="304" spans="1:10" ht="15.75">
      <c r="A304" s="168">
        <v>299</v>
      </c>
      <c r="B304" s="169"/>
      <c r="C304" s="181" t="s">
        <v>539</v>
      </c>
      <c r="D304" s="176" t="s">
        <v>1421</v>
      </c>
      <c r="E304" s="172">
        <v>32060</v>
      </c>
      <c r="F304" s="175" t="s">
        <v>1361</v>
      </c>
      <c r="G304" s="174">
        <v>4</v>
      </c>
      <c r="H304" s="158">
        <f t="shared" si="37"/>
        <v>1300000</v>
      </c>
      <c r="I304" s="158">
        <f t="shared" si="37"/>
        <v>1300000</v>
      </c>
      <c r="J304" s="159">
        <f t="shared" si="38"/>
        <v>0</v>
      </c>
    </row>
    <row r="305" spans="1:11" ht="15.75">
      <c r="A305" s="168">
        <v>300</v>
      </c>
      <c r="B305" s="169"/>
      <c r="C305" s="181" t="s">
        <v>540</v>
      </c>
      <c r="D305" s="176" t="s">
        <v>1421</v>
      </c>
      <c r="E305" s="172">
        <v>33687</v>
      </c>
      <c r="F305" s="175" t="s">
        <v>541</v>
      </c>
      <c r="G305" s="174">
        <v>4</v>
      </c>
      <c r="H305" s="158">
        <f t="shared" si="37"/>
        <v>1300000</v>
      </c>
      <c r="I305" s="158">
        <f t="shared" si="37"/>
        <v>1300000</v>
      </c>
      <c r="J305" s="159">
        <f t="shared" si="38"/>
        <v>0</v>
      </c>
    </row>
    <row r="306" spans="1:11" ht="15.75">
      <c r="A306" s="168">
        <v>301</v>
      </c>
      <c r="B306" s="169"/>
      <c r="C306" s="181" t="s">
        <v>542</v>
      </c>
      <c r="D306" s="176" t="s">
        <v>1421</v>
      </c>
      <c r="E306" s="172">
        <v>34339</v>
      </c>
      <c r="F306" s="175" t="s">
        <v>1362</v>
      </c>
      <c r="G306" s="174">
        <v>4</v>
      </c>
      <c r="H306" s="158">
        <f t="shared" si="37"/>
        <v>1300000</v>
      </c>
      <c r="I306" s="158">
        <f t="shared" si="37"/>
        <v>1300000</v>
      </c>
      <c r="J306" s="159">
        <f t="shared" si="38"/>
        <v>0</v>
      </c>
    </row>
    <row r="307" spans="1:11" ht="15.75">
      <c r="A307" s="168">
        <v>302</v>
      </c>
      <c r="B307" s="179"/>
      <c r="C307" s="181" t="s">
        <v>582</v>
      </c>
      <c r="D307" s="176" t="s">
        <v>1421</v>
      </c>
      <c r="E307" s="172">
        <v>33632</v>
      </c>
      <c r="F307" s="175" t="s">
        <v>583</v>
      </c>
      <c r="G307" s="174">
        <v>4</v>
      </c>
      <c r="H307" s="158">
        <f t="shared" si="37"/>
        <v>1300000</v>
      </c>
      <c r="I307" s="158">
        <f t="shared" si="37"/>
        <v>1300000</v>
      </c>
      <c r="J307" s="159">
        <f t="shared" si="38"/>
        <v>0</v>
      </c>
    </row>
    <row r="308" spans="1:11" s="220" customFormat="1" ht="15.75">
      <c r="A308" s="168">
        <v>303</v>
      </c>
      <c r="B308" s="221"/>
      <c r="C308" s="213" t="s">
        <v>1452</v>
      </c>
      <c r="D308" s="211" t="s">
        <v>1421</v>
      </c>
      <c r="E308" s="214">
        <v>36516</v>
      </c>
      <c r="F308" s="215" t="s">
        <v>1453</v>
      </c>
      <c r="G308" s="212">
        <v>4</v>
      </c>
      <c r="H308" s="216">
        <f t="shared" si="37"/>
        <v>1300000</v>
      </c>
      <c r="I308" s="216">
        <f t="shared" si="37"/>
        <v>1300000</v>
      </c>
      <c r="J308" s="217">
        <f t="shared" si="38"/>
        <v>0</v>
      </c>
      <c r="K308" s="219">
        <v>45261</v>
      </c>
    </row>
    <row r="309" spans="1:11" ht="28.5">
      <c r="A309" s="168">
        <v>304</v>
      </c>
      <c r="B309" s="199" t="s">
        <v>543</v>
      </c>
      <c r="C309" s="181" t="s">
        <v>544</v>
      </c>
      <c r="D309" s="176" t="s">
        <v>1421</v>
      </c>
      <c r="E309" s="172">
        <v>28471</v>
      </c>
      <c r="F309" s="175">
        <v>240635415</v>
      </c>
      <c r="G309" s="174">
        <v>4</v>
      </c>
      <c r="H309" s="158">
        <f t="shared" si="37"/>
        <v>1300000</v>
      </c>
      <c r="I309" s="158">
        <f t="shared" si="37"/>
        <v>1300000</v>
      </c>
      <c r="J309" s="159">
        <f t="shared" si="38"/>
        <v>0</v>
      </c>
    </row>
    <row r="310" spans="1:11" ht="15.75">
      <c r="A310" s="168">
        <v>305</v>
      </c>
      <c r="B310" s="169"/>
      <c r="C310" s="181" t="s">
        <v>545</v>
      </c>
      <c r="D310" s="176" t="s">
        <v>1421</v>
      </c>
      <c r="E310" s="172">
        <v>29377</v>
      </c>
      <c r="F310" s="189" t="s">
        <v>546</v>
      </c>
      <c r="G310" s="174">
        <v>4</v>
      </c>
      <c r="H310" s="158">
        <f t="shared" si="37"/>
        <v>1300000</v>
      </c>
      <c r="I310" s="158">
        <f t="shared" si="37"/>
        <v>1300000</v>
      </c>
      <c r="J310" s="159">
        <f t="shared" si="38"/>
        <v>0</v>
      </c>
    </row>
    <row r="311" spans="1:11" ht="15.75">
      <c r="A311" s="168">
        <v>306</v>
      </c>
      <c r="B311" s="169"/>
      <c r="C311" s="181" t="s">
        <v>547</v>
      </c>
      <c r="D311" s="176" t="s">
        <v>1421</v>
      </c>
      <c r="E311" s="172">
        <v>33757</v>
      </c>
      <c r="F311" s="175" t="s">
        <v>548</v>
      </c>
      <c r="G311" s="174">
        <v>4</v>
      </c>
      <c r="H311" s="158">
        <f t="shared" si="37"/>
        <v>1300000</v>
      </c>
      <c r="I311" s="158">
        <f t="shared" si="37"/>
        <v>1300000</v>
      </c>
      <c r="J311" s="159">
        <f t="shared" si="38"/>
        <v>0</v>
      </c>
    </row>
    <row r="312" spans="1:11" ht="15.75">
      <c r="A312" s="168">
        <v>307</v>
      </c>
      <c r="B312" s="169"/>
      <c r="C312" s="181" t="s">
        <v>549</v>
      </c>
      <c r="D312" s="176" t="s">
        <v>1421</v>
      </c>
      <c r="E312" s="172">
        <v>32962</v>
      </c>
      <c r="F312" s="175" t="s">
        <v>1363</v>
      </c>
      <c r="G312" s="174">
        <v>4</v>
      </c>
      <c r="H312" s="158">
        <f t="shared" si="37"/>
        <v>1300000</v>
      </c>
      <c r="I312" s="158">
        <f t="shared" si="37"/>
        <v>1300000</v>
      </c>
      <c r="J312" s="159">
        <f t="shared" si="38"/>
        <v>0</v>
      </c>
    </row>
    <row r="313" spans="1:11" ht="15.75">
      <c r="A313" s="168">
        <v>308</v>
      </c>
      <c r="B313" s="169"/>
      <c r="C313" s="181" t="s">
        <v>550</v>
      </c>
      <c r="D313" s="176" t="s">
        <v>1421</v>
      </c>
      <c r="E313" s="172">
        <v>36035</v>
      </c>
      <c r="F313" s="183" t="s">
        <v>1364</v>
      </c>
      <c r="G313" s="174">
        <v>4</v>
      </c>
      <c r="H313" s="158">
        <f t="shared" si="37"/>
        <v>1300000</v>
      </c>
      <c r="I313" s="158">
        <f t="shared" si="37"/>
        <v>1300000</v>
      </c>
      <c r="J313" s="159">
        <f t="shared" si="38"/>
        <v>0</v>
      </c>
    </row>
    <row r="314" spans="1:11" ht="28.5">
      <c r="A314" s="168">
        <v>309</v>
      </c>
      <c r="B314" s="199" t="s">
        <v>551</v>
      </c>
      <c r="C314" s="181" t="s">
        <v>552</v>
      </c>
      <c r="D314" s="176" t="s">
        <v>1421</v>
      </c>
      <c r="E314" s="172">
        <v>33840</v>
      </c>
      <c r="F314" s="206" t="s">
        <v>1365</v>
      </c>
      <c r="G314" s="174">
        <v>4</v>
      </c>
      <c r="H314" s="158">
        <f t="shared" si="37"/>
        <v>1300000</v>
      </c>
      <c r="I314" s="158">
        <f t="shared" si="37"/>
        <v>1300000</v>
      </c>
      <c r="J314" s="159">
        <f t="shared" si="38"/>
        <v>0</v>
      </c>
    </row>
    <row r="315" spans="1:11" ht="15.75">
      <c r="A315" s="168">
        <v>310</v>
      </c>
      <c r="B315" s="169"/>
      <c r="C315" s="181" t="s">
        <v>553</v>
      </c>
      <c r="D315" s="176" t="s">
        <v>1421</v>
      </c>
      <c r="E315" s="172">
        <v>25477</v>
      </c>
      <c r="F315" s="175" t="s">
        <v>554</v>
      </c>
      <c r="G315" s="174">
        <v>4</v>
      </c>
      <c r="H315" s="158">
        <f t="shared" si="37"/>
        <v>1300000</v>
      </c>
      <c r="I315" s="158">
        <f t="shared" si="37"/>
        <v>1300000</v>
      </c>
      <c r="J315" s="159">
        <f t="shared" si="38"/>
        <v>0</v>
      </c>
    </row>
    <row r="316" spans="1:11" ht="15.75">
      <c r="A316" s="168">
        <v>311</v>
      </c>
      <c r="B316" s="169"/>
      <c r="C316" s="181" t="s">
        <v>555</v>
      </c>
      <c r="D316" s="176" t="s">
        <v>1421</v>
      </c>
      <c r="E316" s="172">
        <v>33087</v>
      </c>
      <c r="F316" s="206" t="s">
        <v>1366</v>
      </c>
      <c r="G316" s="174">
        <v>4</v>
      </c>
      <c r="H316" s="158">
        <f t="shared" si="37"/>
        <v>1300000</v>
      </c>
      <c r="I316" s="158">
        <f t="shared" si="37"/>
        <v>1300000</v>
      </c>
      <c r="J316" s="159">
        <f t="shared" si="38"/>
        <v>0</v>
      </c>
    </row>
    <row r="317" spans="1:11" ht="15.75">
      <c r="A317" s="168">
        <v>312</v>
      </c>
      <c r="B317" s="169"/>
      <c r="C317" s="181" t="s">
        <v>556</v>
      </c>
      <c r="D317" s="176" t="s">
        <v>1421</v>
      </c>
      <c r="E317" s="172">
        <v>32866</v>
      </c>
      <c r="F317" s="177" t="s">
        <v>1367</v>
      </c>
      <c r="G317" s="174">
        <v>4</v>
      </c>
      <c r="H317" s="158">
        <f t="shared" si="37"/>
        <v>1300000</v>
      </c>
      <c r="I317" s="158">
        <f t="shared" si="37"/>
        <v>1300000</v>
      </c>
      <c r="J317" s="159">
        <f t="shared" si="38"/>
        <v>0</v>
      </c>
    </row>
    <row r="318" spans="1:11" ht="15.75">
      <c r="A318" s="168">
        <v>313</v>
      </c>
      <c r="B318" s="169"/>
      <c r="C318" s="181" t="s">
        <v>1398</v>
      </c>
      <c r="D318" s="176" t="s">
        <v>1421</v>
      </c>
      <c r="E318" s="172">
        <v>36140</v>
      </c>
      <c r="F318" s="177" t="s">
        <v>1406</v>
      </c>
      <c r="G318" s="174">
        <v>4</v>
      </c>
      <c r="H318" s="158">
        <f t="shared" si="37"/>
        <v>1300000</v>
      </c>
      <c r="I318" s="158">
        <f t="shared" si="37"/>
        <v>1300000</v>
      </c>
      <c r="J318" s="159">
        <f t="shared" si="38"/>
        <v>0</v>
      </c>
    </row>
    <row r="319" spans="1:11" ht="15.75">
      <c r="A319" s="168">
        <v>314</v>
      </c>
      <c r="B319" s="169"/>
      <c r="C319" s="181" t="s">
        <v>1442</v>
      </c>
      <c r="D319" s="176" t="s">
        <v>1421</v>
      </c>
      <c r="E319" s="172">
        <v>35632</v>
      </c>
      <c r="F319" s="177" t="s">
        <v>1455</v>
      </c>
      <c r="G319" s="174">
        <v>4</v>
      </c>
      <c r="H319" s="158">
        <f t="shared" si="37"/>
        <v>1300000</v>
      </c>
      <c r="I319" s="158">
        <f t="shared" si="37"/>
        <v>1300000</v>
      </c>
      <c r="J319" s="159">
        <v>0</v>
      </c>
      <c r="K319" s="164">
        <v>45231</v>
      </c>
    </row>
    <row r="320" spans="1:11" ht="28.5">
      <c r="A320" s="168">
        <v>315</v>
      </c>
      <c r="B320" s="199" t="s">
        <v>557</v>
      </c>
      <c r="C320" s="181" t="s">
        <v>558</v>
      </c>
      <c r="D320" s="176" t="s">
        <v>1421</v>
      </c>
      <c r="E320" s="172">
        <v>24700</v>
      </c>
      <c r="F320" s="175" t="s">
        <v>559</v>
      </c>
      <c r="G320" s="174">
        <v>4</v>
      </c>
      <c r="H320" s="158">
        <f t="shared" si="37"/>
        <v>1300000</v>
      </c>
      <c r="I320" s="158">
        <f t="shared" si="37"/>
        <v>1300000</v>
      </c>
      <c r="J320" s="159">
        <f t="shared" si="38"/>
        <v>0</v>
      </c>
    </row>
    <row r="321" spans="1:10" ht="15.75">
      <c r="A321" s="168">
        <v>316</v>
      </c>
      <c r="B321" s="169"/>
      <c r="C321" s="181" t="s">
        <v>560</v>
      </c>
      <c r="D321" s="176" t="s">
        <v>1421</v>
      </c>
      <c r="E321" s="172">
        <v>26635</v>
      </c>
      <c r="F321" s="175" t="s">
        <v>561</v>
      </c>
      <c r="G321" s="174">
        <v>4</v>
      </c>
      <c r="H321" s="158">
        <f t="shared" si="37"/>
        <v>1300000</v>
      </c>
      <c r="I321" s="158">
        <f t="shared" si="37"/>
        <v>1300000</v>
      </c>
      <c r="J321" s="159">
        <f t="shared" si="38"/>
        <v>0</v>
      </c>
    </row>
    <row r="322" spans="1:10" ht="15.75">
      <c r="A322" s="168">
        <v>317</v>
      </c>
      <c r="B322" s="169"/>
      <c r="C322" s="181" t="s">
        <v>562</v>
      </c>
      <c r="D322" s="176" t="s">
        <v>1421</v>
      </c>
      <c r="E322" s="172">
        <v>28411</v>
      </c>
      <c r="F322" s="175" t="s">
        <v>1368</v>
      </c>
      <c r="G322" s="174">
        <v>4</v>
      </c>
      <c r="H322" s="158">
        <f t="shared" si="37"/>
        <v>1300000</v>
      </c>
      <c r="I322" s="158">
        <f t="shared" si="37"/>
        <v>1300000</v>
      </c>
      <c r="J322" s="159">
        <f t="shared" si="38"/>
        <v>0</v>
      </c>
    </row>
    <row r="323" spans="1:10" ht="15.75">
      <c r="A323" s="168">
        <v>318</v>
      </c>
      <c r="B323" s="169"/>
      <c r="C323" s="181" t="s">
        <v>563</v>
      </c>
      <c r="D323" s="176" t="s">
        <v>1421</v>
      </c>
      <c r="E323" s="172">
        <v>34836</v>
      </c>
      <c r="F323" s="175" t="s">
        <v>1369</v>
      </c>
      <c r="G323" s="174">
        <v>4</v>
      </c>
      <c r="H323" s="158">
        <f t="shared" si="37"/>
        <v>1300000</v>
      </c>
      <c r="I323" s="158">
        <f t="shared" si="37"/>
        <v>1300000</v>
      </c>
      <c r="J323" s="159">
        <f t="shared" si="38"/>
        <v>0</v>
      </c>
    </row>
    <row r="324" spans="1:10" ht="28.5">
      <c r="A324" s="168">
        <v>319</v>
      </c>
      <c r="B324" s="199" t="s">
        <v>564</v>
      </c>
      <c r="C324" s="181" t="s">
        <v>565</v>
      </c>
      <c r="D324" s="176" t="s">
        <v>1421</v>
      </c>
      <c r="E324" s="172">
        <v>25488</v>
      </c>
      <c r="F324" s="175" t="s">
        <v>1407</v>
      </c>
      <c r="G324" s="174">
        <v>4</v>
      </c>
      <c r="H324" s="158">
        <f t="shared" si="37"/>
        <v>1300000</v>
      </c>
      <c r="I324" s="158">
        <f t="shared" si="37"/>
        <v>1300000</v>
      </c>
      <c r="J324" s="159">
        <f t="shared" si="38"/>
        <v>0</v>
      </c>
    </row>
    <row r="325" spans="1:10" ht="15.75">
      <c r="A325" s="168">
        <v>320</v>
      </c>
      <c r="B325" s="169"/>
      <c r="C325" s="181" t="s">
        <v>566</v>
      </c>
      <c r="D325" s="176" t="s">
        <v>1421</v>
      </c>
      <c r="E325" s="172">
        <v>28077</v>
      </c>
      <c r="F325" s="175" t="s">
        <v>567</v>
      </c>
      <c r="G325" s="174">
        <v>4</v>
      </c>
      <c r="H325" s="158">
        <f t="shared" si="37"/>
        <v>1300000</v>
      </c>
      <c r="I325" s="158">
        <f t="shared" si="37"/>
        <v>1300000</v>
      </c>
      <c r="J325" s="159">
        <f t="shared" si="38"/>
        <v>0</v>
      </c>
    </row>
    <row r="326" spans="1:10" ht="15.75">
      <c r="A326" s="168">
        <v>321</v>
      </c>
      <c r="B326" s="169"/>
      <c r="C326" s="181" t="s">
        <v>568</v>
      </c>
      <c r="D326" s="176" t="s">
        <v>1421</v>
      </c>
      <c r="E326" s="172">
        <v>29873</v>
      </c>
      <c r="F326" s="175" t="s">
        <v>569</v>
      </c>
      <c r="G326" s="174">
        <v>4</v>
      </c>
      <c r="H326" s="158">
        <f t="shared" si="37"/>
        <v>1300000</v>
      </c>
      <c r="I326" s="158">
        <f t="shared" si="37"/>
        <v>1300000</v>
      </c>
      <c r="J326" s="159">
        <f t="shared" si="38"/>
        <v>0</v>
      </c>
    </row>
    <row r="327" spans="1:10" ht="15.75">
      <c r="A327" s="168">
        <v>322</v>
      </c>
      <c r="B327" s="169"/>
      <c r="C327" s="181" t="s">
        <v>387</v>
      </c>
      <c r="D327" s="176" t="s">
        <v>1421</v>
      </c>
      <c r="E327" s="172">
        <v>35467</v>
      </c>
      <c r="F327" s="175" t="s">
        <v>1408</v>
      </c>
      <c r="G327" s="174">
        <v>4</v>
      </c>
      <c r="H327" s="158">
        <f t="shared" si="37"/>
        <v>1300000</v>
      </c>
      <c r="I327" s="158">
        <f t="shared" si="37"/>
        <v>1300000</v>
      </c>
      <c r="J327" s="159">
        <f t="shared" si="38"/>
        <v>0</v>
      </c>
    </row>
    <row r="328" spans="1:10" ht="28.5">
      <c r="A328" s="168">
        <v>323</v>
      </c>
      <c r="B328" s="199" t="s">
        <v>570</v>
      </c>
      <c r="C328" s="181" t="s">
        <v>571</v>
      </c>
      <c r="D328" s="176" t="s">
        <v>1421</v>
      </c>
      <c r="E328" s="202">
        <v>29290</v>
      </c>
      <c r="F328" s="175" t="s">
        <v>1370</v>
      </c>
      <c r="G328" s="174">
        <v>4</v>
      </c>
      <c r="H328" s="158">
        <f t="shared" si="37"/>
        <v>1300000</v>
      </c>
      <c r="I328" s="158">
        <f t="shared" si="37"/>
        <v>1300000</v>
      </c>
      <c r="J328" s="159">
        <f t="shared" si="38"/>
        <v>0</v>
      </c>
    </row>
    <row r="329" spans="1:10" ht="15.75">
      <c r="A329" s="168">
        <v>324</v>
      </c>
      <c r="B329" s="169"/>
      <c r="C329" s="181" t="s">
        <v>572</v>
      </c>
      <c r="D329" s="176" t="s">
        <v>1421</v>
      </c>
      <c r="E329" s="202">
        <v>30838</v>
      </c>
      <c r="F329" s="175" t="s">
        <v>1371</v>
      </c>
      <c r="G329" s="174">
        <v>4</v>
      </c>
      <c r="H329" s="158">
        <f t="shared" si="37"/>
        <v>1300000</v>
      </c>
      <c r="I329" s="158">
        <f t="shared" si="37"/>
        <v>1300000</v>
      </c>
      <c r="J329" s="159">
        <f t="shared" si="38"/>
        <v>0</v>
      </c>
    </row>
    <row r="330" spans="1:10" ht="15.75">
      <c r="A330" s="168">
        <v>325</v>
      </c>
      <c r="B330" s="169"/>
      <c r="C330" s="181" t="s">
        <v>573</v>
      </c>
      <c r="D330" s="176" t="s">
        <v>1421</v>
      </c>
      <c r="E330" s="172">
        <v>31303</v>
      </c>
      <c r="F330" s="175" t="s">
        <v>574</v>
      </c>
      <c r="G330" s="174">
        <v>4</v>
      </c>
      <c r="H330" s="158">
        <f t="shared" si="37"/>
        <v>1300000</v>
      </c>
      <c r="I330" s="158">
        <f t="shared" si="37"/>
        <v>1300000</v>
      </c>
      <c r="J330" s="159">
        <f t="shared" si="38"/>
        <v>0</v>
      </c>
    </row>
    <row r="331" spans="1:10" ht="15.75">
      <c r="A331" s="168">
        <v>326</v>
      </c>
      <c r="B331" s="169"/>
      <c r="C331" s="181" t="s">
        <v>575</v>
      </c>
      <c r="D331" s="176" t="s">
        <v>1421</v>
      </c>
      <c r="E331" s="172">
        <v>30384</v>
      </c>
      <c r="F331" s="175" t="s">
        <v>576</v>
      </c>
      <c r="G331" s="174">
        <v>4</v>
      </c>
      <c r="H331" s="158">
        <f t="shared" si="37"/>
        <v>1300000</v>
      </c>
      <c r="I331" s="158">
        <f t="shared" si="37"/>
        <v>1300000</v>
      </c>
      <c r="J331" s="159">
        <f t="shared" si="38"/>
        <v>0</v>
      </c>
    </row>
    <row r="332" spans="1:10" ht="15.75">
      <c r="A332" s="168">
        <v>327</v>
      </c>
      <c r="B332" s="169"/>
      <c r="C332" s="181" t="s">
        <v>577</v>
      </c>
      <c r="D332" s="176" t="s">
        <v>1421</v>
      </c>
      <c r="E332" s="172">
        <v>35093</v>
      </c>
      <c r="F332" s="175" t="s">
        <v>1372</v>
      </c>
      <c r="G332" s="174">
        <v>4</v>
      </c>
      <c r="H332" s="158">
        <f t="shared" si="37"/>
        <v>1300000</v>
      </c>
      <c r="I332" s="158">
        <f t="shared" si="37"/>
        <v>1300000</v>
      </c>
      <c r="J332" s="159">
        <f t="shared" si="38"/>
        <v>0</v>
      </c>
    </row>
    <row r="333" spans="1:10" ht="15.75">
      <c r="A333" s="168">
        <v>328</v>
      </c>
      <c r="B333" s="179"/>
      <c r="C333" s="181" t="s">
        <v>578</v>
      </c>
      <c r="D333" s="176" t="s">
        <v>1421</v>
      </c>
      <c r="E333" s="172">
        <v>29061</v>
      </c>
      <c r="F333" s="173" t="s">
        <v>1409</v>
      </c>
      <c r="G333" s="174">
        <v>4</v>
      </c>
      <c r="H333" s="158">
        <f t="shared" ref="H333:I366" si="39">+$O$2</f>
        <v>1300000</v>
      </c>
      <c r="I333" s="158">
        <f t="shared" si="39"/>
        <v>1300000</v>
      </c>
      <c r="J333" s="159">
        <f t="shared" si="38"/>
        <v>0</v>
      </c>
    </row>
    <row r="334" spans="1:10" ht="28.5">
      <c r="A334" s="168">
        <v>329</v>
      </c>
      <c r="B334" s="199" t="s">
        <v>579</v>
      </c>
      <c r="C334" s="181" t="s">
        <v>580</v>
      </c>
      <c r="D334" s="176" t="s">
        <v>1421</v>
      </c>
      <c r="E334" s="172">
        <v>33673</v>
      </c>
      <c r="F334" s="175" t="s">
        <v>581</v>
      </c>
      <c r="G334" s="174">
        <v>4</v>
      </c>
      <c r="H334" s="158">
        <f t="shared" si="39"/>
        <v>1300000</v>
      </c>
      <c r="I334" s="158">
        <f t="shared" si="39"/>
        <v>1300000</v>
      </c>
      <c r="J334" s="159">
        <f t="shared" si="38"/>
        <v>0</v>
      </c>
    </row>
    <row r="335" spans="1:10" ht="15.75">
      <c r="A335" s="168">
        <v>330</v>
      </c>
      <c r="B335" s="169"/>
      <c r="C335" s="181" t="s">
        <v>584</v>
      </c>
      <c r="D335" s="176" t="s">
        <v>1421</v>
      </c>
      <c r="E335" s="172">
        <v>34479</v>
      </c>
      <c r="F335" s="175" t="s">
        <v>585</v>
      </c>
      <c r="G335" s="174">
        <v>4</v>
      </c>
      <c r="H335" s="158">
        <f t="shared" si="39"/>
        <v>1300000</v>
      </c>
      <c r="I335" s="158">
        <f t="shared" si="39"/>
        <v>1300000</v>
      </c>
      <c r="J335" s="159">
        <f t="shared" si="38"/>
        <v>0</v>
      </c>
    </row>
    <row r="336" spans="1:10" ht="15.75">
      <c r="A336" s="168">
        <v>331</v>
      </c>
      <c r="B336" s="169"/>
      <c r="C336" s="181" t="s">
        <v>586</v>
      </c>
      <c r="D336" s="176" t="s">
        <v>1421</v>
      </c>
      <c r="E336" s="172">
        <v>34986</v>
      </c>
      <c r="F336" s="175" t="s">
        <v>587</v>
      </c>
      <c r="G336" s="174">
        <v>4</v>
      </c>
      <c r="H336" s="158">
        <f t="shared" si="39"/>
        <v>1300000</v>
      </c>
      <c r="I336" s="158">
        <f t="shared" si="39"/>
        <v>1300000</v>
      </c>
      <c r="J336" s="159">
        <f t="shared" ref="J336:J402" si="40">+H336-I336</f>
        <v>0</v>
      </c>
    </row>
    <row r="337" spans="1:11" ht="15.75">
      <c r="A337" s="168">
        <v>332</v>
      </c>
      <c r="B337" s="169"/>
      <c r="C337" s="181" t="s">
        <v>588</v>
      </c>
      <c r="D337" s="176" t="s">
        <v>1421</v>
      </c>
      <c r="E337" s="172">
        <v>35121</v>
      </c>
      <c r="F337" s="183" t="s">
        <v>589</v>
      </c>
      <c r="G337" s="174">
        <v>4</v>
      </c>
      <c r="H337" s="158">
        <f t="shared" si="39"/>
        <v>1300000</v>
      </c>
      <c r="I337" s="158">
        <f t="shared" si="39"/>
        <v>1300000</v>
      </c>
      <c r="J337" s="159">
        <f t="shared" si="40"/>
        <v>0</v>
      </c>
    </row>
    <row r="338" spans="1:11" ht="15.75">
      <c r="A338" s="168">
        <v>333</v>
      </c>
      <c r="B338" s="169"/>
      <c r="C338" s="181" t="s">
        <v>590</v>
      </c>
      <c r="D338" s="176" t="s">
        <v>1421</v>
      </c>
      <c r="E338" s="198">
        <v>35067</v>
      </c>
      <c r="F338" s="183" t="s">
        <v>591</v>
      </c>
      <c r="G338" s="174">
        <v>4</v>
      </c>
      <c r="H338" s="158">
        <f t="shared" si="39"/>
        <v>1300000</v>
      </c>
      <c r="I338" s="158">
        <f t="shared" si="39"/>
        <v>1300000</v>
      </c>
      <c r="J338" s="159">
        <f t="shared" si="40"/>
        <v>0</v>
      </c>
    </row>
    <row r="339" spans="1:11" ht="15.75">
      <c r="A339" s="168">
        <v>334</v>
      </c>
      <c r="B339" s="169"/>
      <c r="C339" s="181" t="s">
        <v>1316</v>
      </c>
      <c r="D339" s="176"/>
      <c r="E339" s="198">
        <v>35845</v>
      </c>
      <c r="F339" s="183" t="s">
        <v>1373</v>
      </c>
      <c r="G339" s="174">
        <v>4</v>
      </c>
      <c r="H339" s="158">
        <f t="shared" si="39"/>
        <v>1300000</v>
      </c>
      <c r="I339" s="158">
        <f t="shared" si="39"/>
        <v>1300000</v>
      </c>
      <c r="J339" s="159">
        <f t="shared" si="40"/>
        <v>0</v>
      </c>
    </row>
    <row r="340" spans="1:11" ht="28.5">
      <c r="A340" s="168">
        <v>335</v>
      </c>
      <c r="B340" s="169" t="s">
        <v>1436</v>
      </c>
      <c r="C340" s="181" t="s">
        <v>592</v>
      </c>
      <c r="D340" s="176" t="s">
        <v>1421</v>
      </c>
      <c r="E340" s="172">
        <v>30813</v>
      </c>
      <c r="F340" s="177" t="s">
        <v>593</v>
      </c>
      <c r="G340" s="174">
        <v>4</v>
      </c>
      <c r="H340" s="158">
        <f t="shared" si="39"/>
        <v>1300000</v>
      </c>
      <c r="I340" s="158">
        <f t="shared" si="39"/>
        <v>1300000</v>
      </c>
      <c r="J340" s="159">
        <f t="shared" si="40"/>
        <v>0</v>
      </c>
    </row>
    <row r="341" spans="1:11" ht="15.75">
      <c r="A341" s="168">
        <v>336</v>
      </c>
      <c r="B341" s="169"/>
      <c r="C341" s="181" t="s">
        <v>122</v>
      </c>
      <c r="D341" s="176" t="s">
        <v>1421</v>
      </c>
      <c r="E341" s="172">
        <v>32397</v>
      </c>
      <c r="F341" s="175" t="s">
        <v>594</v>
      </c>
      <c r="G341" s="174">
        <v>4</v>
      </c>
      <c r="H341" s="158">
        <f t="shared" si="39"/>
        <v>1300000</v>
      </c>
      <c r="I341" s="158">
        <f t="shared" si="39"/>
        <v>1300000</v>
      </c>
      <c r="J341" s="159">
        <f t="shared" si="40"/>
        <v>0</v>
      </c>
    </row>
    <row r="342" spans="1:11" ht="15.75">
      <c r="A342" s="168">
        <v>337</v>
      </c>
      <c r="B342" s="169"/>
      <c r="C342" s="181" t="s">
        <v>595</v>
      </c>
      <c r="D342" s="176" t="s">
        <v>1421</v>
      </c>
      <c r="E342" s="172">
        <v>29356</v>
      </c>
      <c r="F342" s="175" t="s">
        <v>596</v>
      </c>
      <c r="G342" s="174">
        <v>4</v>
      </c>
      <c r="H342" s="158">
        <f t="shared" si="39"/>
        <v>1300000</v>
      </c>
      <c r="I342" s="158">
        <f t="shared" si="39"/>
        <v>1300000</v>
      </c>
      <c r="J342" s="159">
        <f t="shared" si="40"/>
        <v>0</v>
      </c>
    </row>
    <row r="343" spans="1:11" ht="15.75">
      <c r="A343" s="168">
        <v>338</v>
      </c>
      <c r="B343" s="169"/>
      <c r="C343" s="181" t="s">
        <v>597</v>
      </c>
      <c r="D343" s="176" t="s">
        <v>1421</v>
      </c>
      <c r="E343" s="172">
        <v>32622</v>
      </c>
      <c r="F343" s="177" t="s">
        <v>1410</v>
      </c>
      <c r="G343" s="174">
        <v>4</v>
      </c>
      <c r="H343" s="158">
        <f t="shared" si="39"/>
        <v>1300000</v>
      </c>
      <c r="I343" s="158">
        <f t="shared" si="39"/>
        <v>1300000</v>
      </c>
      <c r="J343" s="159">
        <f t="shared" si="40"/>
        <v>0</v>
      </c>
    </row>
    <row r="344" spans="1:11" ht="15.75">
      <c r="A344" s="168">
        <v>339</v>
      </c>
      <c r="B344" s="169"/>
      <c r="C344" s="181" t="s">
        <v>598</v>
      </c>
      <c r="D344" s="176" t="s">
        <v>1421</v>
      </c>
      <c r="E344" s="172">
        <v>33494</v>
      </c>
      <c r="F344" s="177" t="s">
        <v>599</v>
      </c>
      <c r="G344" s="174">
        <v>4</v>
      </c>
      <c r="H344" s="158">
        <f t="shared" si="39"/>
        <v>1300000</v>
      </c>
      <c r="I344" s="158">
        <f t="shared" si="39"/>
        <v>1300000</v>
      </c>
      <c r="J344" s="159">
        <f t="shared" si="40"/>
        <v>0</v>
      </c>
    </row>
    <row r="345" spans="1:11" ht="15.75">
      <c r="A345" s="168">
        <v>340</v>
      </c>
      <c r="B345" s="169"/>
      <c r="C345" s="181" t="s">
        <v>600</v>
      </c>
      <c r="D345" s="176" t="s">
        <v>1421</v>
      </c>
      <c r="E345" s="172">
        <v>34988</v>
      </c>
      <c r="F345" s="227">
        <v>56095004095</v>
      </c>
      <c r="G345" s="174">
        <v>4</v>
      </c>
      <c r="H345" s="158">
        <f t="shared" si="39"/>
        <v>1300000</v>
      </c>
      <c r="I345" s="158">
        <f t="shared" si="39"/>
        <v>1300000</v>
      </c>
      <c r="J345" s="159">
        <f t="shared" si="40"/>
        <v>0</v>
      </c>
    </row>
    <row r="346" spans="1:11" ht="15.75">
      <c r="A346" s="168">
        <v>341</v>
      </c>
      <c r="B346" s="169"/>
      <c r="C346" s="181" t="s">
        <v>601</v>
      </c>
      <c r="D346" s="176" t="s">
        <v>1421</v>
      </c>
      <c r="E346" s="172">
        <v>31724</v>
      </c>
      <c r="F346" s="177" t="s">
        <v>602</v>
      </c>
      <c r="G346" s="174">
        <v>4</v>
      </c>
      <c r="H346" s="158">
        <f t="shared" si="39"/>
        <v>1300000</v>
      </c>
      <c r="I346" s="158">
        <f t="shared" si="39"/>
        <v>1300000</v>
      </c>
      <c r="J346" s="159">
        <f t="shared" si="40"/>
        <v>0</v>
      </c>
    </row>
    <row r="347" spans="1:11" ht="15.75">
      <c r="A347" s="168">
        <v>342</v>
      </c>
      <c r="B347" s="169"/>
      <c r="C347" s="181" t="s">
        <v>603</v>
      </c>
      <c r="D347" s="176" t="s">
        <v>1421</v>
      </c>
      <c r="E347" s="172">
        <v>33197</v>
      </c>
      <c r="F347" s="184" t="s">
        <v>1374</v>
      </c>
      <c r="G347" s="174">
        <v>4</v>
      </c>
      <c r="H347" s="158">
        <f t="shared" si="39"/>
        <v>1300000</v>
      </c>
      <c r="I347" s="158">
        <f t="shared" si="39"/>
        <v>1300000</v>
      </c>
      <c r="J347" s="159">
        <f t="shared" si="40"/>
        <v>0</v>
      </c>
    </row>
    <row r="348" spans="1:11" ht="15.75">
      <c r="A348" s="168">
        <v>343</v>
      </c>
      <c r="B348" s="213"/>
      <c r="C348" s="213" t="s">
        <v>1443</v>
      </c>
      <c r="D348" s="211" t="s">
        <v>1421</v>
      </c>
      <c r="E348" s="214">
        <v>33043</v>
      </c>
      <c r="F348" s="218" t="s">
        <v>1456</v>
      </c>
      <c r="G348" s="212">
        <v>4</v>
      </c>
      <c r="H348" s="216">
        <f t="shared" si="39"/>
        <v>1300000</v>
      </c>
      <c r="I348" s="216">
        <f t="shared" si="39"/>
        <v>1300000</v>
      </c>
      <c r="J348" s="217">
        <f t="shared" si="40"/>
        <v>0</v>
      </c>
      <c r="K348" s="219">
        <v>45231</v>
      </c>
    </row>
    <row r="349" spans="1:11" ht="28.5">
      <c r="A349" s="168">
        <v>344</v>
      </c>
      <c r="B349" s="199" t="s">
        <v>604</v>
      </c>
      <c r="C349" s="181" t="s">
        <v>605</v>
      </c>
      <c r="D349" s="176" t="s">
        <v>1421</v>
      </c>
      <c r="E349" s="172">
        <v>32701</v>
      </c>
      <c r="F349" s="177" t="s">
        <v>606</v>
      </c>
      <c r="G349" s="174">
        <v>4</v>
      </c>
      <c r="H349" s="158">
        <f t="shared" si="39"/>
        <v>1300000</v>
      </c>
      <c r="I349" s="158">
        <f t="shared" si="39"/>
        <v>1300000</v>
      </c>
      <c r="J349" s="159">
        <f t="shared" si="40"/>
        <v>0</v>
      </c>
    </row>
    <row r="350" spans="1:11" ht="15.75">
      <c r="A350" s="168">
        <v>345</v>
      </c>
      <c r="B350" s="169"/>
      <c r="C350" s="181" t="s">
        <v>607</v>
      </c>
      <c r="D350" s="176" t="s">
        <v>1421</v>
      </c>
      <c r="E350" s="172">
        <v>33224</v>
      </c>
      <c r="F350" s="175" t="s">
        <v>608</v>
      </c>
      <c r="G350" s="174">
        <v>4</v>
      </c>
      <c r="H350" s="158">
        <f t="shared" si="39"/>
        <v>1300000</v>
      </c>
      <c r="I350" s="158">
        <f t="shared" si="39"/>
        <v>1300000</v>
      </c>
      <c r="J350" s="159">
        <f t="shared" si="40"/>
        <v>0</v>
      </c>
    </row>
    <row r="351" spans="1:11" ht="15.75">
      <c r="A351" s="168">
        <v>346</v>
      </c>
      <c r="B351" s="169"/>
      <c r="C351" s="181" t="s">
        <v>609</v>
      </c>
      <c r="D351" s="176" t="s">
        <v>1421</v>
      </c>
      <c r="E351" s="172">
        <v>32341</v>
      </c>
      <c r="F351" s="175" t="s">
        <v>1375</v>
      </c>
      <c r="G351" s="174">
        <v>4</v>
      </c>
      <c r="H351" s="158">
        <f t="shared" si="39"/>
        <v>1300000</v>
      </c>
      <c r="I351" s="158">
        <f t="shared" si="39"/>
        <v>1300000</v>
      </c>
      <c r="J351" s="159">
        <f t="shared" si="40"/>
        <v>0</v>
      </c>
    </row>
    <row r="352" spans="1:11" ht="15.75">
      <c r="A352" s="168">
        <v>347</v>
      </c>
      <c r="B352" s="169"/>
      <c r="C352" s="181" t="s">
        <v>610</v>
      </c>
      <c r="D352" s="176" t="s">
        <v>1421</v>
      </c>
      <c r="E352" s="202">
        <v>30987</v>
      </c>
      <c r="F352" s="175" t="s">
        <v>1376</v>
      </c>
      <c r="G352" s="174">
        <v>4</v>
      </c>
      <c r="H352" s="158">
        <f t="shared" si="39"/>
        <v>1300000</v>
      </c>
      <c r="I352" s="158">
        <f t="shared" si="39"/>
        <v>1300000</v>
      </c>
      <c r="J352" s="159">
        <f t="shared" si="40"/>
        <v>0</v>
      </c>
    </row>
    <row r="353" spans="1:10" ht="15.75">
      <c r="A353" s="168">
        <v>348</v>
      </c>
      <c r="B353" s="169"/>
      <c r="C353" s="181" t="s">
        <v>611</v>
      </c>
      <c r="D353" s="176" t="s">
        <v>1421</v>
      </c>
      <c r="E353" s="202">
        <v>35349</v>
      </c>
      <c r="F353" s="175" t="s">
        <v>1377</v>
      </c>
      <c r="G353" s="174">
        <v>4</v>
      </c>
      <c r="H353" s="158">
        <f t="shared" si="39"/>
        <v>1300000</v>
      </c>
      <c r="I353" s="158">
        <f t="shared" si="39"/>
        <v>1300000</v>
      </c>
      <c r="J353" s="159">
        <f t="shared" si="40"/>
        <v>0</v>
      </c>
    </row>
    <row r="354" spans="1:10" ht="28.5">
      <c r="A354" s="168">
        <v>349</v>
      </c>
      <c r="B354" s="199" t="s">
        <v>612</v>
      </c>
      <c r="C354" s="181" t="s">
        <v>613</v>
      </c>
      <c r="D354" s="176" t="s">
        <v>1421</v>
      </c>
      <c r="E354" s="172">
        <v>26212</v>
      </c>
      <c r="F354" s="175" t="s">
        <v>614</v>
      </c>
      <c r="G354" s="174">
        <v>4</v>
      </c>
      <c r="H354" s="158">
        <f t="shared" si="39"/>
        <v>1300000</v>
      </c>
      <c r="I354" s="158">
        <f t="shared" si="39"/>
        <v>1300000</v>
      </c>
      <c r="J354" s="159">
        <f t="shared" si="40"/>
        <v>0</v>
      </c>
    </row>
    <row r="355" spans="1:10" ht="15.75">
      <c r="A355" s="168">
        <v>350</v>
      </c>
      <c r="B355" s="169"/>
      <c r="C355" s="181" t="s">
        <v>615</v>
      </c>
      <c r="D355" s="176" t="s">
        <v>1421</v>
      </c>
      <c r="E355" s="172">
        <v>31446</v>
      </c>
      <c r="F355" s="190" t="s">
        <v>616</v>
      </c>
      <c r="G355" s="174">
        <v>4</v>
      </c>
      <c r="H355" s="158">
        <f t="shared" si="39"/>
        <v>1300000</v>
      </c>
      <c r="I355" s="158">
        <f t="shared" si="39"/>
        <v>1300000</v>
      </c>
      <c r="J355" s="159">
        <f t="shared" si="40"/>
        <v>0</v>
      </c>
    </row>
    <row r="356" spans="1:10" ht="15.75">
      <c r="A356" s="168">
        <v>351</v>
      </c>
      <c r="B356" s="169"/>
      <c r="C356" s="181" t="s">
        <v>617</v>
      </c>
      <c r="D356" s="176" t="s">
        <v>1421</v>
      </c>
      <c r="E356" s="172">
        <v>32996</v>
      </c>
      <c r="F356" s="177" t="s">
        <v>1378</v>
      </c>
      <c r="G356" s="174">
        <v>4</v>
      </c>
      <c r="H356" s="158">
        <f t="shared" si="39"/>
        <v>1300000</v>
      </c>
      <c r="I356" s="158">
        <f t="shared" si="39"/>
        <v>1300000</v>
      </c>
      <c r="J356" s="159">
        <f t="shared" si="40"/>
        <v>0</v>
      </c>
    </row>
    <row r="357" spans="1:10" ht="15.75">
      <c r="A357" s="168">
        <v>352</v>
      </c>
      <c r="B357" s="169"/>
      <c r="C357" s="181" t="s">
        <v>618</v>
      </c>
      <c r="D357" s="176" t="s">
        <v>1421</v>
      </c>
      <c r="E357" s="172">
        <v>33695</v>
      </c>
      <c r="F357" s="177" t="s">
        <v>1379</v>
      </c>
      <c r="G357" s="174">
        <v>4</v>
      </c>
      <c r="H357" s="158">
        <f t="shared" si="39"/>
        <v>1300000</v>
      </c>
      <c r="I357" s="158">
        <f t="shared" si="39"/>
        <v>1300000</v>
      </c>
      <c r="J357" s="159">
        <f t="shared" si="40"/>
        <v>0</v>
      </c>
    </row>
    <row r="358" spans="1:10" ht="15.75">
      <c r="A358" s="168">
        <v>353</v>
      </c>
      <c r="B358" s="169"/>
      <c r="C358" s="181" t="s">
        <v>619</v>
      </c>
      <c r="D358" s="176" t="s">
        <v>1421</v>
      </c>
      <c r="E358" s="172">
        <v>33574</v>
      </c>
      <c r="F358" s="184" t="s">
        <v>620</v>
      </c>
      <c r="G358" s="174">
        <v>4</v>
      </c>
      <c r="H358" s="158">
        <f t="shared" si="39"/>
        <v>1300000</v>
      </c>
      <c r="I358" s="158">
        <f t="shared" si="39"/>
        <v>1300000</v>
      </c>
      <c r="J358" s="159">
        <f t="shared" si="40"/>
        <v>0</v>
      </c>
    </row>
    <row r="359" spans="1:10" ht="28.5">
      <c r="A359" s="168">
        <v>354</v>
      </c>
      <c r="B359" s="199" t="s">
        <v>621</v>
      </c>
      <c r="C359" s="181" t="s">
        <v>622</v>
      </c>
      <c r="D359" s="176" t="s">
        <v>1421</v>
      </c>
      <c r="E359" s="202">
        <v>33399</v>
      </c>
      <c r="F359" s="175" t="s">
        <v>1380</v>
      </c>
      <c r="G359" s="174">
        <v>4</v>
      </c>
      <c r="H359" s="158">
        <f t="shared" si="39"/>
        <v>1300000</v>
      </c>
      <c r="I359" s="158">
        <f t="shared" si="39"/>
        <v>1300000</v>
      </c>
      <c r="J359" s="159">
        <f t="shared" si="40"/>
        <v>0</v>
      </c>
    </row>
    <row r="360" spans="1:10" ht="15.75">
      <c r="A360" s="168">
        <v>355</v>
      </c>
      <c r="B360" s="169"/>
      <c r="C360" s="181" t="s">
        <v>623</v>
      </c>
      <c r="D360" s="176" t="s">
        <v>1421</v>
      </c>
      <c r="E360" s="172">
        <v>34592</v>
      </c>
      <c r="F360" s="175" t="s">
        <v>624</v>
      </c>
      <c r="G360" s="174">
        <v>4</v>
      </c>
      <c r="H360" s="158">
        <f t="shared" si="39"/>
        <v>1300000</v>
      </c>
      <c r="I360" s="158">
        <f t="shared" si="39"/>
        <v>1300000</v>
      </c>
      <c r="J360" s="159">
        <f t="shared" si="40"/>
        <v>0</v>
      </c>
    </row>
    <row r="361" spans="1:10" ht="15.75">
      <c r="A361" s="168">
        <v>356</v>
      </c>
      <c r="B361" s="169"/>
      <c r="C361" s="181" t="s">
        <v>625</v>
      </c>
      <c r="D361" s="176" t="s">
        <v>1421</v>
      </c>
      <c r="E361" s="172">
        <v>30640</v>
      </c>
      <c r="F361" s="183" t="s">
        <v>626</v>
      </c>
      <c r="G361" s="174">
        <v>4</v>
      </c>
      <c r="H361" s="158">
        <f t="shared" si="39"/>
        <v>1300000</v>
      </c>
      <c r="I361" s="158">
        <f t="shared" si="39"/>
        <v>1300000</v>
      </c>
      <c r="J361" s="159">
        <f t="shared" si="40"/>
        <v>0</v>
      </c>
    </row>
    <row r="362" spans="1:10" ht="15.75">
      <c r="A362" s="168">
        <v>357</v>
      </c>
      <c r="B362" s="169"/>
      <c r="C362" s="181" t="s">
        <v>629</v>
      </c>
      <c r="D362" s="176" t="s">
        <v>1421</v>
      </c>
      <c r="E362" s="172">
        <v>35600</v>
      </c>
      <c r="F362" s="175" t="s">
        <v>1381</v>
      </c>
      <c r="G362" s="174">
        <v>4</v>
      </c>
      <c r="H362" s="158">
        <f t="shared" si="39"/>
        <v>1300000</v>
      </c>
      <c r="I362" s="158">
        <f t="shared" si="39"/>
        <v>1300000</v>
      </c>
      <c r="J362" s="159">
        <f t="shared" si="40"/>
        <v>0</v>
      </c>
    </row>
    <row r="363" spans="1:10" ht="15.75">
      <c r="A363" s="168">
        <v>358</v>
      </c>
      <c r="B363" s="169"/>
      <c r="C363" s="181" t="s">
        <v>630</v>
      </c>
      <c r="D363" s="176" t="s">
        <v>1421</v>
      </c>
      <c r="E363" s="172">
        <v>35784</v>
      </c>
      <c r="F363" s="183" t="s">
        <v>631</v>
      </c>
      <c r="G363" s="174">
        <v>4</v>
      </c>
      <c r="H363" s="158">
        <f t="shared" si="39"/>
        <v>1300000</v>
      </c>
      <c r="I363" s="158">
        <f t="shared" si="39"/>
        <v>1300000</v>
      </c>
      <c r="J363" s="159">
        <f t="shared" si="40"/>
        <v>0</v>
      </c>
    </row>
    <row r="364" spans="1:10" ht="15.75">
      <c r="A364" s="168">
        <v>359</v>
      </c>
      <c r="B364" s="169"/>
      <c r="C364" s="181" t="s">
        <v>632</v>
      </c>
      <c r="D364" s="176" t="s">
        <v>1421</v>
      </c>
      <c r="E364" s="172">
        <v>33673</v>
      </c>
      <c r="F364" s="175" t="s">
        <v>1382</v>
      </c>
      <c r="G364" s="174">
        <v>4</v>
      </c>
      <c r="H364" s="158">
        <f t="shared" si="39"/>
        <v>1300000</v>
      </c>
      <c r="I364" s="158">
        <f t="shared" si="39"/>
        <v>1300000</v>
      </c>
      <c r="J364" s="159">
        <f t="shared" si="40"/>
        <v>0</v>
      </c>
    </row>
    <row r="365" spans="1:10" ht="15.75">
      <c r="A365" s="168">
        <v>360</v>
      </c>
      <c r="B365" s="169"/>
      <c r="C365" s="181" t="s">
        <v>1287</v>
      </c>
      <c r="D365" s="176" t="s">
        <v>1423</v>
      </c>
      <c r="E365" s="172">
        <v>36764</v>
      </c>
      <c r="F365" s="175" t="s">
        <v>1286</v>
      </c>
      <c r="G365" s="174">
        <v>4</v>
      </c>
      <c r="H365" s="158">
        <f t="shared" si="39"/>
        <v>1300000</v>
      </c>
      <c r="I365" s="158">
        <f t="shared" si="39"/>
        <v>1300000</v>
      </c>
      <c r="J365" s="159">
        <f t="shared" si="40"/>
        <v>0</v>
      </c>
    </row>
    <row r="366" spans="1:10" ht="15.75">
      <c r="A366" s="168">
        <v>361</v>
      </c>
      <c r="B366" s="169"/>
      <c r="C366" s="181" t="s">
        <v>1317</v>
      </c>
      <c r="D366" s="176" t="s">
        <v>1421</v>
      </c>
      <c r="E366" s="172">
        <v>38144</v>
      </c>
      <c r="F366" s="183" t="s">
        <v>1383</v>
      </c>
      <c r="G366" s="174">
        <v>4</v>
      </c>
      <c r="H366" s="158">
        <f t="shared" si="39"/>
        <v>1300000</v>
      </c>
      <c r="I366" s="158">
        <f t="shared" si="39"/>
        <v>1300000</v>
      </c>
      <c r="J366" s="159">
        <f t="shared" si="40"/>
        <v>0</v>
      </c>
    </row>
    <row r="367" spans="1:10" ht="33" customHeight="1">
      <c r="A367" s="168">
        <v>362</v>
      </c>
      <c r="B367" s="199" t="s">
        <v>633</v>
      </c>
      <c r="C367" s="170" t="s">
        <v>634</v>
      </c>
      <c r="D367" s="176" t="s">
        <v>1421</v>
      </c>
      <c r="E367" s="172">
        <v>27769</v>
      </c>
      <c r="F367" s="183" t="s">
        <v>635</v>
      </c>
      <c r="G367" s="174">
        <v>3</v>
      </c>
      <c r="H367" s="158">
        <f t="shared" ref="H367:I381" si="41">+$N$2</f>
        <v>2400000</v>
      </c>
      <c r="I367" s="158">
        <f t="shared" si="41"/>
        <v>2400000</v>
      </c>
      <c r="J367" s="159">
        <f t="shared" si="40"/>
        <v>0</v>
      </c>
    </row>
    <row r="368" spans="1:10" ht="15.75">
      <c r="A368" s="168">
        <v>363</v>
      </c>
      <c r="B368" s="169"/>
      <c r="C368" s="170" t="s">
        <v>636</v>
      </c>
      <c r="D368" s="176" t="s">
        <v>1421</v>
      </c>
      <c r="E368" s="172">
        <v>30923</v>
      </c>
      <c r="F368" s="175" t="s">
        <v>1384</v>
      </c>
      <c r="G368" s="174">
        <v>3</v>
      </c>
      <c r="H368" s="158">
        <f t="shared" si="41"/>
        <v>2400000</v>
      </c>
      <c r="I368" s="158">
        <f t="shared" si="41"/>
        <v>2400000</v>
      </c>
      <c r="J368" s="159">
        <f t="shared" si="40"/>
        <v>0</v>
      </c>
    </row>
    <row r="369" spans="1:11" ht="15.75">
      <c r="A369" s="168">
        <v>364</v>
      </c>
      <c r="B369" s="169"/>
      <c r="C369" s="170" t="s">
        <v>637</v>
      </c>
      <c r="D369" s="176" t="s">
        <v>1421</v>
      </c>
      <c r="E369" s="172">
        <v>31131</v>
      </c>
      <c r="F369" s="183" t="s">
        <v>638</v>
      </c>
      <c r="G369" s="174">
        <v>3</v>
      </c>
      <c r="H369" s="158">
        <f t="shared" si="41"/>
        <v>2400000</v>
      </c>
      <c r="I369" s="158">
        <f t="shared" si="41"/>
        <v>2400000</v>
      </c>
      <c r="J369" s="159">
        <f t="shared" si="40"/>
        <v>0</v>
      </c>
    </row>
    <row r="370" spans="1:11" ht="15.75">
      <c r="A370" s="168">
        <v>365</v>
      </c>
      <c r="B370" s="169"/>
      <c r="C370" s="170" t="s">
        <v>639</v>
      </c>
      <c r="D370" s="176" t="s">
        <v>1421</v>
      </c>
      <c r="E370" s="172">
        <v>31285</v>
      </c>
      <c r="F370" s="175" t="s">
        <v>1385</v>
      </c>
      <c r="G370" s="174">
        <v>3</v>
      </c>
      <c r="H370" s="158">
        <f t="shared" si="41"/>
        <v>2400000</v>
      </c>
      <c r="I370" s="158">
        <f t="shared" si="41"/>
        <v>2400000</v>
      </c>
      <c r="J370" s="159">
        <f t="shared" si="40"/>
        <v>0</v>
      </c>
    </row>
    <row r="371" spans="1:11" ht="15.75">
      <c r="A371" s="168">
        <v>366</v>
      </c>
      <c r="B371" s="169"/>
      <c r="C371" s="170" t="s">
        <v>640</v>
      </c>
      <c r="D371" s="176" t="s">
        <v>1421</v>
      </c>
      <c r="E371" s="172">
        <v>32828</v>
      </c>
      <c r="F371" s="183" t="s">
        <v>641</v>
      </c>
      <c r="G371" s="174">
        <v>3</v>
      </c>
      <c r="H371" s="158">
        <f t="shared" si="41"/>
        <v>2400000</v>
      </c>
      <c r="I371" s="158">
        <f t="shared" si="41"/>
        <v>2400000</v>
      </c>
      <c r="J371" s="159">
        <f t="shared" si="40"/>
        <v>0</v>
      </c>
    </row>
    <row r="372" spans="1:11" ht="15.75">
      <c r="A372" s="168">
        <v>367</v>
      </c>
      <c r="B372" s="169"/>
      <c r="C372" s="170" t="s">
        <v>642</v>
      </c>
      <c r="D372" s="176" t="s">
        <v>1421</v>
      </c>
      <c r="E372" s="172">
        <v>33510</v>
      </c>
      <c r="F372" s="175" t="s">
        <v>643</v>
      </c>
      <c r="G372" s="174">
        <v>3</v>
      </c>
      <c r="H372" s="158">
        <f t="shared" si="41"/>
        <v>2400000</v>
      </c>
      <c r="I372" s="158">
        <f t="shared" si="41"/>
        <v>2400000</v>
      </c>
      <c r="J372" s="159">
        <f t="shared" si="40"/>
        <v>0</v>
      </c>
    </row>
    <row r="373" spans="1:11" ht="15.75">
      <c r="A373" s="168">
        <v>368</v>
      </c>
      <c r="B373" s="169"/>
      <c r="C373" s="170" t="s">
        <v>644</v>
      </c>
      <c r="D373" s="176" t="s">
        <v>1421</v>
      </c>
      <c r="E373" s="172">
        <v>33642</v>
      </c>
      <c r="F373" s="175" t="s">
        <v>1386</v>
      </c>
      <c r="G373" s="174">
        <v>3</v>
      </c>
      <c r="H373" s="158">
        <f t="shared" si="41"/>
        <v>2400000</v>
      </c>
      <c r="I373" s="158">
        <f t="shared" si="41"/>
        <v>2400000</v>
      </c>
      <c r="J373" s="159">
        <f t="shared" si="40"/>
        <v>0</v>
      </c>
    </row>
    <row r="374" spans="1:11" ht="15.75">
      <c r="A374" s="168">
        <v>369</v>
      </c>
      <c r="B374" s="169"/>
      <c r="C374" s="170" t="s">
        <v>645</v>
      </c>
      <c r="D374" s="176" t="s">
        <v>1421</v>
      </c>
      <c r="E374" s="172">
        <v>31377</v>
      </c>
      <c r="F374" s="175" t="s">
        <v>1387</v>
      </c>
      <c r="G374" s="174">
        <v>3</v>
      </c>
      <c r="H374" s="158">
        <f t="shared" si="41"/>
        <v>2400000</v>
      </c>
      <c r="I374" s="158">
        <f t="shared" si="41"/>
        <v>2400000</v>
      </c>
      <c r="J374" s="159">
        <f t="shared" si="40"/>
        <v>0</v>
      </c>
    </row>
    <row r="375" spans="1:11" ht="15.75">
      <c r="A375" s="168">
        <v>370</v>
      </c>
      <c r="B375" s="169"/>
      <c r="C375" s="170" t="s">
        <v>646</v>
      </c>
      <c r="D375" s="176" t="s">
        <v>1421</v>
      </c>
      <c r="E375" s="172">
        <v>35055</v>
      </c>
      <c r="F375" s="175" t="s">
        <v>647</v>
      </c>
      <c r="G375" s="174">
        <v>3</v>
      </c>
      <c r="H375" s="158">
        <f t="shared" si="41"/>
        <v>2400000</v>
      </c>
      <c r="I375" s="158">
        <f t="shared" si="41"/>
        <v>2400000</v>
      </c>
      <c r="J375" s="159">
        <f t="shared" si="40"/>
        <v>0</v>
      </c>
    </row>
    <row r="376" spans="1:11" ht="15.75">
      <c r="A376" s="168">
        <v>371</v>
      </c>
      <c r="B376" s="169"/>
      <c r="C376" s="170" t="s">
        <v>648</v>
      </c>
      <c r="D376" s="176" t="s">
        <v>1421</v>
      </c>
      <c r="E376" s="172">
        <v>32815</v>
      </c>
      <c r="F376" s="175" t="s">
        <v>649</v>
      </c>
      <c r="G376" s="174">
        <v>3</v>
      </c>
      <c r="H376" s="158">
        <f t="shared" si="41"/>
        <v>2400000</v>
      </c>
      <c r="I376" s="158">
        <f t="shared" si="41"/>
        <v>2400000</v>
      </c>
      <c r="J376" s="159">
        <f t="shared" si="40"/>
        <v>0</v>
      </c>
    </row>
    <row r="377" spans="1:11" ht="15.75">
      <c r="A377" s="168">
        <v>372</v>
      </c>
      <c r="B377" s="169"/>
      <c r="C377" s="170" t="s">
        <v>650</v>
      </c>
      <c r="D377" s="176" t="s">
        <v>1421</v>
      </c>
      <c r="E377" s="172">
        <v>36081</v>
      </c>
      <c r="F377" s="183" t="s">
        <v>651</v>
      </c>
      <c r="G377" s="174">
        <v>3</v>
      </c>
      <c r="H377" s="158">
        <f t="shared" si="41"/>
        <v>2400000</v>
      </c>
      <c r="I377" s="158">
        <f t="shared" si="41"/>
        <v>2400000</v>
      </c>
      <c r="J377" s="159">
        <f t="shared" si="40"/>
        <v>0</v>
      </c>
    </row>
    <row r="378" spans="1:11" ht="15.75">
      <c r="A378" s="168">
        <v>373</v>
      </c>
      <c r="B378" s="169"/>
      <c r="C378" s="170" t="s">
        <v>1315</v>
      </c>
      <c r="D378" s="176" t="s">
        <v>1421</v>
      </c>
      <c r="E378" s="172">
        <v>35368</v>
      </c>
      <c r="F378" s="183" t="s">
        <v>1388</v>
      </c>
      <c r="G378" s="174">
        <v>3</v>
      </c>
      <c r="H378" s="158">
        <f t="shared" si="41"/>
        <v>2400000</v>
      </c>
      <c r="I378" s="158">
        <f t="shared" si="41"/>
        <v>2400000</v>
      </c>
      <c r="J378" s="159">
        <f t="shared" si="40"/>
        <v>0</v>
      </c>
    </row>
    <row r="379" spans="1:11" ht="15.75">
      <c r="A379" s="168">
        <v>374</v>
      </c>
      <c r="B379" s="169"/>
      <c r="C379" s="170" t="s">
        <v>1389</v>
      </c>
      <c r="D379" s="176" t="s">
        <v>1421</v>
      </c>
      <c r="E379" s="172">
        <v>36824</v>
      </c>
      <c r="F379" s="183" t="s">
        <v>1390</v>
      </c>
      <c r="G379" s="174">
        <v>3</v>
      </c>
      <c r="H379" s="158">
        <f t="shared" si="41"/>
        <v>2400000</v>
      </c>
      <c r="I379" s="158">
        <f t="shared" si="41"/>
        <v>2400000</v>
      </c>
      <c r="J379" s="159">
        <f t="shared" si="40"/>
        <v>0</v>
      </c>
    </row>
    <row r="380" spans="1:11" ht="15.75">
      <c r="A380" s="168">
        <v>375</v>
      </c>
      <c r="B380" s="186"/>
      <c r="C380" s="165" t="s">
        <v>1428</v>
      </c>
      <c r="D380" s="187" t="s">
        <v>1421</v>
      </c>
      <c r="E380" s="222">
        <v>36796</v>
      </c>
      <c r="F380" s="223" t="s">
        <v>1429</v>
      </c>
      <c r="G380" s="188">
        <v>3</v>
      </c>
      <c r="H380" s="160">
        <f t="shared" si="41"/>
        <v>2400000</v>
      </c>
      <c r="I380" s="160">
        <f t="shared" si="41"/>
        <v>2400000</v>
      </c>
      <c r="J380" s="161">
        <f t="shared" si="40"/>
        <v>0</v>
      </c>
      <c r="K380" s="164">
        <v>45184</v>
      </c>
    </row>
    <row r="381" spans="1:11" ht="15.75">
      <c r="A381" s="168">
        <v>376</v>
      </c>
      <c r="B381" s="186"/>
      <c r="C381" s="165" t="s">
        <v>1430</v>
      </c>
      <c r="D381" s="187" t="s">
        <v>1421</v>
      </c>
      <c r="E381" s="222">
        <v>34221</v>
      </c>
      <c r="F381" s="223" t="s">
        <v>1431</v>
      </c>
      <c r="G381" s="188">
        <v>3</v>
      </c>
      <c r="H381" s="160">
        <f t="shared" si="41"/>
        <v>2400000</v>
      </c>
      <c r="I381" s="160">
        <f t="shared" si="41"/>
        <v>2400000</v>
      </c>
      <c r="J381" s="161">
        <f t="shared" si="40"/>
        <v>0</v>
      </c>
      <c r="K381" s="164">
        <v>45184</v>
      </c>
    </row>
    <row r="382" spans="1:11" ht="28.5">
      <c r="A382" s="168">
        <v>377</v>
      </c>
      <c r="B382" s="199" t="s">
        <v>1435</v>
      </c>
      <c r="C382" s="181" t="s">
        <v>652</v>
      </c>
      <c r="D382" s="176" t="s">
        <v>1421</v>
      </c>
      <c r="E382" s="172">
        <v>32412</v>
      </c>
      <c r="F382" s="175" t="s">
        <v>653</v>
      </c>
      <c r="G382" s="174">
        <v>4</v>
      </c>
      <c r="H382" s="158">
        <f t="shared" ref="H382:I397" si="42">+$O$2</f>
        <v>1300000</v>
      </c>
      <c r="I382" s="158">
        <f t="shared" si="42"/>
        <v>1300000</v>
      </c>
      <c r="J382" s="159">
        <f t="shared" si="40"/>
        <v>0</v>
      </c>
    </row>
    <row r="383" spans="1:11" ht="15.75">
      <c r="A383" s="168">
        <v>378</v>
      </c>
      <c r="B383" s="179"/>
      <c r="C383" s="181" t="s">
        <v>654</v>
      </c>
      <c r="D383" s="176" t="s">
        <v>1421</v>
      </c>
      <c r="E383" s="172">
        <v>33225</v>
      </c>
      <c r="F383" s="175" t="s">
        <v>655</v>
      </c>
      <c r="G383" s="174">
        <v>4</v>
      </c>
      <c r="H383" s="158">
        <f t="shared" si="42"/>
        <v>1300000</v>
      </c>
      <c r="I383" s="158">
        <f t="shared" si="42"/>
        <v>1300000</v>
      </c>
      <c r="J383" s="159">
        <f t="shared" si="40"/>
        <v>0</v>
      </c>
    </row>
    <row r="384" spans="1:11" ht="15.75">
      <c r="A384" s="168">
        <v>379</v>
      </c>
      <c r="B384" s="169"/>
      <c r="C384" s="181" t="s">
        <v>656</v>
      </c>
      <c r="D384" s="176" t="s">
        <v>1421</v>
      </c>
      <c r="E384" s="172">
        <v>33743</v>
      </c>
      <c r="F384" s="175" t="s">
        <v>657</v>
      </c>
      <c r="G384" s="174">
        <v>4</v>
      </c>
      <c r="H384" s="158">
        <f t="shared" si="42"/>
        <v>1300000</v>
      </c>
      <c r="I384" s="158">
        <f t="shared" si="42"/>
        <v>1300000</v>
      </c>
      <c r="J384" s="159">
        <f t="shared" si="40"/>
        <v>0</v>
      </c>
    </row>
    <row r="385" spans="1:12" ht="15.75">
      <c r="A385" s="168">
        <v>380</v>
      </c>
      <c r="B385" s="169"/>
      <c r="C385" s="181" t="s">
        <v>658</v>
      </c>
      <c r="D385" s="176" t="s">
        <v>1421</v>
      </c>
      <c r="E385" s="172">
        <v>27395</v>
      </c>
      <c r="F385" s="175" t="s">
        <v>659</v>
      </c>
      <c r="G385" s="174">
        <v>4</v>
      </c>
      <c r="H385" s="158">
        <f t="shared" si="42"/>
        <v>1300000</v>
      </c>
      <c r="I385" s="158">
        <f t="shared" si="42"/>
        <v>1300000</v>
      </c>
      <c r="J385" s="159">
        <f t="shared" si="40"/>
        <v>0</v>
      </c>
    </row>
    <row r="386" spans="1:12" ht="15.75">
      <c r="A386" s="168">
        <v>381</v>
      </c>
      <c r="B386" s="169"/>
      <c r="C386" s="181" t="s">
        <v>660</v>
      </c>
      <c r="D386" s="176" t="s">
        <v>1421</v>
      </c>
      <c r="E386" s="172">
        <v>30324</v>
      </c>
      <c r="F386" s="175" t="s">
        <v>661</v>
      </c>
      <c r="G386" s="174">
        <v>4</v>
      </c>
      <c r="H386" s="158">
        <f t="shared" si="42"/>
        <v>1300000</v>
      </c>
      <c r="I386" s="158">
        <f t="shared" si="42"/>
        <v>1300000</v>
      </c>
      <c r="J386" s="159">
        <f t="shared" si="40"/>
        <v>0</v>
      </c>
    </row>
    <row r="387" spans="1:12" ht="15.75">
      <c r="A387" s="168">
        <v>382</v>
      </c>
      <c r="B387" s="169"/>
      <c r="C387" s="181" t="s">
        <v>662</v>
      </c>
      <c r="D387" s="176" t="s">
        <v>1421</v>
      </c>
      <c r="E387" s="172">
        <v>34313</v>
      </c>
      <c r="F387" s="175" t="s">
        <v>663</v>
      </c>
      <c r="G387" s="174">
        <v>4</v>
      </c>
      <c r="H387" s="158">
        <f t="shared" si="42"/>
        <v>1300000</v>
      </c>
      <c r="I387" s="158">
        <f t="shared" si="42"/>
        <v>1300000</v>
      </c>
      <c r="J387" s="159">
        <f t="shared" si="40"/>
        <v>0</v>
      </c>
    </row>
    <row r="388" spans="1:12" ht="15.75">
      <c r="A388" s="168">
        <v>383</v>
      </c>
      <c r="B388" s="169"/>
      <c r="C388" s="181" t="s">
        <v>664</v>
      </c>
      <c r="D388" s="176" t="s">
        <v>1421</v>
      </c>
      <c r="E388" s="172">
        <v>34140</v>
      </c>
      <c r="F388" s="175" t="s">
        <v>665</v>
      </c>
      <c r="G388" s="174">
        <v>4</v>
      </c>
      <c r="H388" s="158">
        <f t="shared" si="42"/>
        <v>1300000</v>
      </c>
      <c r="I388" s="158">
        <f t="shared" si="42"/>
        <v>1300000</v>
      </c>
      <c r="J388" s="159">
        <f t="shared" si="40"/>
        <v>0</v>
      </c>
    </row>
    <row r="389" spans="1:12" ht="28.5">
      <c r="A389" s="168">
        <v>384</v>
      </c>
      <c r="B389" s="199" t="s">
        <v>666</v>
      </c>
      <c r="C389" s="181" t="s">
        <v>667</v>
      </c>
      <c r="D389" s="176" t="s">
        <v>1421</v>
      </c>
      <c r="E389" s="172">
        <v>33804</v>
      </c>
      <c r="F389" s="175" t="s">
        <v>668</v>
      </c>
      <c r="G389" s="174">
        <v>4</v>
      </c>
      <c r="H389" s="158">
        <f t="shared" si="42"/>
        <v>1300000</v>
      </c>
      <c r="I389" s="158">
        <f t="shared" si="42"/>
        <v>1300000</v>
      </c>
      <c r="J389" s="159">
        <f t="shared" si="40"/>
        <v>0</v>
      </c>
    </row>
    <row r="390" spans="1:12" ht="15.75">
      <c r="A390" s="168">
        <v>385</v>
      </c>
      <c r="B390" s="179"/>
      <c r="C390" s="181" t="s">
        <v>669</v>
      </c>
      <c r="D390" s="176" t="s">
        <v>1421</v>
      </c>
      <c r="E390" s="172">
        <v>33604</v>
      </c>
      <c r="F390" s="175" t="s">
        <v>1391</v>
      </c>
      <c r="G390" s="174">
        <v>4</v>
      </c>
      <c r="H390" s="158">
        <f t="shared" si="42"/>
        <v>1300000</v>
      </c>
      <c r="I390" s="158">
        <f t="shared" si="42"/>
        <v>1300000</v>
      </c>
      <c r="J390" s="159">
        <f t="shared" si="40"/>
        <v>0</v>
      </c>
    </row>
    <row r="391" spans="1:12" ht="15.75">
      <c r="A391" s="168">
        <v>386</v>
      </c>
      <c r="B391" s="169"/>
      <c r="C391" s="181" t="s">
        <v>670</v>
      </c>
      <c r="D391" s="176" t="s">
        <v>1421</v>
      </c>
      <c r="E391" s="172">
        <v>32088</v>
      </c>
      <c r="F391" s="175" t="s">
        <v>671</v>
      </c>
      <c r="G391" s="174">
        <v>4</v>
      </c>
      <c r="H391" s="158">
        <f t="shared" si="42"/>
        <v>1300000</v>
      </c>
      <c r="I391" s="158">
        <f t="shared" si="42"/>
        <v>1300000</v>
      </c>
      <c r="J391" s="159">
        <f t="shared" si="40"/>
        <v>0</v>
      </c>
    </row>
    <row r="392" spans="1:12" ht="15.75">
      <c r="A392" s="168">
        <v>387</v>
      </c>
      <c r="B392" s="169"/>
      <c r="C392" s="181" t="s">
        <v>672</v>
      </c>
      <c r="D392" s="176" t="s">
        <v>1421</v>
      </c>
      <c r="E392" s="172">
        <v>32265</v>
      </c>
      <c r="F392" s="175" t="s">
        <v>673</v>
      </c>
      <c r="G392" s="174">
        <v>4</v>
      </c>
      <c r="H392" s="158">
        <f t="shared" si="42"/>
        <v>1300000</v>
      </c>
      <c r="I392" s="158">
        <f t="shared" si="42"/>
        <v>1300000</v>
      </c>
      <c r="J392" s="159">
        <f t="shared" si="40"/>
        <v>0</v>
      </c>
    </row>
    <row r="393" spans="1:12" ht="17.45" customHeight="1">
      <c r="A393" s="168">
        <v>388</v>
      </c>
      <c r="B393" s="186"/>
      <c r="C393" s="165" t="s">
        <v>1432</v>
      </c>
      <c r="D393" s="187" t="s">
        <v>1421</v>
      </c>
      <c r="E393" s="222">
        <v>33022</v>
      </c>
      <c r="F393" s="223" t="s">
        <v>1433</v>
      </c>
      <c r="G393" s="188">
        <v>4</v>
      </c>
      <c r="H393" s="160">
        <f t="shared" si="42"/>
        <v>1300000</v>
      </c>
      <c r="I393" s="160">
        <f t="shared" si="42"/>
        <v>1300000</v>
      </c>
      <c r="J393" s="161">
        <f t="shared" si="40"/>
        <v>0</v>
      </c>
      <c r="K393" s="164">
        <v>45215</v>
      </c>
    </row>
    <row r="394" spans="1:12" ht="28.5">
      <c r="A394" s="168">
        <v>389</v>
      </c>
      <c r="B394" s="169" t="s">
        <v>1434</v>
      </c>
      <c r="C394" s="181" t="s">
        <v>674</v>
      </c>
      <c r="D394" s="176" t="s">
        <v>1421</v>
      </c>
      <c r="E394" s="172">
        <v>35331</v>
      </c>
      <c r="F394" s="175" t="s">
        <v>1392</v>
      </c>
      <c r="G394" s="174">
        <v>4</v>
      </c>
      <c r="H394" s="158">
        <f t="shared" si="42"/>
        <v>1300000</v>
      </c>
      <c r="I394" s="158">
        <f t="shared" si="42"/>
        <v>1300000</v>
      </c>
      <c r="J394" s="159">
        <f t="shared" si="40"/>
        <v>0</v>
      </c>
      <c r="L394" s="137">
        <f>20+50+30+20+20+20</f>
        <v>160</v>
      </c>
    </row>
    <row r="395" spans="1:12" ht="15.75">
      <c r="A395" s="168">
        <v>390</v>
      </c>
      <c r="B395" s="169"/>
      <c r="C395" s="181" t="s">
        <v>675</v>
      </c>
      <c r="D395" s="176" t="s">
        <v>1421</v>
      </c>
      <c r="E395" s="198">
        <v>33071</v>
      </c>
      <c r="F395" s="175" t="s">
        <v>1393</v>
      </c>
      <c r="G395" s="174">
        <v>4</v>
      </c>
      <c r="H395" s="158">
        <f t="shared" si="42"/>
        <v>1300000</v>
      </c>
      <c r="I395" s="158">
        <f t="shared" si="42"/>
        <v>1300000</v>
      </c>
      <c r="J395" s="159">
        <f t="shared" si="40"/>
        <v>0</v>
      </c>
      <c r="L395" s="137">
        <f>3+2+4+18+2+1</f>
        <v>30</v>
      </c>
    </row>
    <row r="396" spans="1:12" ht="15.75">
      <c r="A396" s="168">
        <v>391</v>
      </c>
      <c r="B396" s="169"/>
      <c r="C396" s="181" t="s">
        <v>676</v>
      </c>
      <c r="D396" s="176" t="s">
        <v>1421</v>
      </c>
      <c r="E396" s="198">
        <v>32278</v>
      </c>
      <c r="F396" s="175" t="s">
        <v>677</v>
      </c>
      <c r="G396" s="174">
        <v>4</v>
      </c>
      <c r="H396" s="158">
        <f t="shared" si="42"/>
        <v>1300000</v>
      </c>
      <c r="I396" s="158">
        <f t="shared" si="42"/>
        <v>1300000</v>
      </c>
      <c r="J396" s="159">
        <f t="shared" si="40"/>
        <v>0</v>
      </c>
      <c r="L396" s="137">
        <f>270*4</f>
        <v>1080</v>
      </c>
    </row>
    <row r="397" spans="1:12" ht="28.5">
      <c r="A397" s="168">
        <v>392</v>
      </c>
      <c r="B397" s="178" t="s">
        <v>678</v>
      </c>
      <c r="C397" s="170" t="s">
        <v>453</v>
      </c>
      <c r="D397" s="176" t="s">
        <v>1421</v>
      </c>
      <c r="E397" s="198">
        <v>24147</v>
      </c>
      <c r="F397" s="189" t="s">
        <v>679</v>
      </c>
      <c r="G397" s="174">
        <v>2</v>
      </c>
      <c r="H397" s="158">
        <f t="shared" ref="H397:H398" si="43">+$M$2</f>
        <v>4700000</v>
      </c>
      <c r="I397" s="158">
        <f t="shared" si="42"/>
        <v>1300000</v>
      </c>
      <c r="J397" s="159">
        <f t="shared" si="40"/>
        <v>3400000</v>
      </c>
    </row>
    <row r="398" spans="1:12" ht="15.75">
      <c r="A398" s="168">
        <v>393</v>
      </c>
      <c r="B398" s="199"/>
      <c r="C398" s="170" t="s">
        <v>680</v>
      </c>
      <c r="D398" s="176" t="s">
        <v>1421</v>
      </c>
      <c r="E398" s="198">
        <v>29513</v>
      </c>
      <c r="F398" s="183" t="s">
        <v>681</v>
      </c>
      <c r="G398" s="174">
        <v>2</v>
      </c>
      <c r="H398" s="158">
        <f t="shared" si="43"/>
        <v>4700000</v>
      </c>
      <c r="I398" s="158">
        <f t="shared" ref="I398:I415" si="44">+$O$2</f>
        <v>1300000</v>
      </c>
      <c r="J398" s="159">
        <f t="shared" si="40"/>
        <v>3400000</v>
      </c>
    </row>
    <row r="399" spans="1:12" ht="15.75">
      <c r="A399" s="168">
        <v>394</v>
      </c>
      <c r="B399" s="169"/>
      <c r="C399" s="181" t="s">
        <v>682</v>
      </c>
      <c r="D399" s="176" t="s">
        <v>1423</v>
      </c>
      <c r="E399" s="198">
        <v>27810</v>
      </c>
      <c r="F399" s="175" t="s">
        <v>683</v>
      </c>
      <c r="G399" s="174">
        <v>4</v>
      </c>
      <c r="H399" s="158">
        <f t="shared" ref="H399:H403" si="45">+$O$2</f>
        <v>1300000</v>
      </c>
      <c r="I399" s="158">
        <f t="shared" si="44"/>
        <v>1300000</v>
      </c>
      <c r="J399" s="159">
        <f t="shared" si="40"/>
        <v>0</v>
      </c>
    </row>
    <row r="400" spans="1:12" ht="15.75">
      <c r="A400" s="168">
        <v>395</v>
      </c>
      <c r="B400" s="169"/>
      <c r="C400" s="181" t="s">
        <v>684</v>
      </c>
      <c r="D400" s="176" t="s">
        <v>1423</v>
      </c>
      <c r="E400" s="198">
        <v>26391</v>
      </c>
      <c r="F400" s="175" t="s">
        <v>1394</v>
      </c>
      <c r="G400" s="174">
        <v>4</v>
      </c>
      <c r="H400" s="158">
        <f t="shared" si="45"/>
        <v>1300000</v>
      </c>
      <c r="I400" s="158">
        <f t="shared" si="44"/>
        <v>1300000</v>
      </c>
      <c r="J400" s="159">
        <f t="shared" si="40"/>
        <v>0</v>
      </c>
    </row>
    <row r="401" spans="1:10" ht="15.75">
      <c r="A401" s="168">
        <v>396</v>
      </c>
      <c r="B401" s="169"/>
      <c r="C401" s="181" t="s">
        <v>685</v>
      </c>
      <c r="D401" s="176" t="s">
        <v>1421</v>
      </c>
      <c r="E401" s="198">
        <v>28750</v>
      </c>
      <c r="F401" s="183" t="s">
        <v>686</v>
      </c>
      <c r="G401" s="174">
        <v>4</v>
      </c>
      <c r="H401" s="158">
        <f t="shared" si="45"/>
        <v>1300000</v>
      </c>
      <c r="I401" s="158">
        <f t="shared" si="44"/>
        <v>1300000</v>
      </c>
      <c r="J401" s="159">
        <f t="shared" si="40"/>
        <v>0</v>
      </c>
    </row>
    <row r="402" spans="1:10" ht="15.75">
      <c r="A402" s="168">
        <v>397</v>
      </c>
      <c r="B402" s="169"/>
      <c r="C402" s="181" t="s">
        <v>687</v>
      </c>
      <c r="D402" s="176" t="s">
        <v>1421</v>
      </c>
      <c r="E402" s="198">
        <v>23708</v>
      </c>
      <c r="F402" s="189" t="s">
        <v>688</v>
      </c>
      <c r="G402" s="174">
        <v>4</v>
      </c>
      <c r="H402" s="158">
        <f t="shared" si="45"/>
        <v>1300000</v>
      </c>
      <c r="I402" s="158">
        <f t="shared" si="44"/>
        <v>1300000</v>
      </c>
      <c r="J402" s="159">
        <f t="shared" si="40"/>
        <v>0</v>
      </c>
    </row>
    <row r="403" spans="1:10" ht="15.75">
      <c r="A403" s="168">
        <v>398</v>
      </c>
      <c r="B403" s="169"/>
      <c r="C403" s="181" t="s">
        <v>689</v>
      </c>
      <c r="D403" s="176" t="s">
        <v>1423</v>
      </c>
      <c r="E403" s="198">
        <v>29975</v>
      </c>
      <c r="F403" s="175" t="s">
        <v>1395</v>
      </c>
      <c r="G403" s="174">
        <v>4</v>
      </c>
      <c r="H403" s="158">
        <f t="shared" si="45"/>
        <v>1300000</v>
      </c>
      <c r="I403" s="158">
        <f t="shared" si="44"/>
        <v>1300000</v>
      </c>
      <c r="J403" s="159">
        <f t="shared" ref="J403:J415" si="46">+H403-I403</f>
        <v>0</v>
      </c>
    </row>
    <row r="404" spans="1:10" ht="15.75">
      <c r="A404" s="168">
        <v>399</v>
      </c>
      <c r="B404" s="169"/>
      <c r="C404" s="170" t="s">
        <v>690</v>
      </c>
      <c r="D404" s="176" t="s">
        <v>1421</v>
      </c>
      <c r="E404" s="198">
        <v>29032</v>
      </c>
      <c r="F404" s="175" t="s">
        <v>691</v>
      </c>
      <c r="G404" s="174">
        <v>3</v>
      </c>
      <c r="H404" s="158">
        <f>+$N$2</f>
        <v>2400000</v>
      </c>
      <c r="I404" s="158">
        <f t="shared" si="44"/>
        <v>1300000</v>
      </c>
      <c r="J404" s="159">
        <f t="shared" si="46"/>
        <v>1100000</v>
      </c>
    </row>
    <row r="405" spans="1:10" ht="15.75">
      <c r="A405" s="168">
        <v>400</v>
      </c>
      <c r="B405" s="169"/>
      <c r="C405" s="181" t="s">
        <v>692</v>
      </c>
      <c r="D405" s="176" t="s">
        <v>1421</v>
      </c>
      <c r="E405" s="198">
        <v>27532</v>
      </c>
      <c r="F405" s="185" t="s">
        <v>693</v>
      </c>
      <c r="G405" s="174">
        <v>4</v>
      </c>
      <c r="H405" s="158">
        <f t="shared" ref="H405:H415" si="47">+$O$2</f>
        <v>1300000</v>
      </c>
      <c r="I405" s="158">
        <f t="shared" si="44"/>
        <v>1300000</v>
      </c>
      <c r="J405" s="159">
        <f t="shared" si="46"/>
        <v>0</v>
      </c>
    </row>
    <row r="406" spans="1:10" ht="15.75">
      <c r="A406" s="168">
        <v>401</v>
      </c>
      <c r="B406" s="169"/>
      <c r="C406" s="181" t="s">
        <v>694</v>
      </c>
      <c r="D406" s="176" t="s">
        <v>1423</v>
      </c>
      <c r="E406" s="198">
        <v>29944</v>
      </c>
      <c r="F406" s="175" t="s">
        <v>1396</v>
      </c>
      <c r="G406" s="174">
        <v>4</v>
      </c>
      <c r="H406" s="158">
        <f t="shared" si="47"/>
        <v>1300000</v>
      </c>
      <c r="I406" s="158">
        <f t="shared" si="44"/>
        <v>1300000</v>
      </c>
      <c r="J406" s="159">
        <f t="shared" si="46"/>
        <v>0</v>
      </c>
    </row>
    <row r="407" spans="1:10" ht="15.75">
      <c r="A407" s="168">
        <v>402</v>
      </c>
      <c r="B407" s="169"/>
      <c r="C407" s="181" t="s">
        <v>695</v>
      </c>
      <c r="D407" s="176" t="s">
        <v>1421</v>
      </c>
      <c r="E407" s="198">
        <v>26630</v>
      </c>
      <c r="F407" s="189" t="s">
        <v>696</v>
      </c>
      <c r="G407" s="174">
        <v>4</v>
      </c>
      <c r="H407" s="158">
        <f t="shared" si="47"/>
        <v>1300000</v>
      </c>
      <c r="I407" s="158">
        <f t="shared" si="44"/>
        <v>1300000</v>
      </c>
      <c r="J407" s="159">
        <f t="shared" si="46"/>
        <v>0</v>
      </c>
    </row>
    <row r="408" spans="1:10" ht="15.75">
      <c r="A408" s="168">
        <v>403</v>
      </c>
      <c r="B408" s="169"/>
      <c r="C408" s="181" t="s">
        <v>697</v>
      </c>
      <c r="D408" s="176" t="s">
        <v>1421</v>
      </c>
      <c r="E408" s="198">
        <v>29180</v>
      </c>
      <c r="F408" s="175" t="s">
        <v>1397</v>
      </c>
      <c r="G408" s="174">
        <v>4</v>
      </c>
      <c r="H408" s="158">
        <f t="shared" si="47"/>
        <v>1300000</v>
      </c>
      <c r="I408" s="158">
        <f t="shared" si="44"/>
        <v>1300000</v>
      </c>
      <c r="J408" s="159">
        <f t="shared" si="46"/>
        <v>0</v>
      </c>
    </row>
    <row r="409" spans="1:10" ht="23.45" customHeight="1">
      <c r="A409" s="168">
        <v>404</v>
      </c>
      <c r="B409" s="171"/>
      <c r="C409" s="181" t="s">
        <v>698</v>
      </c>
      <c r="D409" s="176" t="s">
        <v>1421</v>
      </c>
      <c r="E409" s="198">
        <v>29646</v>
      </c>
      <c r="F409" s="189" t="s">
        <v>699</v>
      </c>
      <c r="G409" s="174">
        <v>4</v>
      </c>
      <c r="H409" s="158">
        <f t="shared" si="47"/>
        <v>1300000</v>
      </c>
      <c r="I409" s="158">
        <f t="shared" si="44"/>
        <v>1300000</v>
      </c>
      <c r="J409" s="159">
        <f t="shared" si="46"/>
        <v>0</v>
      </c>
    </row>
    <row r="410" spans="1:10" ht="15.75">
      <c r="A410" s="168">
        <v>405</v>
      </c>
      <c r="B410" s="169"/>
      <c r="C410" s="181" t="s">
        <v>700</v>
      </c>
      <c r="D410" s="176" t="s">
        <v>1423</v>
      </c>
      <c r="E410" s="198">
        <v>33027</v>
      </c>
      <c r="F410" s="175" t="s">
        <v>701</v>
      </c>
      <c r="G410" s="174">
        <v>4</v>
      </c>
      <c r="H410" s="158">
        <f t="shared" si="47"/>
        <v>1300000</v>
      </c>
      <c r="I410" s="158">
        <f t="shared" si="44"/>
        <v>1300000</v>
      </c>
      <c r="J410" s="159">
        <f t="shared" si="46"/>
        <v>0</v>
      </c>
    </row>
    <row r="411" spans="1:10" ht="15.75">
      <c r="A411" s="168">
        <v>406</v>
      </c>
      <c r="B411" s="207"/>
      <c r="C411" s="208" t="s">
        <v>702</v>
      </c>
      <c r="D411" s="228" t="s">
        <v>1423</v>
      </c>
      <c r="E411" s="209">
        <v>30957</v>
      </c>
      <c r="F411" s="210" t="s">
        <v>703</v>
      </c>
      <c r="G411" s="174">
        <v>4</v>
      </c>
      <c r="H411" s="158">
        <f t="shared" si="47"/>
        <v>1300000</v>
      </c>
      <c r="I411" s="158">
        <f t="shared" si="44"/>
        <v>1300000</v>
      </c>
      <c r="J411" s="159">
        <f t="shared" si="46"/>
        <v>0</v>
      </c>
    </row>
    <row r="412" spans="1:10" ht="15.75">
      <c r="A412" s="168">
        <v>407</v>
      </c>
      <c r="B412" s="169"/>
      <c r="C412" s="181" t="s">
        <v>704</v>
      </c>
      <c r="D412" s="176" t="s">
        <v>1421</v>
      </c>
      <c r="E412" s="198">
        <v>36052</v>
      </c>
      <c r="F412" s="183" t="s">
        <v>705</v>
      </c>
      <c r="G412" s="174">
        <v>4</v>
      </c>
      <c r="H412" s="158">
        <f t="shared" si="47"/>
        <v>1300000</v>
      </c>
      <c r="I412" s="158">
        <f t="shared" si="44"/>
        <v>1300000</v>
      </c>
      <c r="J412" s="159">
        <f t="shared" si="46"/>
        <v>0</v>
      </c>
    </row>
    <row r="413" spans="1:10" ht="28.5">
      <c r="A413" s="168">
        <v>408</v>
      </c>
      <c r="B413" s="169"/>
      <c r="C413" s="181" t="s">
        <v>706</v>
      </c>
      <c r="D413" s="176" t="s">
        <v>1421</v>
      </c>
      <c r="E413" s="198">
        <v>36430</v>
      </c>
      <c r="F413" s="183" t="s">
        <v>707</v>
      </c>
      <c r="G413" s="174">
        <v>4</v>
      </c>
      <c r="H413" s="158">
        <f t="shared" si="47"/>
        <v>1300000</v>
      </c>
      <c r="I413" s="158">
        <f t="shared" si="44"/>
        <v>1300000</v>
      </c>
      <c r="J413" s="159">
        <f t="shared" si="46"/>
        <v>0</v>
      </c>
    </row>
    <row r="414" spans="1:10" ht="15.75">
      <c r="A414" s="168">
        <v>409</v>
      </c>
      <c r="B414" s="169"/>
      <c r="C414" s="181" t="s">
        <v>708</v>
      </c>
      <c r="D414" s="176" t="s">
        <v>1421</v>
      </c>
      <c r="E414" s="198">
        <v>36259</v>
      </c>
      <c r="F414" s="183" t="s">
        <v>709</v>
      </c>
      <c r="G414" s="174">
        <v>4</v>
      </c>
      <c r="H414" s="158">
        <f t="shared" si="47"/>
        <v>1300000</v>
      </c>
      <c r="I414" s="158">
        <f t="shared" si="44"/>
        <v>1300000</v>
      </c>
      <c r="J414" s="159">
        <f t="shared" si="46"/>
        <v>0</v>
      </c>
    </row>
    <row r="415" spans="1:10" ht="19.899999999999999" customHeight="1">
      <c r="A415" s="168">
        <v>410</v>
      </c>
      <c r="B415" s="169"/>
      <c r="C415" s="181" t="s">
        <v>710</v>
      </c>
      <c r="D415" s="176" t="s">
        <v>1421</v>
      </c>
      <c r="E415" s="198">
        <v>34890</v>
      </c>
      <c r="F415" s="183" t="s">
        <v>711</v>
      </c>
      <c r="G415" s="174">
        <v>4</v>
      </c>
      <c r="H415" s="158">
        <f t="shared" si="47"/>
        <v>1300000</v>
      </c>
      <c r="I415" s="158">
        <f t="shared" si="44"/>
        <v>1300000</v>
      </c>
      <c r="J415" s="159">
        <f t="shared" si="46"/>
        <v>0</v>
      </c>
    </row>
  </sheetData>
  <autoFilter ref="A5:O415" xr:uid="{00000000-0009-0000-0000-000000000000}"/>
  <mergeCells count="10">
    <mergeCell ref="H4:J4"/>
    <mergeCell ref="A2:G2"/>
    <mergeCell ref="A3:G3"/>
    <mergeCell ref="A4:A5"/>
    <mergeCell ref="B4:B5"/>
    <mergeCell ref="C4:C5"/>
    <mergeCell ref="D4:D5"/>
    <mergeCell ref="E4:E5"/>
    <mergeCell ref="F4:F5"/>
    <mergeCell ref="G4:G5"/>
  </mergeCells>
  <conditionalFormatting sqref="H6:H45 H63 H202:H366">
    <cfRule type="expression" dxfId="7" priority="8" stopIfTrue="1">
      <formula>(((MONTH(#REF!)-MONTH(#REF!))+12*(YEAR(#REF!)-YEAR(#REF!))+1)-(H6*12))=0</formula>
    </cfRule>
  </conditionalFormatting>
  <conditionalFormatting sqref="H46:H101 H103:H201 H367:H415">
    <cfRule type="expression" dxfId="6" priority="1" stopIfTrue="1">
      <formula>(((MONTH(#REF!)-MONTH(#REF!))+12*(YEAR(#REF!)-YEAR(#REF!))+1)-(H46*12))&gt;0</formula>
    </cfRule>
    <cfRule type="expression" dxfId="5" priority="2" stopIfTrue="1">
      <formula>(((MONTH(#REF!)-MONTH(#REF!))+12*(YEAR(#REF!)-YEAR(#REF!))+1)-(H46*12))=0</formula>
    </cfRule>
  </conditionalFormatting>
  <conditionalFormatting sqref="H63 H6:H45 H202:H366">
    <cfRule type="expression" dxfId="4" priority="7" stopIfTrue="1">
      <formula>(((MONTH(#REF!)-MONTH(#REF!))+12*(YEAR(#REF!)-YEAR(#REF!))+1)-(H6*12))&gt;0</formula>
    </cfRule>
  </conditionalFormatting>
  <conditionalFormatting sqref="H102">
    <cfRule type="expression" dxfId="3" priority="5" stopIfTrue="1">
      <formula>(((MONTH(#REF!)-MONTH(#REF!))+12*(YEAR(#REF!)-YEAR(#REF!))+1)-(H102*12))&gt;0</formula>
    </cfRule>
    <cfRule type="expression" dxfId="2" priority="6" stopIfTrue="1">
      <formula>(((MONTH(#REF!)-MONTH(#REF!))+12*(YEAR(#REF!)-YEAR(#REF!))+1)-(H102*12))=0</formula>
    </cfRule>
  </conditionalFormatting>
  <conditionalFormatting sqref="L2:O2">
    <cfRule type="expression" dxfId="1" priority="3" stopIfTrue="1">
      <formula>(((MONTH(#REF!)-MONTH(#REF!))+12*(YEAR(#REF!)-YEAR(#REF!))+1)-(L2*12))&gt;0</formula>
    </cfRule>
    <cfRule type="expression" dxfId="0" priority="4" stopIfTrue="1">
      <formula>(((MONTH(#REF!)-MONTH(#REF!))+12*(YEAR(#REF!)-YEAR(#REF!))+1)-(L2*12))=0</formula>
    </cfRule>
  </conditionalFormatting>
  <pageMargins left="0.42" right="0.4" top="0.33" bottom="0.38" header="0.3" footer="0.17"/>
  <pageSetup paperSize="9" scale="88" fitToHeight="0" orientation="portrait" r:id="rId1"/>
  <headerFooter>
    <oddFooter>&amp;C&amp;P</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topLeftCell="A5" workbookViewId="0">
      <selection activeCell="F17" sqref="F17"/>
    </sheetView>
  </sheetViews>
  <sheetFormatPr defaultRowHeight="15"/>
  <cols>
    <col min="2" max="2" width="21.28515625" customWidth="1"/>
    <col min="3" max="4" width="16.28515625" customWidth="1"/>
  </cols>
  <sheetData>
    <row r="1" spans="1:5" ht="38.25" thickBot="1">
      <c r="A1" s="149" t="s">
        <v>718</v>
      </c>
      <c r="B1" s="150" t="s">
        <v>1298</v>
      </c>
      <c r="C1" s="150" t="s">
        <v>1299</v>
      </c>
      <c r="D1" s="150" t="s">
        <v>1300</v>
      </c>
      <c r="E1" s="150" t="s">
        <v>1301</v>
      </c>
    </row>
    <row r="2" spans="1:5" ht="57" thickBot="1">
      <c r="A2" s="151">
        <v>1</v>
      </c>
      <c r="B2" s="152" t="s">
        <v>1302</v>
      </c>
      <c r="C2" s="152" t="s">
        <v>1303</v>
      </c>
      <c r="D2" s="152" t="s">
        <v>1304</v>
      </c>
      <c r="E2" s="152"/>
    </row>
    <row r="3" spans="1:5" ht="57" thickBot="1">
      <c r="A3" s="151">
        <v>2</v>
      </c>
      <c r="B3" s="152" t="s">
        <v>1305</v>
      </c>
      <c r="C3" s="152" t="s">
        <v>1306</v>
      </c>
      <c r="D3" s="152" t="s">
        <v>1307</v>
      </c>
      <c r="E3" s="152"/>
    </row>
    <row r="4" spans="1:5" ht="113.25" thickBot="1">
      <c r="A4" s="151">
        <v>3</v>
      </c>
      <c r="B4" s="152" t="s">
        <v>1308</v>
      </c>
      <c r="C4" s="152" t="s">
        <v>1309</v>
      </c>
      <c r="D4" s="152" t="s">
        <v>1304</v>
      </c>
      <c r="E4" s="152"/>
    </row>
    <row r="5" spans="1:5" ht="57" thickBot="1">
      <c r="A5" s="151">
        <v>4</v>
      </c>
      <c r="B5" s="152" t="s">
        <v>1310</v>
      </c>
      <c r="C5" s="152" t="s">
        <v>1311</v>
      </c>
      <c r="D5" s="152" t="s">
        <v>1307</v>
      </c>
      <c r="E5" s="152"/>
    </row>
    <row r="6" spans="1:5" ht="38.25" thickBot="1">
      <c r="A6" s="151">
        <v>5</v>
      </c>
      <c r="B6" s="152" t="s">
        <v>1312</v>
      </c>
      <c r="C6" s="152" t="s">
        <v>1313</v>
      </c>
      <c r="D6" s="152" t="s">
        <v>1304</v>
      </c>
      <c r="E6" s="1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V460"/>
  <sheetViews>
    <sheetView zoomScale="70" zoomScaleNormal="70" workbookViewId="0">
      <pane xSplit="3" ySplit="7" topLeftCell="D413" activePane="bottomRight" state="frozen"/>
      <selection pane="topRight" activeCell="D1" sqref="D1"/>
      <selection pane="bottomLeft" activeCell="A6" sqref="A6"/>
      <selection pane="bottomRight" activeCell="F454" sqref="F454"/>
    </sheetView>
  </sheetViews>
  <sheetFormatPr defaultColWidth="8.85546875" defaultRowHeight="12.75"/>
  <cols>
    <col min="1" max="1" width="5.7109375" style="244" customWidth="1"/>
    <col min="2" max="2" width="15.5703125" style="245" customWidth="1"/>
    <col min="3" max="5" width="25.28515625" style="245" customWidth="1"/>
    <col min="6" max="6" width="6.7109375" style="245" customWidth="1"/>
    <col min="7" max="7" width="11.140625" style="245" customWidth="1"/>
    <col min="8" max="8" width="13.85546875" style="245" customWidth="1"/>
    <col min="9" max="9" width="13.5703125" style="245" customWidth="1"/>
    <col min="10" max="10" width="11.28515625" style="246" customWidth="1"/>
    <col min="11" max="11" width="22.85546875" style="247" customWidth="1"/>
    <col min="12" max="12" width="8" style="244" customWidth="1"/>
    <col min="13" max="13" width="10.85546875" style="245" customWidth="1"/>
    <col min="14" max="15" width="11" style="245" customWidth="1"/>
    <col min="16" max="16" width="6.7109375" style="244" customWidth="1"/>
    <col min="17" max="17" width="15.28515625" style="245" customWidth="1"/>
    <col min="18" max="18" width="13.5703125" style="245" customWidth="1"/>
    <col min="19" max="19" width="8.85546875" style="245"/>
    <col min="20" max="21" width="10.85546875" style="245" bestFit="1" customWidth="1"/>
    <col min="22" max="22" width="10.7109375" style="245" customWidth="1"/>
    <col min="23" max="16384" width="8.85546875" style="245"/>
  </cols>
  <sheetData>
    <row r="1" spans="1:22" ht="18" customHeight="1">
      <c r="A1" s="793" t="s">
        <v>2709</v>
      </c>
      <c r="B1" s="793"/>
      <c r="C1" s="793"/>
      <c r="D1" s="244"/>
      <c r="E1" s="244"/>
    </row>
    <row r="2" spans="1:22" ht="16.149999999999999" customHeight="1">
      <c r="A2" s="794" t="s">
        <v>52</v>
      </c>
      <c r="B2" s="793"/>
      <c r="C2" s="793"/>
      <c r="D2" s="244"/>
      <c r="E2" s="244"/>
    </row>
    <row r="3" spans="1:22">
      <c r="L3" s="248"/>
      <c r="Q3" s="249"/>
      <c r="S3" s="245">
        <v>1</v>
      </c>
      <c r="T3" s="250">
        <v>7200000</v>
      </c>
      <c r="V3" s="250">
        <v>2035483</v>
      </c>
    </row>
    <row r="4" spans="1:22" ht="28.9" customHeight="1">
      <c r="A4" s="795" t="s">
        <v>2708</v>
      </c>
      <c r="B4" s="795"/>
      <c r="C4" s="795"/>
      <c r="D4" s="795"/>
      <c r="E4" s="795"/>
      <c r="F4" s="795"/>
      <c r="G4" s="795"/>
      <c r="H4" s="795"/>
      <c r="I4" s="795"/>
      <c r="J4" s="795"/>
      <c r="K4" s="795"/>
      <c r="L4" s="795"/>
      <c r="M4" s="795"/>
      <c r="N4" s="795"/>
      <c r="O4" s="795"/>
      <c r="P4" s="795"/>
      <c r="Q4" s="795"/>
      <c r="R4" s="795"/>
      <c r="S4" s="245">
        <v>2</v>
      </c>
      <c r="T4" s="250">
        <v>4700000</v>
      </c>
    </row>
    <row r="5" spans="1:22" s="251" customFormat="1" ht="12.6" customHeight="1">
      <c r="A5" s="796"/>
      <c r="B5" s="796"/>
      <c r="C5" s="796"/>
      <c r="D5" s="796"/>
      <c r="E5" s="796"/>
      <c r="F5" s="796"/>
      <c r="G5" s="796"/>
      <c r="H5" s="796"/>
      <c r="I5" s="796"/>
      <c r="J5" s="796"/>
      <c r="K5" s="796"/>
      <c r="L5" s="796"/>
      <c r="P5" s="247"/>
      <c r="S5" s="251">
        <v>3</v>
      </c>
      <c r="T5" s="250">
        <v>2400000</v>
      </c>
    </row>
    <row r="6" spans="1:22" s="251" customFormat="1" ht="22.9" customHeight="1">
      <c r="A6" s="797" t="s">
        <v>0</v>
      </c>
      <c r="B6" s="797" t="s">
        <v>1415</v>
      </c>
      <c r="C6" s="797" t="s">
        <v>1416</v>
      </c>
      <c r="D6" s="619"/>
      <c r="E6" s="619"/>
      <c r="F6" s="797" t="s">
        <v>1448</v>
      </c>
      <c r="G6" s="798" t="s">
        <v>720</v>
      </c>
      <c r="H6" s="797" t="s">
        <v>720</v>
      </c>
      <c r="I6" s="797" t="s">
        <v>1449</v>
      </c>
      <c r="J6" s="797" t="s">
        <v>1463</v>
      </c>
      <c r="K6" s="797" t="s">
        <v>1464</v>
      </c>
      <c r="L6" s="799" t="s">
        <v>1460</v>
      </c>
      <c r="M6" s="799"/>
      <c r="N6" s="799"/>
      <c r="O6" s="799"/>
      <c r="P6" s="799" t="s">
        <v>2705</v>
      </c>
      <c r="Q6" s="799" t="s">
        <v>1459</v>
      </c>
      <c r="R6" s="799" t="s">
        <v>2240</v>
      </c>
      <c r="S6" s="251">
        <v>4</v>
      </c>
      <c r="T6" s="250">
        <v>1300000</v>
      </c>
    </row>
    <row r="7" spans="1:22" s="251" customFormat="1" ht="55.9" customHeight="1">
      <c r="A7" s="797"/>
      <c r="B7" s="797"/>
      <c r="C7" s="797"/>
      <c r="D7" s="619"/>
      <c r="E7" s="619"/>
      <c r="F7" s="797"/>
      <c r="G7" s="798"/>
      <c r="H7" s="797"/>
      <c r="I7" s="797"/>
      <c r="J7" s="797"/>
      <c r="K7" s="797"/>
      <c r="L7" s="229" t="s">
        <v>1411</v>
      </c>
      <c r="M7" s="229" t="s">
        <v>1459</v>
      </c>
      <c r="N7" s="229" t="s">
        <v>1461</v>
      </c>
      <c r="O7" s="229" t="s">
        <v>1462</v>
      </c>
      <c r="P7" s="229" t="s">
        <v>1411</v>
      </c>
      <c r="Q7" s="229" t="s">
        <v>2704</v>
      </c>
      <c r="R7" s="229" t="s">
        <v>2703</v>
      </c>
    </row>
    <row r="8" spans="1:22" ht="23.45" customHeight="1">
      <c r="A8" s="230" t="s">
        <v>2697</v>
      </c>
      <c r="B8" s="231" t="s">
        <v>2698</v>
      </c>
      <c r="C8" s="232"/>
      <c r="D8" s="232"/>
      <c r="E8" s="232"/>
      <c r="F8" s="232"/>
      <c r="G8" s="252"/>
      <c r="H8" s="232"/>
      <c r="I8" s="232"/>
      <c r="J8" s="253"/>
      <c r="K8" s="253"/>
      <c r="L8" s="254"/>
      <c r="M8" s="254"/>
      <c r="N8" s="254"/>
      <c r="O8" s="254"/>
      <c r="P8" s="254"/>
      <c r="Q8" s="254"/>
      <c r="R8" s="254"/>
    </row>
    <row r="9" spans="1:22" ht="20.45" customHeight="1">
      <c r="A9" s="233">
        <v>1</v>
      </c>
      <c r="B9" s="234" t="s">
        <v>1412</v>
      </c>
      <c r="C9" s="234" t="s">
        <v>1</v>
      </c>
      <c r="D9" s="234"/>
      <c r="E9" s="234"/>
      <c r="F9" s="255" t="s">
        <v>1421</v>
      </c>
      <c r="G9" s="256" t="s">
        <v>1849</v>
      </c>
      <c r="H9" s="257">
        <v>27730</v>
      </c>
      <c r="I9" s="258" t="s">
        <v>2</v>
      </c>
      <c r="J9" s="259" t="s">
        <v>1466</v>
      </c>
      <c r="K9" s="260" t="s">
        <v>1465</v>
      </c>
      <c r="L9" s="235">
        <v>1</v>
      </c>
      <c r="M9" s="250">
        <f>VLOOKUP(L9,$S$3:$T$6,2)</f>
        <v>7200000</v>
      </c>
      <c r="N9" s="250">
        <f t="shared" ref="N9:N72" si="0">+$T$6</f>
        <v>1300000</v>
      </c>
      <c r="O9" s="250">
        <f>+M9-N9</f>
        <v>5900000</v>
      </c>
      <c r="P9" s="235">
        <v>1</v>
      </c>
      <c r="Q9" s="250">
        <f>VLOOKUP(P9,$S$3:$T$6,2)</f>
        <v>7200000</v>
      </c>
      <c r="R9" s="250">
        <f>+Q9-M9</f>
        <v>0</v>
      </c>
    </row>
    <row r="10" spans="1:22" ht="20.45" customHeight="1">
      <c r="A10" s="235">
        <v>2</v>
      </c>
      <c r="B10" s="236"/>
      <c r="C10" s="236" t="s">
        <v>3</v>
      </c>
      <c r="D10" s="236"/>
      <c r="E10" s="236"/>
      <c r="F10" s="261" t="s">
        <v>1421</v>
      </c>
      <c r="G10" s="262" t="s">
        <v>1850</v>
      </c>
      <c r="H10" s="263">
        <v>28658</v>
      </c>
      <c r="I10" s="259" t="s">
        <v>4</v>
      </c>
      <c r="J10" s="259" t="s">
        <v>1468</v>
      </c>
      <c r="K10" s="260" t="s">
        <v>1467</v>
      </c>
      <c r="L10" s="235">
        <v>1</v>
      </c>
      <c r="M10" s="250">
        <f>VLOOKUP(L10,$S$3:$T$6,2)</f>
        <v>7200000</v>
      </c>
      <c r="N10" s="250">
        <f t="shared" si="0"/>
        <v>1300000</v>
      </c>
      <c r="O10" s="250">
        <f t="shared" ref="O10:O76" si="1">+M10-N10</f>
        <v>5900000</v>
      </c>
      <c r="P10" s="235">
        <v>1</v>
      </c>
      <c r="Q10" s="250">
        <f>VLOOKUP(P10,$S$3:$T$6,2)</f>
        <v>7200000</v>
      </c>
      <c r="R10" s="250">
        <f t="shared" ref="R10:R76" si="2">+Q10-M10</f>
        <v>0</v>
      </c>
    </row>
    <row r="11" spans="1:22" ht="20.45" customHeight="1">
      <c r="A11" s="235">
        <v>3</v>
      </c>
      <c r="B11" s="236"/>
      <c r="C11" s="236" t="s">
        <v>5</v>
      </c>
      <c r="D11" s="236"/>
      <c r="E11" s="236"/>
      <c r="F11" s="261" t="s">
        <v>1421</v>
      </c>
      <c r="G11" s="262" t="s">
        <v>1851</v>
      </c>
      <c r="H11" s="263">
        <v>28230</v>
      </c>
      <c r="I11" s="259" t="s">
        <v>6</v>
      </c>
      <c r="J11" s="259" t="s">
        <v>1674</v>
      </c>
      <c r="K11" s="260" t="s">
        <v>1469</v>
      </c>
      <c r="L11" s="235">
        <v>1</v>
      </c>
      <c r="M11" s="250">
        <f>VLOOKUP(L11,$S$3:$T$6,2)</f>
        <v>7200000</v>
      </c>
      <c r="N11" s="250">
        <f t="shared" si="0"/>
        <v>1300000</v>
      </c>
      <c r="O11" s="250">
        <f t="shared" si="1"/>
        <v>5900000</v>
      </c>
      <c r="P11" s="235">
        <v>1</v>
      </c>
      <c r="Q11" s="250">
        <f>VLOOKUP(P11,$S$3:$T$6,2)</f>
        <v>7200000</v>
      </c>
      <c r="R11" s="250">
        <f t="shared" si="2"/>
        <v>0</v>
      </c>
    </row>
    <row r="12" spans="1:22" ht="20.45" customHeight="1">
      <c r="A12" s="235">
        <v>4</v>
      </c>
      <c r="B12" s="236"/>
      <c r="C12" s="236" t="s">
        <v>7</v>
      </c>
      <c r="D12" s="236"/>
      <c r="E12" s="236"/>
      <c r="F12" s="261" t="s">
        <v>1421</v>
      </c>
      <c r="G12" s="262" t="s">
        <v>1852</v>
      </c>
      <c r="H12" s="263">
        <v>27543</v>
      </c>
      <c r="I12" s="259" t="s">
        <v>8</v>
      </c>
      <c r="J12" s="259" t="s">
        <v>1675</v>
      </c>
      <c r="K12" s="260" t="s">
        <v>1676</v>
      </c>
      <c r="L12" s="235">
        <v>1</v>
      </c>
      <c r="M12" s="250">
        <f>VLOOKUP(L12,$S$3:$T$6,2)</f>
        <v>7200000</v>
      </c>
      <c r="N12" s="250">
        <f t="shared" si="0"/>
        <v>1300000</v>
      </c>
      <c r="O12" s="250">
        <f t="shared" si="1"/>
        <v>5900000</v>
      </c>
      <c r="P12" s="235">
        <v>1</v>
      </c>
      <c r="Q12" s="250">
        <f>VLOOKUP(P12,$S$3:$T$6,2)</f>
        <v>7200000</v>
      </c>
      <c r="R12" s="250">
        <f t="shared" si="2"/>
        <v>0</v>
      </c>
    </row>
    <row r="13" spans="1:22" ht="20.45" customHeight="1">
      <c r="A13" s="235">
        <v>5</v>
      </c>
      <c r="B13" s="236"/>
      <c r="C13" s="236" t="s">
        <v>9</v>
      </c>
      <c r="D13" s="236"/>
      <c r="E13" s="236"/>
      <c r="F13" s="261" t="s">
        <v>1421</v>
      </c>
      <c r="G13" s="262" t="s">
        <v>1853</v>
      </c>
      <c r="H13" s="263">
        <v>25513</v>
      </c>
      <c r="I13" s="259" t="s">
        <v>1318</v>
      </c>
      <c r="J13" s="259" t="s">
        <v>1470</v>
      </c>
      <c r="K13" s="260" t="s">
        <v>1471</v>
      </c>
      <c r="L13" s="235">
        <v>1</v>
      </c>
      <c r="M13" s="250">
        <f>VLOOKUP(L13,$S$3:$T$6,2)</f>
        <v>7200000</v>
      </c>
      <c r="N13" s="250">
        <f t="shared" si="0"/>
        <v>1300000</v>
      </c>
      <c r="O13" s="250">
        <f t="shared" si="1"/>
        <v>5900000</v>
      </c>
      <c r="P13" s="235">
        <v>1</v>
      </c>
      <c r="Q13" s="250">
        <f>VLOOKUP(P13,$S$3:$T$6,2)</f>
        <v>7200000</v>
      </c>
      <c r="R13" s="250">
        <f t="shared" si="2"/>
        <v>0</v>
      </c>
    </row>
    <row r="14" spans="1:22" ht="22.15" customHeight="1">
      <c r="A14" s="235">
        <v>58</v>
      </c>
      <c r="B14" s="236"/>
      <c r="C14" s="236" t="s">
        <v>105</v>
      </c>
      <c r="D14" s="236"/>
      <c r="E14" s="236"/>
      <c r="F14" s="261" t="s">
        <v>1423</v>
      </c>
      <c r="G14" s="262" t="s">
        <v>1902</v>
      </c>
      <c r="H14" s="263">
        <v>29286</v>
      </c>
      <c r="I14" s="259" t="s">
        <v>1234</v>
      </c>
      <c r="J14" s="283" t="s">
        <v>1646</v>
      </c>
      <c r="K14" s="235" t="s">
        <v>1651</v>
      </c>
      <c r="L14" s="235">
        <v>1</v>
      </c>
      <c r="M14" s="250">
        <f t="shared" ref="M14:M77" si="3">VLOOKUP(L14,$S$3:$T$6,2)</f>
        <v>7200000</v>
      </c>
      <c r="N14" s="250">
        <f t="shared" si="0"/>
        <v>1300000</v>
      </c>
      <c r="O14" s="250">
        <f t="shared" si="1"/>
        <v>5900000</v>
      </c>
      <c r="P14" s="235">
        <v>2</v>
      </c>
      <c r="Q14" s="250">
        <f t="shared" ref="Q14:Q77" si="4">VLOOKUP(P14,$S$3:$T$6,2)</f>
        <v>4700000</v>
      </c>
      <c r="R14" s="250">
        <f t="shared" si="2"/>
        <v>-2500000</v>
      </c>
    </row>
    <row r="15" spans="1:22" ht="20.45" customHeight="1">
      <c r="A15" s="235">
        <v>6</v>
      </c>
      <c r="B15" s="236"/>
      <c r="C15" s="236" t="s">
        <v>1417</v>
      </c>
      <c r="D15" s="236"/>
      <c r="E15" s="236"/>
      <c r="F15" s="261" t="s">
        <v>1421</v>
      </c>
      <c r="G15" s="262" t="s">
        <v>1854</v>
      </c>
      <c r="H15" s="263">
        <v>27976</v>
      </c>
      <c r="I15" s="259" t="s">
        <v>1450</v>
      </c>
      <c r="J15" s="259" t="s">
        <v>1677</v>
      </c>
      <c r="K15" s="260" t="s">
        <v>1678</v>
      </c>
      <c r="L15" s="235">
        <v>1</v>
      </c>
      <c r="M15" s="250">
        <f t="shared" si="3"/>
        <v>7200000</v>
      </c>
      <c r="N15" s="250">
        <f t="shared" si="0"/>
        <v>1300000</v>
      </c>
      <c r="O15" s="250">
        <f t="shared" si="1"/>
        <v>5900000</v>
      </c>
      <c r="P15" s="235">
        <v>1</v>
      </c>
      <c r="Q15" s="250">
        <f t="shared" si="4"/>
        <v>7200000</v>
      </c>
      <c r="R15" s="250">
        <f t="shared" si="2"/>
        <v>0</v>
      </c>
    </row>
    <row r="16" spans="1:22" ht="20.45" customHeight="1">
      <c r="A16" s="235">
        <v>7</v>
      </c>
      <c r="B16" s="236" t="s">
        <v>11</v>
      </c>
      <c r="C16" s="236" t="s">
        <v>12</v>
      </c>
      <c r="D16" s="684" t="s">
        <v>12</v>
      </c>
      <c r="E16" s="684" t="b">
        <f>EXACT(C16,D16)</f>
        <v>1</v>
      </c>
      <c r="F16" s="261" t="s">
        <v>1421</v>
      </c>
      <c r="G16" s="262" t="s">
        <v>1855</v>
      </c>
      <c r="H16" s="263">
        <v>29466</v>
      </c>
      <c r="I16" s="259" t="s">
        <v>13</v>
      </c>
      <c r="J16" s="259" t="s">
        <v>1485</v>
      </c>
      <c r="K16" s="260" t="s">
        <v>1484</v>
      </c>
      <c r="L16" s="235">
        <v>2</v>
      </c>
      <c r="M16" s="250">
        <f t="shared" si="3"/>
        <v>4700000</v>
      </c>
      <c r="N16" s="250">
        <f t="shared" si="0"/>
        <v>1300000</v>
      </c>
      <c r="O16" s="250">
        <f t="shared" si="1"/>
        <v>3400000</v>
      </c>
      <c r="P16" s="235">
        <v>2</v>
      </c>
      <c r="Q16" s="250">
        <f t="shared" si="4"/>
        <v>4700000</v>
      </c>
      <c r="R16" s="250">
        <f t="shared" si="2"/>
        <v>0</v>
      </c>
    </row>
    <row r="17" spans="1:18" ht="20.45" customHeight="1">
      <c r="A17" s="235">
        <v>9</v>
      </c>
      <c r="B17" s="236"/>
      <c r="C17" s="236" t="s">
        <v>324</v>
      </c>
      <c r="D17" s="684" t="s">
        <v>324</v>
      </c>
      <c r="E17" s="684" t="b">
        <f t="shared" ref="E17:E80" si="5">EXACT(C17,D17)</f>
        <v>1</v>
      </c>
      <c r="F17" s="261" t="s">
        <v>1421</v>
      </c>
      <c r="G17" s="262" t="s">
        <v>1862</v>
      </c>
      <c r="H17" s="263">
        <v>29294</v>
      </c>
      <c r="I17" s="264" t="s">
        <v>325</v>
      </c>
      <c r="J17" s="264" t="s">
        <v>1681</v>
      </c>
      <c r="K17" s="260" t="s">
        <v>1682</v>
      </c>
      <c r="L17" s="235">
        <v>2</v>
      </c>
      <c r="M17" s="250">
        <f t="shared" si="3"/>
        <v>4700000</v>
      </c>
      <c r="N17" s="250">
        <f t="shared" si="0"/>
        <v>1300000</v>
      </c>
      <c r="O17" s="250">
        <f t="shared" si="1"/>
        <v>3400000</v>
      </c>
      <c r="P17" s="235">
        <v>2</v>
      </c>
      <c r="Q17" s="250">
        <f t="shared" si="4"/>
        <v>4700000</v>
      </c>
      <c r="R17" s="250">
        <f t="shared" si="2"/>
        <v>0</v>
      </c>
    </row>
    <row r="18" spans="1:18" ht="20.45" customHeight="1">
      <c r="A18" s="235">
        <v>11</v>
      </c>
      <c r="B18" s="236"/>
      <c r="C18" s="236" t="s">
        <v>18</v>
      </c>
      <c r="D18" s="684" t="s">
        <v>18</v>
      </c>
      <c r="E18" s="684" t="b">
        <f t="shared" si="5"/>
        <v>1</v>
      </c>
      <c r="F18" s="261" t="s">
        <v>1423</v>
      </c>
      <c r="G18" s="262" t="s">
        <v>1863</v>
      </c>
      <c r="H18" s="263">
        <v>29084</v>
      </c>
      <c r="I18" s="267" t="s">
        <v>19</v>
      </c>
      <c r="J18" s="267" t="s">
        <v>1475</v>
      </c>
      <c r="K18" s="268" t="s">
        <v>1476</v>
      </c>
      <c r="L18" s="235">
        <v>4</v>
      </c>
      <c r="M18" s="250">
        <f t="shared" si="3"/>
        <v>1300000</v>
      </c>
      <c r="N18" s="250">
        <f t="shared" si="0"/>
        <v>1300000</v>
      </c>
      <c r="O18" s="250">
        <f t="shared" si="1"/>
        <v>0</v>
      </c>
      <c r="P18" s="235">
        <v>2</v>
      </c>
      <c r="Q18" s="250">
        <f t="shared" si="4"/>
        <v>4700000</v>
      </c>
      <c r="R18" s="250">
        <f t="shared" si="2"/>
        <v>3400000</v>
      </c>
    </row>
    <row r="19" spans="1:18" ht="20.45" customHeight="1">
      <c r="A19" s="235">
        <v>12</v>
      </c>
      <c r="B19" s="236"/>
      <c r="C19" s="236" t="s">
        <v>20</v>
      </c>
      <c r="D19" s="684" t="s">
        <v>20</v>
      </c>
      <c r="E19" s="684" t="b">
        <f t="shared" si="5"/>
        <v>1</v>
      </c>
      <c r="F19" s="261" t="s">
        <v>1423</v>
      </c>
      <c r="G19" s="262" t="s">
        <v>1864</v>
      </c>
      <c r="H19" s="263">
        <v>32616</v>
      </c>
      <c r="I19" s="259" t="s">
        <v>21</v>
      </c>
      <c r="J19" s="265" t="s">
        <v>1683</v>
      </c>
      <c r="K19" s="266" t="s">
        <v>1487</v>
      </c>
      <c r="L19" s="235">
        <v>4</v>
      </c>
      <c r="M19" s="250">
        <f t="shared" si="3"/>
        <v>1300000</v>
      </c>
      <c r="N19" s="250">
        <f t="shared" si="0"/>
        <v>1300000</v>
      </c>
      <c r="O19" s="250">
        <f t="shared" si="1"/>
        <v>0</v>
      </c>
      <c r="P19" s="235">
        <v>4</v>
      </c>
      <c r="Q19" s="250">
        <f t="shared" si="4"/>
        <v>1300000</v>
      </c>
      <c r="R19" s="250">
        <f t="shared" si="2"/>
        <v>0</v>
      </c>
    </row>
    <row r="20" spans="1:18" ht="20.45" customHeight="1">
      <c r="A20" s="235">
        <v>13</v>
      </c>
      <c r="B20" s="236"/>
      <c r="C20" s="236" t="s">
        <v>23</v>
      </c>
      <c r="D20" s="684" t="s">
        <v>23</v>
      </c>
      <c r="E20" s="684" t="b">
        <f t="shared" si="5"/>
        <v>1</v>
      </c>
      <c r="F20" s="261" t="s">
        <v>1421</v>
      </c>
      <c r="G20" s="262" t="s">
        <v>1857</v>
      </c>
      <c r="H20" s="263">
        <v>29166</v>
      </c>
      <c r="I20" s="267" t="s">
        <v>24</v>
      </c>
      <c r="J20" s="267" t="s">
        <v>1684</v>
      </c>
      <c r="K20" s="268" t="s">
        <v>1685</v>
      </c>
      <c r="L20" s="235">
        <v>4</v>
      </c>
      <c r="M20" s="250">
        <f t="shared" si="3"/>
        <v>1300000</v>
      </c>
      <c r="N20" s="250">
        <f t="shared" si="0"/>
        <v>1300000</v>
      </c>
      <c r="O20" s="250">
        <f t="shared" si="1"/>
        <v>0</v>
      </c>
      <c r="P20" s="235">
        <v>3</v>
      </c>
      <c r="Q20" s="250">
        <f t="shared" si="4"/>
        <v>2400000</v>
      </c>
      <c r="R20" s="250">
        <f t="shared" si="2"/>
        <v>1100000</v>
      </c>
    </row>
    <row r="21" spans="1:18" ht="20.45" customHeight="1">
      <c r="A21" s="235">
        <v>14</v>
      </c>
      <c r="B21" s="236"/>
      <c r="C21" s="236" t="s">
        <v>25</v>
      </c>
      <c r="D21" s="684" t="s">
        <v>25</v>
      </c>
      <c r="E21" s="684" t="b">
        <f t="shared" si="5"/>
        <v>1</v>
      </c>
      <c r="F21" s="261" t="s">
        <v>1421</v>
      </c>
      <c r="G21" s="262" t="s">
        <v>1858</v>
      </c>
      <c r="H21" s="263">
        <v>27371</v>
      </c>
      <c r="I21" s="259" t="s">
        <v>1399</v>
      </c>
      <c r="J21" s="259" t="s">
        <v>1686</v>
      </c>
      <c r="K21" s="260" t="s">
        <v>1687</v>
      </c>
      <c r="L21" s="235">
        <v>4</v>
      </c>
      <c r="M21" s="250">
        <f t="shared" si="3"/>
        <v>1300000</v>
      </c>
      <c r="N21" s="250">
        <f t="shared" si="0"/>
        <v>1300000</v>
      </c>
      <c r="O21" s="250">
        <f t="shared" si="1"/>
        <v>0</v>
      </c>
      <c r="P21" s="235">
        <v>4</v>
      </c>
      <c r="Q21" s="250">
        <f t="shared" si="4"/>
        <v>1300000</v>
      </c>
      <c r="R21" s="250">
        <f t="shared" si="2"/>
        <v>0</v>
      </c>
    </row>
    <row r="22" spans="1:18" ht="20.45" customHeight="1">
      <c r="A22" s="235">
        <v>15</v>
      </c>
      <c r="B22" s="236"/>
      <c r="C22" s="236" t="s">
        <v>26</v>
      </c>
      <c r="D22" s="684" t="s">
        <v>26</v>
      </c>
      <c r="E22" s="684" t="b">
        <f t="shared" si="5"/>
        <v>1</v>
      </c>
      <c r="F22" s="261" t="s">
        <v>1421</v>
      </c>
      <c r="G22" s="262" t="s">
        <v>1859</v>
      </c>
      <c r="H22" s="263">
        <v>29437</v>
      </c>
      <c r="I22" s="259" t="s">
        <v>27</v>
      </c>
      <c r="J22" s="259" t="s">
        <v>1688</v>
      </c>
      <c r="K22" s="260" t="s">
        <v>1689</v>
      </c>
      <c r="L22" s="235">
        <v>4</v>
      </c>
      <c r="M22" s="250">
        <f t="shared" si="3"/>
        <v>1300000</v>
      </c>
      <c r="N22" s="250">
        <f t="shared" si="0"/>
        <v>1300000</v>
      </c>
      <c r="O22" s="250">
        <f t="shared" si="1"/>
        <v>0</v>
      </c>
      <c r="P22" s="235">
        <v>4</v>
      </c>
      <c r="Q22" s="250">
        <f t="shared" si="4"/>
        <v>1300000</v>
      </c>
      <c r="R22" s="250">
        <f t="shared" si="2"/>
        <v>0</v>
      </c>
    </row>
    <row r="23" spans="1:18" ht="20.45" customHeight="1">
      <c r="A23" s="235">
        <v>16</v>
      </c>
      <c r="B23" s="236"/>
      <c r="C23" s="236" t="s">
        <v>28</v>
      </c>
      <c r="D23" s="684" t="s">
        <v>28</v>
      </c>
      <c r="E23" s="684" t="b">
        <f t="shared" si="5"/>
        <v>1</v>
      </c>
      <c r="F23" s="261" t="s">
        <v>1423</v>
      </c>
      <c r="G23" s="262" t="s">
        <v>1860</v>
      </c>
      <c r="H23" s="263">
        <v>32905</v>
      </c>
      <c r="I23" s="267" t="s">
        <v>29</v>
      </c>
      <c r="J23" s="267" t="s">
        <v>1690</v>
      </c>
      <c r="K23" s="268" t="s">
        <v>1691</v>
      </c>
      <c r="L23" s="235">
        <v>4</v>
      </c>
      <c r="M23" s="250">
        <f t="shared" si="3"/>
        <v>1300000</v>
      </c>
      <c r="N23" s="250">
        <f t="shared" si="0"/>
        <v>1300000</v>
      </c>
      <c r="O23" s="250">
        <f t="shared" si="1"/>
        <v>0</v>
      </c>
      <c r="P23" s="235">
        <v>2</v>
      </c>
      <c r="Q23" s="250">
        <f t="shared" si="4"/>
        <v>4700000</v>
      </c>
      <c r="R23" s="250">
        <f t="shared" si="2"/>
        <v>3400000</v>
      </c>
    </row>
    <row r="24" spans="1:18" ht="20.45" customHeight="1">
      <c r="A24" s="235">
        <v>17</v>
      </c>
      <c r="B24" s="236"/>
      <c r="C24" s="236" t="s">
        <v>30</v>
      </c>
      <c r="D24" s="684" t="s">
        <v>30</v>
      </c>
      <c r="E24" s="684" t="b">
        <f t="shared" si="5"/>
        <v>1</v>
      </c>
      <c r="F24" s="261" t="s">
        <v>1423</v>
      </c>
      <c r="G24" s="262" t="s">
        <v>1861</v>
      </c>
      <c r="H24" s="263">
        <v>32817</v>
      </c>
      <c r="I24" s="259" t="s">
        <v>31</v>
      </c>
      <c r="J24" s="265" t="s">
        <v>1692</v>
      </c>
      <c r="K24" s="266" t="s">
        <v>1486</v>
      </c>
      <c r="L24" s="235">
        <v>4</v>
      </c>
      <c r="M24" s="250">
        <f t="shared" si="3"/>
        <v>1300000</v>
      </c>
      <c r="N24" s="250">
        <f t="shared" si="0"/>
        <v>1300000</v>
      </c>
      <c r="O24" s="250">
        <f t="shared" si="1"/>
        <v>0</v>
      </c>
      <c r="P24" s="235">
        <v>4</v>
      </c>
      <c r="Q24" s="250">
        <f t="shared" si="4"/>
        <v>1300000</v>
      </c>
      <c r="R24" s="250">
        <f t="shared" si="2"/>
        <v>0</v>
      </c>
    </row>
    <row r="25" spans="1:18" ht="20.45" customHeight="1">
      <c r="A25" s="235">
        <v>18</v>
      </c>
      <c r="B25" s="236"/>
      <c r="C25" s="236" t="s">
        <v>32</v>
      </c>
      <c r="D25" s="684" t="s">
        <v>32</v>
      </c>
      <c r="E25" s="684" t="b">
        <f t="shared" si="5"/>
        <v>1</v>
      </c>
      <c r="F25" s="261" t="s">
        <v>1423</v>
      </c>
      <c r="G25" s="262" t="s">
        <v>1865</v>
      </c>
      <c r="H25" s="263">
        <v>33713</v>
      </c>
      <c r="I25" s="259" t="s">
        <v>33</v>
      </c>
      <c r="J25" s="259" t="s">
        <v>1693</v>
      </c>
      <c r="K25" s="269" t="s">
        <v>1694</v>
      </c>
      <c r="L25" s="235">
        <v>4</v>
      </c>
      <c r="M25" s="250">
        <f t="shared" si="3"/>
        <v>1300000</v>
      </c>
      <c r="N25" s="250">
        <f t="shared" si="0"/>
        <v>1300000</v>
      </c>
      <c r="O25" s="250">
        <f t="shared" si="1"/>
        <v>0</v>
      </c>
      <c r="P25" s="235">
        <v>4</v>
      </c>
      <c r="Q25" s="250">
        <f t="shared" si="4"/>
        <v>1300000</v>
      </c>
      <c r="R25" s="250">
        <f t="shared" si="2"/>
        <v>0</v>
      </c>
    </row>
    <row r="26" spans="1:18" ht="20.45" customHeight="1">
      <c r="A26" s="235">
        <v>19</v>
      </c>
      <c r="B26" s="236"/>
      <c r="C26" s="236" t="s">
        <v>34</v>
      </c>
      <c r="D26" s="684" t="s">
        <v>34</v>
      </c>
      <c r="E26" s="684" t="b">
        <f t="shared" si="5"/>
        <v>1</v>
      </c>
      <c r="F26" s="261" t="s">
        <v>1421</v>
      </c>
      <c r="G26" s="262" t="s">
        <v>1866</v>
      </c>
      <c r="H26" s="263">
        <v>31661</v>
      </c>
      <c r="I26" s="259" t="s">
        <v>35</v>
      </c>
      <c r="J26" s="259" t="s">
        <v>1695</v>
      </c>
      <c r="K26" s="260" t="s">
        <v>1483</v>
      </c>
      <c r="L26" s="235">
        <v>4</v>
      </c>
      <c r="M26" s="250">
        <f t="shared" si="3"/>
        <v>1300000</v>
      </c>
      <c r="N26" s="250">
        <f t="shared" si="0"/>
        <v>1300000</v>
      </c>
      <c r="O26" s="250">
        <f t="shared" si="1"/>
        <v>0</v>
      </c>
      <c r="P26" s="235">
        <v>4</v>
      </c>
      <c r="Q26" s="250">
        <f t="shared" si="4"/>
        <v>1300000</v>
      </c>
      <c r="R26" s="250">
        <f t="shared" si="2"/>
        <v>0</v>
      </c>
    </row>
    <row r="27" spans="1:18" ht="20.45" customHeight="1">
      <c r="A27" s="235">
        <v>20</v>
      </c>
      <c r="B27" s="236"/>
      <c r="C27" s="236" t="s">
        <v>36</v>
      </c>
      <c r="D27" s="684" t="s">
        <v>36</v>
      </c>
      <c r="E27" s="684" t="b">
        <f t="shared" si="5"/>
        <v>1</v>
      </c>
      <c r="F27" s="261" t="s">
        <v>1423</v>
      </c>
      <c r="G27" s="262" t="s">
        <v>1867</v>
      </c>
      <c r="H27" s="263">
        <v>34893</v>
      </c>
      <c r="I27" s="259" t="s">
        <v>37</v>
      </c>
      <c r="J27" s="259" t="s">
        <v>1696</v>
      </c>
      <c r="K27" s="260" t="s">
        <v>1697</v>
      </c>
      <c r="L27" s="235">
        <v>4</v>
      </c>
      <c r="M27" s="250">
        <f t="shared" si="3"/>
        <v>1300000</v>
      </c>
      <c r="N27" s="250">
        <f t="shared" si="0"/>
        <v>1300000</v>
      </c>
      <c r="O27" s="250">
        <f t="shared" si="1"/>
        <v>0</v>
      </c>
      <c r="P27" s="235">
        <v>4</v>
      </c>
      <c r="Q27" s="250">
        <f t="shared" si="4"/>
        <v>1300000</v>
      </c>
      <c r="R27" s="250">
        <f t="shared" si="2"/>
        <v>0</v>
      </c>
    </row>
    <row r="28" spans="1:18" ht="20.45" customHeight="1">
      <c r="A28" s="235">
        <v>22</v>
      </c>
      <c r="B28" s="236"/>
      <c r="C28" s="236" t="s">
        <v>39</v>
      </c>
      <c r="D28" s="684" t="s">
        <v>39</v>
      </c>
      <c r="E28" s="684" t="b">
        <f t="shared" si="5"/>
        <v>1</v>
      </c>
      <c r="F28" s="261" t="s">
        <v>1423</v>
      </c>
      <c r="G28" s="262" t="s">
        <v>1868</v>
      </c>
      <c r="H28" s="263">
        <v>30549</v>
      </c>
      <c r="I28" s="267" t="s">
        <v>40</v>
      </c>
      <c r="J28" s="267" t="s">
        <v>1698</v>
      </c>
      <c r="K28" s="268" t="s">
        <v>1699</v>
      </c>
      <c r="L28" s="235">
        <v>4</v>
      </c>
      <c r="M28" s="250">
        <f t="shared" si="3"/>
        <v>1300000</v>
      </c>
      <c r="N28" s="250">
        <f t="shared" si="0"/>
        <v>1300000</v>
      </c>
      <c r="O28" s="250">
        <f t="shared" si="1"/>
        <v>0</v>
      </c>
      <c r="P28" s="235">
        <v>4</v>
      </c>
      <c r="Q28" s="250">
        <f t="shared" si="4"/>
        <v>1300000</v>
      </c>
      <c r="R28" s="250">
        <f t="shared" si="2"/>
        <v>0</v>
      </c>
    </row>
    <row r="29" spans="1:18" ht="20.45" customHeight="1">
      <c r="A29" s="235">
        <v>23</v>
      </c>
      <c r="B29" s="236"/>
      <c r="C29" s="236" t="s">
        <v>41</v>
      </c>
      <c r="D29" s="684" t="s">
        <v>41</v>
      </c>
      <c r="E29" s="684" t="b">
        <f t="shared" si="5"/>
        <v>1</v>
      </c>
      <c r="F29" s="261" t="s">
        <v>1423</v>
      </c>
      <c r="G29" s="262" t="s">
        <v>1869</v>
      </c>
      <c r="H29" s="263">
        <v>30861</v>
      </c>
      <c r="I29" s="259" t="s">
        <v>42</v>
      </c>
      <c r="J29" s="265" t="s">
        <v>1479</v>
      </c>
      <c r="K29" s="266" t="s">
        <v>1480</v>
      </c>
      <c r="L29" s="235">
        <v>4</v>
      </c>
      <c r="M29" s="250">
        <f t="shared" si="3"/>
        <v>1300000</v>
      </c>
      <c r="N29" s="250">
        <f t="shared" si="0"/>
        <v>1300000</v>
      </c>
      <c r="O29" s="250">
        <f t="shared" si="1"/>
        <v>0</v>
      </c>
      <c r="P29" s="235">
        <v>3</v>
      </c>
      <c r="Q29" s="250">
        <f t="shared" si="4"/>
        <v>2400000</v>
      </c>
      <c r="R29" s="250">
        <f t="shared" si="2"/>
        <v>1100000</v>
      </c>
    </row>
    <row r="30" spans="1:18" ht="20.45" customHeight="1">
      <c r="A30" s="235">
        <v>24</v>
      </c>
      <c r="B30" s="236"/>
      <c r="C30" s="236" t="s">
        <v>43</v>
      </c>
      <c r="D30" s="684" t="s">
        <v>43</v>
      </c>
      <c r="E30" s="684" t="b">
        <f t="shared" si="5"/>
        <v>1</v>
      </c>
      <c r="F30" s="261" t="s">
        <v>1421</v>
      </c>
      <c r="G30" s="262" t="s">
        <v>1848</v>
      </c>
      <c r="H30" s="259" t="s">
        <v>1848</v>
      </c>
      <c r="I30" s="267" t="s">
        <v>44</v>
      </c>
      <c r="J30" s="267" t="s">
        <v>1700</v>
      </c>
      <c r="K30" s="268" t="s">
        <v>1701</v>
      </c>
      <c r="L30" s="235">
        <v>4</v>
      </c>
      <c r="M30" s="250">
        <f t="shared" si="3"/>
        <v>1300000</v>
      </c>
      <c r="N30" s="250">
        <f t="shared" si="0"/>
        <v>1300000</v>
      </c>
      <c r="O30" s="250">
        <f t="shared" si="1"/>
        <v>0</v>
      </c>
      <c r="P30" s="235">
        <v>4</v>
      </c>
      <c r="Q30" s="250">
        <f t="shared" si="4"/>
        <v>1300000</v>
      </c>
      <c r="R30" s="250">
        <f t="shared" si="2"/>
        <v>0</v>
      </c>
    </row>
    <row r="31" spans="1:18" ht="20.45" customHeight="1">
      <c r="A31" s="235">
        <v>25</v>
      </c>
      <c r="B31" s="236"/>
      <c r="C31" s="236" t="s">
        <v>45</v>
      </c>
      <c r="D31" s="684" t="s">
        <v>45</v>
      </c>
      <c r="E31" s="684" t="b">
        <f t="shared" si="5"/>
        <v>1</v>
      </c>
      <c r="F31" s="261" t="s">
        <v>1423</v>
      </c>
      <c r="G31" s="262" t="s">
        <v>1870</v>
      </c>
      <c r="H31" s="263">
        <v>27309</v>
      </c>
      <c r="I31" s="267" t="s">
        <v>46</v>
      </c>
      <c r="J31" s="267" t="s">
        <v>1702</v>
      </c>
      <c r="K31" s="268" t="s">
        <v>1703</v>
      </c>
      <c r="L31" s="235">
        <v>4</v>
      </c>
      <c r="M31" s="250">
        <f t="shared" si="3"/>
        <v>1300000</v>
      </c>
      <c r="N31" s="250">
        <f t="shared" si="0"/>
        <v>1300000</v>
      </c>
      <c r="O31" s="250">
        <f t="shared" si="1"/>
        <v>0</v>
      </c>
      <c r="P31" s="235">
        <v>4</v>
      </c>
      <c r="Q31" s="250">
        <f t="shared" si="4"/>
        <v>1300000</v>
      </c>
      <c r="R31" s="250">
        <f t="shared" si="2"/>
        <v>0</v>
      </c>
    </row>
    <row r="32" spans="1:18" ht="20.45" customHeight="1">
      <c r="A32" s="235">
        <v>26</v>
      </c>
      <c r="B32" s="236"/>
      <c r="C32" s="236" t="s">
        <v>47</v>
      </c>
      <c r="D32" s="684" t="s">
        <v>47</v>
      </c>
      <c r="E32" s="684" t="b">
        <f t="shared" si="5"/>
        <v>1</v>
      </c>
      <c r="F32" s="261" t="s">
        <v>1423</v>
      </c>
      <c r="G32" s="262" t="s">
        <v>1871</v>
      </c>
      <c r="H32" s="263">
        <v>30768</v>
      </c>
      <c r="I32" s="267" t="s">
        <v>1400</v>
      </c>
      <c r="J32" s="265" t="s">
        <v>1481</v>
      </c>
      <c r="K32" s="266" t="s">
        <v>1482</v>
      </c>
      <c r="L32" s="235">
        <v>4</v>
      </c>
      <c r="M32" s="250">
        <f t="shared" si="3"/>
        <v>1300000</v>
      </c>
      <c r="N32" s="250">
        <f t="shared" si="0"/>
        <v>1300000</v>
      </c>
      <c r="O32" s="250">
        <f t="shared" si="1"/>
        <v>0</v>
      </c>
      <c r="P32" s="235">
        <v>4</v>
      </c>
      <c r="Q32" s="250">
        <f t="shared" si="4"/>
        <v>1300000</v>
      </c>
      <c r="R32" s="250">
        <f t="shared" si="2"/>
        <v>0</v>
      </c>
    </row>
    <row r="33" spans="1:18" ht="20.45" customHeight="1">
      <c r="A33" s="235">
        <v>27</v>
      </c>
      <c r="B33" s="236"/>
      <c r="C33" s="236" t="s">
        <v>48</v>
      </c>
      <c r="D33" s="684" t="s">
        <v>48</v>
      </c>
      <c r="E33" s="684" t="b">
        <f t="shared" si="5"/>
        <v>1</v>
      </c>
      <c r="F33" s="261" t="s">
        <v>1423</v>
      </c>
      <c r="G33" s="262" t="s">
        <v>1872</v>
      </c>
      <c r="H33" s="263">
        <v>31197</v>
      </c>
      <c r="I33" s="259" t="s">
        <v>49</v>
      </c>
      <c r="J33" s="259" t="s">
        <v>1473</v>
      </c>
      <c r="K33" s="260" t="s">
        <v>1474</v>
      </c>
      <c r="L33" s="235">
        <v>4</v>
      </c>
      <c r="M33" s="250">
        <f t="shared" si="3"/>
        <v>1300000</v>
      </c>
      <c r="N33" s="250">
        <f t="shared" si="0"/>
        <v>1300000</v>
      </c>
      <c r="O33" s="250">
        <f t="shared" si="1"/>
        <v>0</v>
      </c>
      <c r="P33" s="235">
        <v>1</v>
      </c>
      <c r="Q33" s="250">
        <f t="shared" si="4"/>
        <v>7200000</v>
      </c>
      <c r="R33" s="250">
        <f t="shared" si="2"/>
        <v>5900000</v>
      </c>
    </row>
    <row r="34" spans="1:18" ht="20.45" customHeight="1">
      <c r="A34" s="235">
        <v>28</v>
      </c>
      <c r="B34" s="236"/>
      <c r="C34" s="236" t="s">
        <v>50</v>
      </c>
      <c r="D34" s="684" t="s">
        <v>50</v>
      </c>
      <c r="E34" s="684" t="b">
        <f t="shared" si="5"/>
        <v>1</v>
      </c>
      <c r="F34" s="261" t="s">
        <v>1423</v>
      </c>
      <c r="G34" s="262" t="s">
        <v>1873</v>
      </c>
      <c r="H34" s="263">
        <v>27947</v>
      </c>
      <c r="I34" s="267" t="s">
        <v>51</v>
      </c>
      <c r="J34" s="265" t="s">
        <v>1704</v>
      </c>
      <c r="K34" s="266" t="s">
        <v>1705</v>
      </c>
      <c r="L34" s="235">
        <v>4</v>
      </c>
      <c r="M34" s="250">
        <f t="shared" si="3"/>
        <v>1300000</v>
      </c>
      <c r="N34" s="250">
        <f t="shared" si="0"/>
        <v>1300000</v>
      </c>
      <c r="O34" s="250">
        <f t="shared" si="1"/>
        <v>0</v>
      </c>
      <c r="P34" s="235">
        <v>2</v>
      </c>
      <c r="Q34" s="250">
        <f t="shared" si="4"/>
        <v>4700000</v>
      </c>
      <c r="R34" s="250">
        <f t="shared" si="2"/>
        <v>3400000</v>
      </c>
    </row>
    <row r="35" spans="1:18" ht="20.45" customHeight="1">
      <c r="A35" s="235">
        <v>29</v>
      </c>
      <c r="B35" s="236"/>
      <c r="C35" s="236" t="s">
        <v>1280</v>
      </c>
      <c r="D35" s="684" t="s">
        <v>1280</v>
      </c>
      <c r="E35" s="684" t="b">
        <f t="shared" si="5"/>
        <v>1</v>
      </c>
      <c r="F35" s="261" t="s">
        <v>1423</v>
      </c>
      <c r="G35" s="262" t="s">
        <v>1874</v>
      </c>
      <c r="H35" s="263">
        <v>36728</v>
      </c>
      <c r="I35" s="267" t="s">
        <v>1281</v>
      </c>
      <c r="J35" s="267" t="s">
        <v>1706</v>
      </c>
      <c r="K35" s="268" t="s">
        <v>1707</v>
      </c>
      <c r="L35" s="235">
        <v>4</v>
      </c>
      <c r="M35" s="250">
        <f t="shared" si="3"/>
        <v>1300000</v>
      </c>
      <c r="N35" s="250">
        <f t="shared" si="0"/>
        <v>1300000</v>
      </c>
      <c r="O35" s="250">
        <f t="shared" si="1"/>
        <v>0</v>
      </c>
      <c r="P35" s="235">
        <v>4</v>
      </c>
      <c r="Q35" s="250">
        <f t="shared" si="4"/>
        <v>1300000</v>
      </c>
      <c r="R35" s="250">
        <f t="shared" si="2"/>
        <v>0</v>
      </c>
    </row>
    <row r="36" spans="1:18" ht="20.45" customHeight="1">
      <c r="A36" s="235">
        <v>30</v>
      </c>
      <c r="B36" s="236"/>
      <c r="C36" s="236" t="s">
        <v>1320</v>
      </c>
      <c r="D36" s="684" t="s">
        <v>1320</v>
      </c>
      <c r="E36" s="684" t="b">
        <f t="shared" si="5"/>
        <v>1</v>
      </c>
      <c r="F36" s="261" t="s">
        <v>1423</v>
      </c>
      <c r="G36" s="262" t="s">
        <v>1875</v>
      </c>
      <c r="H36" s="263">
        <v>27952</v>
      </c>
      <c r="I36" s="267" t="s">
        <v>1321</v>
      </c>
      <c r="J36" s="265" t="s">
        <v>1708</v>
      </c>
      <c r="K36" s="266" t="s">
        <v>1540</v>
      </c>
      <c r="L36" s="235">
        <v>4</v>
      </c>
      <c r="M36" s="250">
        <f t="shared" si="3"/>
        <v>1300000</v>
      </c>
      <c r="N36" s="250">
        <f t="shared" si="0"/>
        <v>1300000</v>
      </c>
      <c r="O36" s="250">
        <f t="shared" si="1"/>
        <v>0</v>
      </c>
      <c r="P36" s="235">
        <v>4</v>
      </c>
      <c r="Q36" s="250">
        <f t="shared" si="4"/>
        <v>1300000</v>
      </c>
      <c r="R36" s="250">
        <f t="shared" si="2"/>
        <v>0</v>
      </c>
    </row>
    <row r="37" spans="1:18" ht="20.45" customHeight="1">
      <c r="A37" s="235">
        <v>31</v>
      </c>
      <c r="B37" s="236"/>
      <c r="C37" s="236" t="s">
        <v>1420</v>
      </c>
      <c r="D37" s="684" t="s">
        <v>1420</v>
      </c>
      <c r="E37" s="684" t="b">
        <f t="shared" si="5"/>
        <v>1</v>
      </c>
      <c r="F37" s="261" t="s">
        <v>1421</v>
      </c>
      <c r="G37" s="262" t="s">
        <v>1876</v>
      </c>
      <c r="H37" s="263">
        <v>35945</v>
      </c>
      <c r="I37" s="259" t="s">
        <v>1424</v>
      </c>
      <c r="J37" s="267" t="s">
        <v>1709</v>
      </c>
      <c r="K37" s="270" t="s">
        <v>1710</v>
      </c>
      <c r="L37" s="235">
        <v>4</v>
      </c>
      <c r="M37" s="250">
        <f t="shared" si="3"/>
        <v>1300000</v>
      </c>
      <c r="N37" s="250">
        <f t="shared" si="0"/>
        <v>1300000</v>
      </c>
      <c r="O37" s="250">
        <f t="shared" si="1"/>
        <v>0</v>
      </c>
      <c r="P37" s="235">
        <v>4</v>
      </c>
      <c r="Q37" s="250">
        <f t="shared" si="4"/>
        <v>1300000</v>
      </c>
      <c r="R37" s="250">
        <f t="shared" si="2"/>
        <v>0</v>
      </c>
    </row>
    <row r="38" spans="1:18" ht="20.45" customHeight="1">
      <c r="A38" s="235"/>
      <c r="B38" s="236"/>
      <c r="C38" s="684" t="s">
        <v>3914</v>
      </c>
      <c r="D38" s="684" t="s">
        <v>3914</v>
      </c>
      <c r="E38" s="684" t="b">
        <f t="shared" si="5"/>
        <v>1</v>
      </c>
      <c r="F38" s="261" t="s">
        <v>1423</v>
      </c>
      <c r="G38" s="262" t="s">
        <v>3918</v>
      </c>
      <c r="H38" s="263"/>
      <c r="I38" s="259"/>
      <c r="J38" s="267"/>
      <c r="K38" s="270"/>
      <c r="L38" s="235">
        <v>4</v>
      </c>
      <c r="M38" s="250">
        <f t="shared" si="3"/>
        <v>1300000</v>
      </c>
      <c r="N38" s="250"/>
      <c r="O38" s="250"/>
      <c r="P38" s="235">
        <v>4</v>
      </c>
      <c r="Q38" s="250">
        <f t="shared" si="4"/>
        <v>1300000</v>
      </c>
      <c r="R38" s="250">
        <f t="shared" si="2"/>
        <v>0</v>
      </c>
    </row>
    <row r="39" spans="1:18" ht="21.6" customHeight="1">
      <c r="A39" s="235">
        <v>205</v>
      </c>
      <c r="B39" s="236"/>
      <c r="C39" s="236" t="s">
        <v>369</v>
      </c>
      <c r="D39" s="684" t="s">
        <v>369</v>
      </c>
      <c r="E39" s="684" t="b">
        <f t="shared" si="5"/>
        <v>1</v>
      </c>
      <c r="F39" s="261" t="s">
        <v>1421</v>
      </c>
      <c r="G39" s="262" t="s">
        <v>2045</v>
      </c>
      <c r="H39" s="263">
        <v>30366</v>
      </c>
      <c r="I39" s="264" t="s">
        <v>370</v>
      </c>
      <c r="J39" s="264" t="s">
        <v>2667</v>
      </c>
      <c r="K39" s="310" t="s">
        <v>2291</v>
      </c>
      <c r="L39" s="235">
        <v>4</v>
      </c>
      <c r="M39" s="250">
        <f t="shared" si="3"/>
        <v>1300000</v>
      </c>
      <c r="N39" s="250">
        <f t="shared" ref="N39:N256" si="6">+$T$6</f>
        <v>1300000</v>
      </c>
      <c r="O39" s="250">
        <f>+M39-N39</f>
        <v>0</v>
      </c>
      <c r="P39" s="235">
        <v>4</v>
      </c>
      <c r="Q39" s="250">
        <f t="shared" si="4"/>
        <v>1300000</v>
      </c>
      <c r="R39" s="250">
        <f>+Q39-M39</f>
        <v>0</v>
      </c>
    </row>
    <row r="40" spans="1:18" ht="20.45" customHeight="1">
      <c r="A40" s="235"/>
      <c r="B40" s="236"/>
      <c r="C40" s="684" t="s">
        <v>3915</v>
      </c>
      <c r="D40" s="684" t="s">
        <v>3915</v>
      </c>
      <c r="E40" s="684" t="b">
        <f t="shared" si="5"/>
        <v>1</v>
      </c>
      <c r="F40" s="261" t="s">
        <v>1423</v>
      </c>
      <c r="G40" s="262" t="s">
        <v>3919</v>
      </c>
      <c r="H40" s="263"/>
      <c r="I40" s="669" t="s">
        <v>3763</v>
      </c>
      <c r="J40" s="669" t="s">
        <v>3764</v>
      </c>
      <c r="K40" s="664" t="s">
        <v>3765</v>
      </c>
      <c r="L40" s="235">
        <v>4</v>
      </c>
      <c r="M40" s="250">
        <f t="shared" si="3"/>
        <v>1300000</v>
      </c>
      <c r="N40" s="250">
        <f t="shared" si="6"/>
        <v>1300000</v>
      </c>
      <c r="O40" s="250">
        <f>+M40-N40</f>
        <v>0</v>
      </c>
      <c r="P40" s="235">
        <v>4</v>
      </c>
      <c r="Q40" s="250">
        <f t="shared" si="4"/>
        <v>1300000</v>
      </c>
      <c r="R40" s="250"/>
    </row>
    <row r="41" spans="1:18" ht="20.45" customHeight="1">
      <c r="A41" s="235"/>
      <c r="B41" s="236"/>
      <c r="C41" s="684" t="s">
        <v>3916</v>
      </c>
      <c r="D41" s="684" t="s">
        <v>3916</v>
      </c>
      <c r="E41" s="684" t="b">
        <f t="shared" si="5"/>
        <v>1</v>
      </c>
      <c r="F41" s="261" t="s">
        <v>1423</v>
      </c>
      <c r="G41" s="262" t="s">
        <v>883</v>
      </c>
      <c r="H41" s="263"/>
      <c r="I41" s="669" t="s">
        <v>2887</v>
      </c>
      <c r="J41" s="669" t="s">
        <v>3766</v>
      </c>
      <c r="K41" s="664" t="s">
        <v>3767</v>
      </c>
      <c r="L41" s="235">
        <v>4</v>
      </c>
      <c r="M41" s="250">
        <f t="shared" si="3"/>
        <v>1300000</v>
      </c>
      <c r="N41" s="250">
        <f t="shared" si="6"/>
        <v>1300000</v>
      </c>
      <c r="O41" s="250">
        <f>+M41-N41</f>
        <v>0</v>
      </c>
      <c r="P41" s="235">
        <v>4</v>
      </c>
      <c r="Q41" s="250">
        <f t="shared" si="4"/>
        <v>1300000</v>
      </c>
      <c r="R41" s="250"/>
    </row>
    <row r="42" spans="1:18" ht="20.45" customHeight="1">
      <c r="A42" s="235"/>
      <c r="B42" s="236"/>
      <c r="C42" s="684" t="s">
        <v>3917</v>
      </c>
      <c r="D42" s="684" t="s">
        <v>3917</v>
      </c>
      <c r="E42" s="684" t="b">
        <f t="shared" si="5"/>
        <v>1</v>
      </c>
      <c r="F42" s="261" t="s">
        <v>1423</v>
      </c>
      <c r="G42" s="262" t="s">
        <v>3272</v>
      </c>
      <c r="H42" s="263"/>
      <c r="I42" s="669" t="s">
        <v>3273</v>
      </c>
      <c r="J42" s="669" t="s">
        <v>3768</v>
      </c>
      <c r="K42" s="664" t="s">
        <v>3769</v>
      </c>
      <c r="L42" s="235">
        <v>4</v>
      </c>
      <c r="M42" s="250">
        <f t="shared" si="3"/>
        <v>1300000</v>
      </c>
      <c r="N42" s="250">
        <f t="shared" si="6"/>
        <v>1300000</v>
      </c>
      <c r="O42" s="250">
        <f>+M42-N42</f>
        <v>0</v>
      </c>
      <c r="P42" s="235">
        <v>4</v>
      </c>
      <c r="Q42" s="250">
        <f t="shared" si="4"/>
        <v>1300000</v>
      </c>
      <c r="R42" s="250"/>
    </row>
    <row r="43" spans="1:18" ht="28.9" customHeight="1">
      <c r="A43" s="235">
        <v>32</v>
      </c>
      <c r="B43" s="236" t="s">
        <v>52</v>
      </c>
      <c r="C43" s="236" t="s">
        <v>53</v>
      </c>
      <c r="D43" s="684" t="s">
        <v>53</v>
      </c>
      <c r="E43" s="684" t="b">
        <f t="shared" si="5"/>
        <v>1</v>
      </c>
      <c r="F43" s="261" t="s">
        <v>1423</v>
      </c>
      <c r="G43" s="262" t="s">
        <v>1877</v>
      </c>
      <c r="H43" s="263">
        <v>29742</v>
      </c>
      <c r="I43" s="271" t="s">
        <v>2696</v>
      </c>
      <c r="J43" s="272" t="s">
        <v>1498</v>
      </c>
      <c r="K43" s="266" t="s">
        <v>1499</v>
      </c>
      <c r="L43" s="235">
        <v>2</v>
      </c>
      <c r="M43" s="250">
        <f t="shared" si="3"/>
        <v>4700000</v>
      </c>
      <c r="N43" s="250">
        <f t="shared" si="0"/>
        <v>1300000</v>
      </c>
      <c r="O43" s="250">
        <f t="shared" si="1"/>
        <v>3400000</v>
      </c>
      <c r="P43" s="235">
        <v>2</v>
      </c>
      <c r="Q43" s="250">
        <f t="shared" si="4"/>
        <v>4700000</v>
      </c>
      <c r="R43" s="250">
        <f t="shared" si="2"/>
        <v>0</v>
      </c>
    </row>
    <row r="44" spans="1:18" ht="20.45" customHeight="1">
      <c r="A44" s="235">
        <v>8</v>
      </c>
      <c r="B44" s="237"/>
      <c r="C44" s="236" t="s">
        <v>14</v>
      </c>
      <c r="D44" s="684" t="s">
        <v>14</v>
      </c>
      <c r="E44" s="684" t="b">
        <f t="shared" si="5"/>
        <v>1</v>
      </c>
      <c r="F44" s="261" t="s">
        <v>1423</v>
      </c>
      <c r="G44" s="262" t="s">
        <v>1856</v>
      </c>
      <c r="H44" s="263">
        <v>29292</v>
      </c>
      <c r="I44" s="259" t="s">
        <v>15</v>
      </c>
      <c r="J44" s="259" t="s">
        <v>1679</v>
      </c>
      <c r="K44" s="260" t="s">
        <v>1680</v>
      </c>
      <c r="L44" s="235">
        <v>2</v>
      </c>
      <c r="M44" s="250">
        <f t="shared" si="3"/>
        <v>4700000</v>
      </c>
      <c r="N44" s="250">
        <f t="shared" si="0"/>
        <v>1300000</v>
      </c>
      <c r="O44" s="250">
        <f>+M44-N44</f>
        <v>3400000</v>
      </c>
      <c r="P44" s="235">
        <v>2</v>
      </c>
      <c r="Q44" s="250">
        <f t="shared" si="4"/>
        <v>4700000</v>
      </c>
      <c r="R44" s="250">
        <f>+Q44-M44</f>
        <v>0</v>
      </c>
    </row>
    <row r="45" spans="1:18" ht="20.45" customHeight="1">
      <c r="A45" s="235">
        <v>33</v>
      </c>
      <c r="B45" s="236"/>
      <c r="C45" s="236" t="s">
        <v>57</v>
      </c>
      <c r="D45" s="684" t="s">
        <v>57</v>
      </c>
      <c r="E45" s="684" t="b">
        <f t="shared" si="5"/>
        <v>1</v>
      </c>
      <c r="F45" s="261" t="s">
        <v>1423</v>
      </c>
      <c r="G45" s="262" t="s">
        <v>1878</v>
      </c>
      <c r="H45" s="263">
        <v>30941</v>
      </c>
      <c r="I45" s="267" t="s">
        <v>1401</v>
      </c>
      <c r="J45" s="265" t="s">
        <v>1492</v>
      </c>
      <c r="K45" s="266" t="s">
        <v>1493</v>
      </c>
      <c r="L45" s="235">
        <v>4</v>
      </c>
      <c r="M45" s="250">
        <f t="shared" si="3"/>
        <v>1300000</v>
      </c>
      <c r="N45" s="250">
        <f t="shared" si="0"/>
        <v>1300000</v>
      </c>
      <c r="O45" s="250">
        <f t="shared" si="1"/>
        <v>0</v>
      </c>
      <c r="P45" s="235">
        <v>3</v>
      </c>
      <c r="Q45" s="250">
        <f t="shared" si="4"/>
        <v>2400000</v>
      </c>
      <c r="R45" s="250">
        <f t="shared" si="2"/>
        <v>1100000</v>
      </c>
    </row>
    <row r="46" spans="1:18" ht="20.45" customHeight="1">
      <c r="A46" s="235">
        <v>34</v>
      </c>
      <c r="B46" s="236"/>
      <c r="C46" s="236" t="s">
        <v>59</v>
      </c>
      <c r="D46" s="684" t="s">
        <v>59</v>
      </c>
      <c r="E46" s="684" t="b">
        <f t="shared" si="5"/>
        <v>1</v>
      </c>
      <c r="F46" s="261" t="s">
        <v>1423</v>
      </c>
      <c r="G46" s="262" t="s">
        <v>1879</v>
      </c>
      <c r="H46" s="263">
        <v>31116</v>
      </c>
      <c r="I46" s="259" t="s">
        <v>60</v>
      </c>
      <c r="J46" s="273" t="s">
        <v>1490</v>
      </c>
      <c r="K46" s="266" t="s">
        <v>1491</v>
      </c>
      <c r="L46" s="235">
        <v>4</v>
      </c>
      <c r="M46" s="250">
        <f t="shared" si="3"/>
        <v>1300000</v>
      </c>
      <c r="N46" s="250">
        <f t="shared" si="0"/>
        <v>1300000</v>
      </c>
      <c r="O46" s="250">
        <f t="shared" si="1"/>
        <v>0</v>
      </c>
      <c r="P46" s="235">
        <v>2</v>
      </c>
      <c r="Q46" s="250">
        <f t="shared" si="4"/>
        <v>4700000</v>
      </c>
      <c r="R46" s="250">
        <f t="shared" si="2"/>
        <v>3400000</v>
      </c>
    </row>
    <row r="47" spans="1:18" ht="20.45" customHeight="1">
      <c r="A47" s="235">
        <v>35</v>
      </c>
      <c r="B47" s="236"/>
      <c r="C47" s="236" t="s">
        <v>61</v>
      </c>
      <c r="D47" s="684" t="s">
        <v>61</v>
      </c>
      <c r="E47" s="684" t="b">
        <f t="shared" si="5"/>
        <v>1</v>
      </c>
      <c r="F47" s="261" t="s">
        <v>1423</v>
      </c>
      <c r="G47" s="262" t="s">
        <v>1880</v>
      </c>
      <c r="H47" s="263">
        <v>28599</v>
      </c>
      <c r="I47" s="259" t="s">
        <v>806</v>
      </c>
      <c r="J47" s="272" t="s">
        <v>1500</v>
      </c>
      <c r="K47" s="266" t="s">
        <v>1501</v>
      </c>
      <c r="L47" s="235">
        <v>4</v>
      </c>
      <c r="M47" s="250">
        <f t="shared" si="3"/>
        <v>1300000</v>
      </c>
      <c r="N47" s="250">
        <f t="shared" si="0"/>
        <v>1300000</v>
      </c>
      <c r="O47" s="250">
        <f t="shared" si="1"/>
        <v>0</v>
      </c>
      <c r="P47" s="235">
        <v>4</v>
      </c>
      <c r="Q47" s="250">
        <f t="shared" si="4"/>
        <v>1300000</v>
      </c>
      <c r="R47" s="250">
        <f t="shared" si="2"/>
        <v>0</v>
      </c>
    </row>
    <row r="48" spans="1:18" ht="20.45" customHeight="1">
      <c r="A48" s="235">
        <v>36</v>
      </c>
      <c r="B48" s="236"/>
      <c r="C48" s="236" t="s">
        <v>62</v>
      </c>
      <c r="D48" s="684" t="s">
        <v>62</v>
      </c>
      <c r="E48" s="684" t="b">
        <f t="shared" si="5"/>
        <v>1</v>
      </c>
      <c r="F48" s="261" t="s">
        <v>1423</v>
      </c>
      <c r="G48" s="262" t="s">
        <v>1881</v>
      </c>
      <c r="H48" s="263">
        <v>31998</v>
      </c>
      <c r="I48" s="267" t="s">
        <v>63</v>
      </c>
      <c r="J48" s="272" t="s">
        <v>1503</v>
      </c>
      <c r="K48" s="266" t="s">
        <v>1502</v>
      </c>
      <c r="L48" s="235">
        <v>4</v>
      </c>
      <c r="M48" s="250">
        <f t="shared" si="3"/>
        <v>1300000</v>
      </c>
      <c r="N48" s="250">
        <f t="shared" si="0"/>
        <v>1300000</v>
      </c>
      <c r="O48" s="250">
        <f t="shared" si="1"/>
        <v>0</v>
      </c>
      <c r="P48" s="235">
        <v>3</v>
      </c>
      <c r="Q48" s="250">
        <f t="shared" si="4"/>
        <v>2400000</v>
      </c>
      <c r="R48" s="250">
        <f t="shared" si="2"/>
        <v>1100000</v>
      </c>
    </row>
    <row r="49" spans="1:18" ht="20.45" customHeight="1">
      <c r="A49" s="235">
        <v>37</v>
      </c>
      <c r="B49" s="236"/>
      <c r="C49" s="236" t="s">
        <v>64</v>
      </c>
      <c r="D49" s="684" t="s">
        <v>64</v>
      </c>
      <c r="E49" s="684" t="b">
        <f t="shared" si="5"/>
        <v>1</v>
      </c>
      <c r="F49" s="261" t="s">
        <v>1423</v>
      </c>
      <c r="G49" s="262" t="s">
        <v>1882</v>
      </c>
      <c r="H49" s="263">
        <v>30988</v>
      </c>
      <c r="I49" s="267" t="s">
        <v>65</v>
      </c>
      <c r="J49" s="273" t="s">
        <v>1488</v>
      </c>
      <c r="K49" s="274" t="s">
        <v>1489</v>
      </c>
      <c r="L49" s="235">
        <v>4</v>
      </c>
      <c r="M49" s="250">
        <f t="shared" si="3"/>
        <v>1300000</v>
      </c>
      <c r="N49" s="250">
        <f t="shared" si="0"/>
        <v>1300000</v>
      </c>
      <c r="O49" s="250">
        <f t="shared" si="1"/>
        <v>0</v>
      </c>
      <c r="P49" s="235">
        <v>3</v>
      </c>
      <c r="Q49" s="250">
        <f t="shared" si="4"/>
        <v>2400000</v>
      </c>
      <c r="R49" s="250">
        <f t="shared" si="2"/>
        <v>1100000</v>
      </c>
    </row>
    <row r="50" spans="1:18" ht="20.45" customHeight="1">
      <c r="A50" s="235">
        <v>38</v>
      </c>
      <c r="B50" s="236"/>
      <c r="C50" s="236" t="s">
        <v>66</v>
      </c>
      <c r="D50" s="684" t="s">
        <v>66</v>
      </c>
      <c r="E50" s="684" t="b">
        <f t="shared" si="5"/>
        <v>1</v>
      </c>
      <c r="F50" s="261" t="s">
        <v>1421</v>
      </c>
      <c r="G50" s="262" t="s">
        <v>1883</v>
      </c>
      <c r="H50" s="263">
        <v>33344</v>
      </c>
      <c r="I50" s="259" t="s">
        <v>67</v>
      </c>
      <c r="J50" s="265" t="s">
        <v>1496</v>
      </c>
      <c r="K50" s="266" t="s">
        <v>1497</v>
      </c>
      <c r="L50" s="235">
        <v>4</v>
      </c>
      <c r="M50" s="250">
        <f t="shared" si="3"/>
        <v>1300000</v>
      </c>
      <c r="N50" s="250">
        <f t="shared" si="0"/>
        <v>1300000</v>
      </c>
      <c r="O50" s="250">
        <f t="shared" si="1"/>
        <v>0</v>
      </c>
      <c r="P50" s="235">
        <v>4</v>
      </c>
      <c r="Q50" s="250">
        <f t="shared" si="4"/>
        <v>1300000</v>
      </c>
      <c r="R50" s="250">
        <f t="shared" si="2"/>
        <v>0</v>
      </c>
    </row>
    <row r="51" spans="1:18" ht="20.45" customHeight="1">
      <c r="A51" s="235">
        <v>39</v>
      </c>
      <c r="B51" s="236"/>
      <c r="C51" s="236" t="s">
        <v>1284</v>
      </c>
      <c r="D51" s="684" t="s">
        <v>1284</v>
      </c>
      <c r="E51" s="684" t="b">
        <f t="shared" si="5"/>
        <v>1</v>
      </c>
      <c r="F51" s="261" t="s">
        <v>1423</v>
      </c>
      <c r="G51" s="262" t="s">
        <v>1884</v>
      </c>
      <c r="H51" s="263">
        <v>32921</v>
      </c>
      <c r="I51" s="259" t="s">
        <v>1285</v>
      </c>
      <c r="J51" s="265" t="s">
        <v>1494</v>
      </c>
      <c r="K51" s="266" t="s">
        <v>1495</v>
      </c>
      <c r="L51" s="235">
        <v>4</v>
      </c>
      <c r="M51" s="250">
        <f t="shared" si="3"/>
        <v>1300000</v>
      </c>
      <c r="N51" s="250">
        <f t="shared" si="0"/>
        <v>1300000</v>
      </c>
      <c r="O51" s="250">
        <f t="shared" si="1"/>
        <v>0</v>
      </c>
      <c r="P51" s="235">
        <v>4</v>
      </c>
      <c r="Q51" s="250">
        <f t="shared" si="4"/>
        <v>1300000</v>
      </c>
      <c r="R51" s="250">
        <f t="shared" si="2"/>
        <v>0</v>
      </c>
    </row>
    <row r="52" spans="1:18" ht="20.45" customHeight="1">
      <c r="A52" s="235">
        <v>40</v>
      </c>
      <c r="B52" s="236"/>
      <c r="C52" s="236" t="s">
        <v>3920</v>
      </c>
      <c r="D52" s="684" t="s">
        <v>3920</v>
      </c>
      <c r="E52" s="684" t="b">
        <f t="shared" si="5"/>
        <v>1</v>
      </c>
      <c r="F52" s="261" t="s">
        <v>1423</v>
      </c>
      <c r="G52" s="262" t="s">
        <v>796</v>
      </c>
      <c r="H52" s="263">
        <v>37238</v>
      </c>
      <c r="I52" s="259" t="s">
        <v>797</v>
      </c>
      <c r="J52" s="259" t="s">
        <v>1672</v>
      </c>
      <c r="K52" s="275" t="s">
        <v>1673</v>
      </c>
      <c r="L52" s="235">
        <v>4</v>
      </c>
      <c r="M52" s="250">
        <f t="shared" si="3"/>
        <v>1300000</v>
      </c>
      <c r="N52" s="250">
        <f t="shared" si="0"/>
        <v>1300000</v>
      </c>
      <c r="O52" s="250">
        <f t="shared" si="1"/>
        <v>0</v>
      </c>
      <c r="P52" s="235">
        <v>3</v>
      </c>
      <c r="Q52" s="250">
        <f t="shared" si="4"/>
        <v>2400000</v>
      </c>
      <c r="R52" s="250">
        <f t="shared" si="2"/>
        <v>1100000</v>
      </c>
    </row>
    <row r="53" spans="1:18" ht="22.9" customHeight="1">
      <c r="A53" s="235">
        <v>41</v>
      </c>
      <c r="B53" s="236" t="s">
        <v>68</v>
      </c>
      <c r="C53" s="236" t="s">
        <v>69</v>
      </c>
      <c r="D53" s="236" t="s">
        <v>69</v>
      </c>
      <c r="E53" s="684" t="b">
        <f t="shared" si="5"/>
        <v>1</v>
      </c>
      <c r="F53" s="261" t="s">
        <v>1421</v>
      </c>
      <c r="G53" s="262" t="s">
        <v>1885</v>
      </c>
      <c r="H53" s="263">
        <v>31586</v>
      </c>
      <c r="I53" s="259" t="s">
        <v>70</v>
      </c>
      <c r="J53" s="259" t="s">
        <v>1844</v>
      </c>
      <c r="K53" s="275" t="s">
        <v>1845</v>
      </c>
      <c r="L53" s="235">
        <v>2</v>
      </c>
      <c r="M53" s="250">
        <f t="shared" si="3"/>
        <v>4700000</v>
      </c>
      <c r="N53" s="250">
        <f t="shared" si="0"/>
        <v>1300000</v>
      </c>
      <c r="O53" s="250">
        <f t="shared" si="1"/>
        <v>3400000</v>
      </c>
      <c r="P53" s="235">
        <v>2</v>
      </c>
      <c r="Q53" s="250">
        <f t="shared" si="4"/>
        <v>4700000</v>
      </c>
      <c r="R53" s="250">
        <f t="shared" si="2"/>
        <v>0</v>
      </c>
    </row>
    <row r="54" spans="1:18" ht="22.9" customHeight="1">
      <c r="A54" s="235">
        <v>42</v>
      </c>
      <c r="B54" s="236"/>
      <c r="C54" s="236" t="s">
        <v>71</v>
      </c>
      <c r="D54" s="236" t="s">
        <v>71</v>
      </c>
      <c r="E54" s="684" t="b">
        <f t="shared" si="5"/>
        <v>1</v>
      </c>
      <c r="F54" s="261" t="s">
        <v>1423</v>
      </c>
      <c r="G54" s="262" t="s">
        <v>1886</v>
      </c>
      <c r="H54" s="263">
        <v>29479</v>
      </c>
      <c r="I54" s="259" t="s">
        <v>72</v>
      </c>
      <c r="J54" s="276" t="s">
        <v>1550</v>
      </c>
      <c r="K54" s="277" t="s">
        <v>1549</v>
      </c>
      <c r="L54" s="235">
        <v>2</v>
      </c>
      <c r="M54" s="250">
        <f t="shared" si="3"/>
        <v>4700000</v>
      </c>
      <c r="N54" s="250">
        <f t="shared" si="0"/>
        <v>1300000</v>
      </c>
      <c r="O54" s="250">
        <f t="shared" si="1"/>
        <v>3400000</v>
      </c>
      <c r="P54" s="235">
        <v>2</v>
      </c>
      <c r="Q54" s="250">
        <f t="shared" si="4"/>
        <v>4700000</v>
      </c>
      <c r="R54" s="250">
        <f t="shared" si="2"/>
        <v>0</v>
      </c>
    </row>
    <row r="55" spans="1:18" ht="22.9" customHeight="1">
      <c r="A55" s="235">
        <v>43</v>
      </c>
      <c r="B55" s="236"/>
      <c r="C55" s="236" t="s">
        <v>83</v>
      </c>
      <c r="D55" s="236" t="s">
        <v>83</v>
      </c>
      <c r="E55" s="684" t="b">
        <f t="shared" si="5"/>
        <v>1</v>
      </c>
      <c r="F55" s="261" t="s">
        <v>1421</v>
      </c>
      <c r="G55" s="262" t="s">
        <v>1887</v>
      </c>
      <c r="H55" s="263">
        <v>31724</v>
      </c>
      <c r="I55" s="259" t="s">
        <v>84</v>
      </c>
      <c r="J55" s="278" t="s">
        <v>1547</v>
      </c>
      <c r="K55" s="266" t="s">
        <v>1548</v>
      </c>
      <c r="L55" s="235">
        <v>2</v>
      </c>
      <c r="M55" s="250">
        <f t="shared" si="3"/>
        <v>4700000</v>
      </c>
      <c r="N55" s="250">
        <f t="shared" si="0"/>
        <v>1300000</v>
      </c>
      <c r="O55" s="250">
        <f t="shared" si="1"/>
        <v>3400000</v>
      </c>
      <c r="P55" s="235">
        <v>2</v>
      </c>
      <c r="Q55" s="250">
        <f t="shared" si="4"/>
        <v>4700000</v>
      </c>
      <c r="R55" s="250">
        <f t="shared" si="2"/>
        <v>0</v>
      </c>
    </row>
    <row r="56" spans="1:18" ht="22.9" customHeight="1">
      <c r="A56" s="235">
        <v>44</v>
      </c>
      <c r="B56" s="236"/>
      <c r="C56" s="236" t="s">
        <v>73</v>
      </c>
      <c r="D56" s="236" t="s">
        <v>73</v>
      </c>
      <c r="E56" s="684" t="b">
        <f t="shared" si="5"/>
        <v>1</v>
      </c>
      <c r="F56" s="261" t="s">
        <v>1423</v>
      </c>
      <c r="G56" s="262" t="s">
        <v>1888</v>
      </c>
      <c r="H56" s="263">
        <v>30076</v>
      </c>
      <c r="I56" s="259" t="s">
        <v>74</v>
      </c>
      <c r="J56" s="279" t="s">
        <v>1559</v>
      </c>
      <c r="K56" s="280" t="s">
        <v>1560</v>
      </c>
      <c r="L56" s="235">
        <v>4</v>
      </c>
      <c r="M56" s="250">
        <f t="shared" si="3"/>
        <v>1300000</v>
      </c>
      <c r="N56" s="250">
        <f t="shared" si="0"/>
        <v>1300000</v>
      </c>
      <c r="O56" s="250">
        <f t="shared" si="1"/>
        <v>0</v>
      </c>
      <c r="P56" s="235">
        <v>4</v>
      </c>
      <c r="Q56" s="250">
        <f t="shared" si="4"/>
        <v>1300000</v>
      </c>
      <c r="R56" s="250">
        <f t="shared" si="2"/>
        <v>0</v>
      </c>
    </row>
    <row r="57" spans="1:18" ht="22.9" customHeight="1">
      <c r="A57" s="235">
        <v>45</v>
      </c>
      <c r="B57" s="236"/>
      <c r="C57" s="236" t="s">
        <v>75</v>
      </c>
      <c r="D57" s="236" t="s">
        <v>75</v>
      </c>
      <c r="E57" s="684" t="b">
        <f t="shared" si="5"/>
        <v>1</v>
      </c>
      <c r="F57" s="261" t="s">
        <v>1423</v>
      </c>
      <c r="G57" s="262" t="s">
        <v>1889</v>
      </c>
      <c r="H57" s="263">
        <v>32447</v>
      </c>
      <c r="I57" s="259" t="s">
        <v>76</v>
      </c>
      <c r="J57" s="281" t="s">
        <v>1545</v>
      </c>
      <c r="K57" s="266" t="s">
        <v>1546</v>
      </c>
      <c r="L57" s="235">
        <v>4</v>
      </c>
      <c r="M57" s="250">
        <f t="shared" si="3"/>
        <v>1300000</v>
      </c>
      <c r="N57" s="250">
        <f t="shared" si="0"/>
        <v>1300000</v>
      </c>
      <c r="O57" s="250">
        <f t="shared" si="1"/>
        <v>0</v>
      </c>
      <c r="P57" s="235">
        <v>3</v>
      </c>
      <c r="Q57" s="250">
        <f t="shared" si="4"/>
        <v>2400000</v>
      </c>
      <c r="R57" s="250">
        <f t="shared" si="2"/>
        <v>1100000</v>
      </c>
    </row>
    <row r="58" spans="1:18" ht="22.9" customHeight="1">
      <c r="A58" s="235">
        <v>46</v>
      </c>
      <c r="B58" s="236"/>
      <c r="C58" s="236" t="s">
        <v>77</v>
      </c>
      <c r="D58" s="236" t="s">
        <v>77</v>
      </c>
      <c r="E58" s="684" t="b">
        <f t="shared" si="5"/>
        <v>1</v>
      </c>
      <c r="F58" s="261" t="s">
        <v>1421</v>
      </c>
      <c r="G58" s="262" t="s">
        <v>1890</v>
      </c>
      <c r="H58" s="263">
        <v>32230</v>
      </c>
      <c r="I58" s="259" t="s">
        <v>1322</v>
      </c>
      <c r="J58" s="279" t="s">
        <v>1557</v>
      </c>
      <c r="K58" s="280" t="s">
        <v>1558</v>
      </c>
      <c r="L58" s="235">
        <v>4</v>
      </c>
      <c r="M58" s="250">
        <f t="shared" si="3"/>
        <v>1300000</v>
      </c>
      <c r="N58" s="250">
        <f t="shared" si="0"/>
        <v>1300000</v>
      </c>
      <c r="O58" s="250">
        <f t="shared" si="1"/>
        <v>0</v>
      </c>
      <c r="P58" s="235">
        <v>4</v>
      </c>
      <c r="Q58" s="250">
        <f t="shared" si="4"/>
        <v>1300000</v>
      </c>
      <c r="R58" s="250">
        <f t="shared" si="2"/>
        <v>0</v>
      </c>
    </row>
    <row r="59" spans="1:18" ht="22.9" customHeight="1">
      <c r="A59" s="235">
        <v>47</v>
      </c>
      <c r="B59" s="236"/>
      <c r="C59" s="236" t="s">
        <v>79</v>
      </c>
      <c r="D59" s="236" t="s">
        <v>79</v>
      </c>
      <c r="E59" s="684" t="b">
        <f t="shared" si="5"/>
        <v>1</v>
      </c>
      <c r="F59" s="261" t="s">
        <v>1423</v>
      </c>
      <c r="G59" s="262" t="s">
        <v>1891</v>
      </c>
      <c r="H59" s="263">
        <v>30651</v>
      </c>
      <c r="I59" s="259" t="s">
        <v>1402</v>
      </c>
      <c r="J59" s="282" t="s">
        <v>1543</v>
      </c>
      <c r="K59" s="277" t="s">
        <v>1544</v>
      </c>
      <c r="L59" s="235">
        <v>4</v>
      </c>
      <c r="M59" s="250">
        <f t="shared" si="3"/>
        <v>1300000</v>
      </c>
      <c r="N59" s="250">
        <f t="shared" si="0"/>
        <v>1300000</v>
      </c>
      <c r="O59" s="250">
        <f t="shared" si="1"/>
        <v>0</v>
      </c>
      <c r="P59" s="235">
        <v>3</v>
      </c>
      <c r="Q59" s="250">
        <f t="shared" si="4"/>
        <v>2400000</v>
      </c>
      <c r="R59" s="250">
        <f t="shared" si="2"/>
        <v>1100000</v>
      </c>
    </row>
    <row r="60" spans="1:18" ht="22.9" customHeight="1">
      <c r="A60" s="235">
        <v>48</v>
      </c>
      <c r="B60" s="236"/>
      <c r="C60" s="236" t="s">
        <v>81</v>
      </c>
      <c r="D60" s="236" t="s">
        <v>81</v>
      </c>
      <c r="E60" s="684" t="b">
        <f t="shared" si="5"/>
        <v>1</v>
      </c>
      <c r="F60" s="261" t="s">
        <v>1421</v>
      </c>
      <c r="G60" s="262" t="s">
        <v>1892</v>
      </c>
      <c r="H60" s="263">
        <v>29402</v>
      </c>
      <c r="I60" s="259" t="s">
        <v>82</v>
      </c>
      <c r="J60" s="279" t="s">
        <v>1563</v>
      </c>
      <c r="K60" s="280" t="s">
        <v>1564</v>
      </c>
      <c r="L60" s="235">
        <v>4</v>
      </c>
      <c r="M60" s="250">
        <f t="shared" si="3"/>
        <v>1300000</v>
      </c>
      <c r="N60" s="250">
        <f t="shared" si="0"/>
        <v>1300000</v>
      </c>
      <c r="O60" s="250">
        <f t="shared" si="1"/>
        <v>0</v>
      </c>
      <c r="P60" s="235">
        <v>3</v>
      </c>
      <c r="Q60" s="250">
        <f t="shared" si="4"/>
        <v>2400000</v>
      </c>
      <c r="R60" s="250">
        <f t="shared" si="2"/>
        <v>1100000</v>
      </c>
    </row>
    <row r="61" spans="1:18" ht="22.9" customHeight="1">
      <c r="A61" s="235">
        <v>49</v>
      </c>
      <c r="B61" s="236"/>
      <c r="C61" s="236" t="s">
        <v>85</v>
      </c>
      <c r="D61" s="236" t="s">
        <v>85</v>
      </c>
      <c r="E61" s="684" t="b">
        <f t="shared" si="5"/>
        <v>1</v>
      </c>
      <c r="F61" s="261" t="s">
        <v>1421</v>
      </c>
      <c r="G61" s="262" t="s">
        <v>1893</v>
      </c>
      <c r="H61" s="263">
        <v>30779</v>
      </c>
      <c r="I61" s="259" t="s">
        <v>89</v>
      </c>
      <c r="J61" s="282" t="s">
        <v>1551</v>
      </c>
      <c r="K61" s="277" t="s">
        <v>1552</v>
      </c>
      <c r="L61" s="235">
        <v>4</v>
      </c>
      <c r="M61" s="250">
        <f t="shared" si="3"/>
        <v>1300000</v>
      </c>
      <c r="N61" s="250">
        <f t="shared" si="0"/>
        <v>1300000</v>
      </c>
      <c r="O61" s="250">
        <f t="shared" si="1"/>
        <v>0</v>
      </c>
      <c r="P61" s="235">
        <v>4</v>
      </c>
      <c r="Q61" s="250">
        <f t="shared" si="4"/>
        <v>1300000</v>
      </c>
      <c r="R61" s="250">
        <f t="shared" si="2"/>
        <v>0</v>
      </c>
    </row>
    <row r="62" spans="1:18" ht="22.9" customHeight="1">
      <c r="A62" s="235">
        <v>50</v>
      </c>
      <c r="B62" s="236"/>
      <c r="C62" s="236" t="s">
        <v>22</v>
      </c>
      <c r="D62" s="236" t="s">
        <v>22</v>
      </c>
      <c r="E62" s="684" t="b">
        <f t="shared" si="5"/>
        <v>1</v>
      </c>
      <c r="F62" s="261" t="s">
        <v>1423</v>
      </c>
      <c r="G62" s="262" t="s">
        <v>1894</v>
      </c>
      <c r="H62" s="263">
        <v>31662</v>
      </c>
      <c r="I62" s="267" t="s">
        <v>87</v>
      </c>
      <c r="J62" s="282" t="s">
        <v>1541</v>
      </c>
      <c r="K62" s="277" t="s">
        <v>1542</v>
      </c>
      <c r="L62" s="235">
        <v>4</v>
      </c>
      <c r="M62" s="250">
        <f t="shared" si="3"/>
        <v>1300000</v>
      </c>
      <c r="N62" s="250">
        <f t="shared" si="0"/>
        <v>1300000</v>
      </c>
      <c r="O62" s="250">
        <f t="shared" si="1"/>
        <v>0</v>
      </c>
      <c r="P62" s="235">
        <v>4</v>
      </c>
      <c r="Q62" s="250">
        <f t="shared" si="4"/>
        <v>1300000</v>
      </c>
      <c r="R62" s="250">
        <f t="shared" si="2"/>
        <v>0</v>
      </c>
    </row>
    <row r="63" spans="1:18" ht="22.9" customHeight="1">
      <c r="A63" s="235">
        <v>51</v>
      </c>
      <c r="B63" s="236"/>
      <c r="C63" s="236" t="s">
        <v>88</v>
      </c>
      <c r="D63" s="236" t="s">
        <v>88</v>
      </c>
      <c r="E63" s="684" t="b">
        <f t="shared" si="5"/>
        <v>1</v>
      </c>
      <c r="F63" s="261" t="s">
        <v>1423</v>
      </c>
      <c r="G63" s="262" t="s">
        <v>1895</v>
      </c>
      <c r="H63" s="263">
        <v>27345</v>
      </c>
      <c r="I63" s="259" t="s">
        <v>89</v>
      </c>
      <c r="J63" s="282" t="s">
        <v>1555</v>
      </c>
      <c r="K63" s="277" t="s">
        <v>1556</v>
      </c>
      <c r="L63" s="235">
        <v>4</v>
      </c>
      <c r="M63" s="250">
        <f t="shared" si="3"/>
        <v>1300000</v>
      </c>
      <c r="N63" s="250">
        <f t="shared" si="0"/>
        <v>1300000</v>
      </c>
      <c r="O63" s="250">
        <f t="shared" si="1"/>
        <v>0</v>
      </c>
      <c r="P63" s="235">
        <v>4</v>
      </c>
      <c r="Q63" s="250">
        <f t="shared" si="4"/>
        <v>1300000</v>
      </c>
      <c r="R63" s="250">
        <f t="shared" si="2"/>
        <v>0</v>
      </c>
    </row>
    <row r="64" spans="1:18" ht="22.9" customHeight="1">
      <c r="A64" s="235">
        <v>52</v>
      </c>
      <c r="B64" s="236"/>
      <c r="C64" s="236" t="s">
        <v>90</v>
      </c>
      <c r="D64" s="236" t="s">
        <v>90</v>
      </c>
      <c r="E64" s="684" t="b">
        <f t="shared" si="5"/>
        <v>1</v>
      </c>
      <c r="F64" s="261" t="s">
        <v>1421</v>
      </c>
      <c r="G64" s="262" t="s">
        <v>1896</v>
      </c>
      <c r="H64" s="263">
        <v>29573</v>
      </c>
      <c r="I64" s="259" t="s">
        <v>91</v>
      </c>
      <c r="J64" s="279" t="s">
        <v>1561</v>
      </c>
      <c r="K64" s="280" t="s">
        <v>1562</v>
      </c>
      <c r="L64" s="235">
        <v>4</v>
      </c>
      <c r="M64" s="250">
        <f t="shared" si="3"/>
        <v>1300000</v>
      </c>
      <c r="N64" s="250">
        <f t="shared" si="0"/>
        <v>1300000</v>
      </c>
      <c r="O64" s="250">
        <f t="shared" si="1"/>
        <v>0</v>
      </c>
      <c r="P64" s="235">
        <v>3</v>
      </c>
      <c r="Q64" s="250">
        <f t="shared" si="4"/>
        <v>2400000</v>
      </c>
      <c r="R64" s="250">
        <f t="shared" si="2"/>
        <v>1100000</v>
      </c>
    </row>
    <row r="65" spans="1:18" ht="22.9" customHeight="1">
      <c r="A65" s="235">
        <v>53</v>
      </c>
      <c r="B65" s="236"/>
      <c r="C65" s="236" t="s">
        <v>92</v>
      </c>
      <c r="D65" s="236" t="s">
        <v>92</v>
      </c>
      <c r="E65" s="684" t="b">
        <f t="shared" si="5"/>
        <v>1</v>
      </c>
      <c r="F65" s="261" t="s">
        <v>1421</v>
      </c>
      <c r="G65" s="262" t="s">
        <v>1897</v>
      </c>
      <c r="H65" s="263">
        <v>34201</v>
      </c>
      <c r="I65" s="259" t="s">
        <v>93</v>
      </c>
      <c r="J65" s="282" t="s">
        <v>1553</v>
      </c>
      <c r="K65" s="277" t="s">
        <v>1554</v>
      </c>
      <c r="L65" s="235">
        <v>4</v>
      </c>
      <c r="M65" s="250">
        <f t="shared" si="3"/>
        <v>1300000</v>
      </c>
      <c r="N65" s="250">
        <f t="shared" si="0"/>
        <v>1300000</v>
      </c>
      <c r="O65" s="250">
        <f t="shared" si="1"/>
        <v>0</v>
      </c>
      <c r="P65" s="235">
        <v>4</v>
      </c>
      <c r="Q65" s="250">
        <f t="shared" si="4"/>
        <v>1300000</v>
      </c>
      <c r="R65" s="250">
        <f t="shared" si="2"/>
        <v>0</v>
      </c>
    </row>
    <row r="66" spans="1:18" ht="22.9" customHeight="1">
      <c r="A66" s="235">
        <v>54</v>
      </c>
      <c r="B66" s="236"/>
      <c r="C66" s="236" t="s">
        <v>94</v>
      </c>
      <c r="D66" s="236" t="s">
        <v>94</v>
      </c>
      <c r="E66" s="684" t="b">
        <f t="shared" si="5"/>
        <v>1</v>
      </c>
      <c r="F66" s="261" t="s">
        <v>1423</v>
      </c>
      <c r="G66" s="262" t="s">
        <v>1898</v>
      </c>
      <c r="H66" s="263">
        <v>35923</v>
      </c>
      <c r="I66" s="259" t="s">
        <v>95</v>
      </c>
      <c r="J66" s="279" t="s">
        <v>1565</v>
      </c>
      <c r="K66" s="280" t="s">
        <v>1566</v>
      </c>
      <c r="L66" s="235">
        <v>4</v>
      </c>
      <c r="M66" s="250">
        <f t="shared" si="3"/>
        <v>1300000</v>
      </c>
      <c r="N66" s="250">
        <f t="shared" si="0"/>
        <v>1300000</v>
      </c>
      <c r="O66" s="250">
        <f t="shared" si="1"/>
        <v>0</v>
      </c>
      <c r="P66" s="235">
        <v>2</v>
      </c>
      <c r="Q66" s="250">
        <f t="shared" si="4"/>
        <v>4700000</v>
      </c>
      <c r="R66" s="250">
        <f t="shared" si="2"/>
        <v>3400000</v>
      </c>
    </row>
    <row r="67" spans="1:18" ht="22.9" customHeight="1">
      <c r="A67" s="235">
        <v>55</v>
      </c>
      <c r="B67" s="236"/>
      <c r="C67" s="236" t="s">
        <v>1282</v>
      </c>
      <c r="D67" s="236" t="s">
        <v>1282</v>
      </c>
      <c r="E67" s="684" t="b">
        <f t="shared" si="5"/>
        <v>1</v>
      </c>
      <c r="F67" s="261" t="s">
        <v>1421</v>
      </c>
      <c r="G67" s="262" t="s">
        <v>1899</v>
      </c>
      <c r="H67" s="263">
        <v>35694</v>
      </c>
      <c r="I67" s="267" t="s">
        <v>1283</v>
      </c>
      <c r="J67" s="279" t="s">
        <v>1567</v>
      </c>
      <c r="K67" s="280" t="s">
        <v>1568</v>
      </c>
      <c r="L67" s="235">
        <v>4</v>
      </c>
      <c r="M67" s="250">
        <f t="shared" si="3"/>
        <v>1300000</v>
      </c>
      <c r="N67" s="250">
        <f t="shared" si="0"/>
        <v>1300000</v>
      </c>
      <c r="O67" s="250">
        <f t="shared" si="1"/>
        <v>0</v>
      </c>
      <c r="P67" s="235">
        <v>4</v>
      </c>
      <c r="Q67" s="250">
        <f t="shared" si="4"/>
        <v>1300000</v>
      </c>
      <c r="R67" s="250">
        <f t="shared" si="2"/>
        <v>0</v>
      </c>
    </row>
    <row r="68" spans="1:18" ht="22.9" customHeight="1">
      <c r="A68" s="235">
        <v>56</v>
      </c>
      <c r="B68" s="236"/>
      <c r="C68" s="236" t="s">
        <v>1314</v>
      </c>
      <c r="D68" s="236" t="s">
        <v>1314</v>
      </c>
      <c r="E68" s="684" t="b">
        <f t="shared" si="5"/>
        <v>1</v>
      </c>
      <c r="F68" s="261" t="s">
        <v>1423</v>
      </c>
      <c r="G68" s="262" t="s">
        <v>1900</v>
      </c>
      <c r="H68" s="263">
        <v>36500</v>
      </c>
      <c r="I68" s="267" t="s">
        <v>1107</v>
      </c>
      <c r="J68" s="279" t="s">
        <v>1644</v>
      </c>
      <c r="K68" s="280" t="s">
        <v>1645</v>
      </c>
      <c r="L68" s="235">
        <v>4</v>
      </c>
      <c r="M68" s="250">
        <f t="shared" si="3"/>
        <v>1300000</v>
      </c>
      <c r="N68" s="250">
        <f t="shared" si="0"/>
        <v>1300000</v>
      </c>
      <c r="O68" s="250">
        <f t="shared" si="1"/>
        <v>0</v>
      </c>
      <c r="P68" s="235">
        <v>4</v>
      </c>
      <c r="Q68" s="250">
        <f t="shared" si="4"/>
        <v>1300000</v>
      </c>
      <c r="R68" s="250">
        <f t="shared" si="2"/>
        <v>0</v>
      </c>
    </row>
    <row r="69" spans="1:18" ht="22.9" customHeight="1">
      <c r="A69" s="235">
        <v>57</v>
      </c>
      <c r="B69" s="236"/>
      <c r="C69" s="236" t="s">
        <v>1418</v>
      </c>
      <c r="D69" s="236" t="s">
        <v>1418</v>
      </c>
      <c r="E69" s="684" t="b">
        <f t="shared" si="5"/>
        <v>1</v>
      </c>
      <c r="F69" s="261" t="s">
        <v>1421</v>
      </c>
      <c r="G69" s="262" t="s">
        <v>1901</v>
      </c>
      <c r="H69" s="263">
        <v>36243</v>
      </c>
      <c r="I69" s="259" t="s">
        <v>1422</v>
      </c>
      <c r="J69" s="259" t="s">
        <v>1847</v>
      </c>
      <c r="K69" s="275" t="s">
        <v>1846</v>
      </c>
      <c r="L69" s="235">
        <v>4</v>
      </c>
      <c r="M69" s="250">
        <f t="shared" si="3"/>
        <v>1300000</v>
      </c>
      <c r="N69" s="250">
        <f t="shared" si="0"/>
        <v>1300000</v>
      </c>
      <c r="O69" s="250">
        <f t="shared" si="1"/>
        <v>0</v>
      </c>
      <c r="P69" s="235">
        <v>4</v>
      </c>
      <c r="Q69" s="250">
        <f t="shared" si="4"/>
        <v>1300000</v>
      </c>
      <c r="R69" s="250">
        <f t="shared" si="2"/>
        <v>0</v>
      </c>
    </row>
    <row r="70" spans="1:18" ht="22.15" customHeight="1">
      <c r="A70" s="235">
        <v>59</v>
      </c>
      <c r="B70" s="236" t="s">
        <v>96</v>
      </c>
      <c r="C70" s="236" t="s">
        <v>97</v>
      </c>
      <c r="D70" s="684" t="s">
        <v>97</v>
      </c>
      <c r="E70" s="684" t="b">
        <f t="shared" si="5"/>
        <v>1</v>
      </c>
      <c r="F70" s="261" t="s">
        <v>1423</v>
      </c>
      <c r="G70" s="262" t="s">
        <v>1903</v>
      </c>
      <c r="H70" s="263">
        <v>27143</v>
      </c>
      <c r="I70" s="259" t="s">
        <v>98</v>
      </c>
      <c r="J70" s="284" t="s">
        <v>1647</v>
      </c>
      <c r="K70" s="285" t="s">
        <v>1652</v>
      </c>
      <c r="L70" s="235">
        <v>2</v>
      </c>
      <c r="M70" s="250">
        <f t="shared" si="3"/>
        <v>4700000</v>
      </c>
      <c r="N70" s="250">
        <f t="shared" si="0"/>
        <v>1300000</v>
      </c>
      <c r="O70" s="250">
        <f t="shared" si="1"/>
        <v>3400000</v>
      </c>
      <c r="P70" s="235">
        <v>2</v>
      </c>
      <c r="Q70" s="250">
        <f t="shared" si="4"/>
        <v>4700000</v>
      </c>
      <c r="R70" s="250">
        <f t="shared" si="2"/>
        <v>0</v>
      </c>
    </row>
    <row r="71" spans="1:18" ht="22.15" customHeight="1">
      <c r="A71" s="235">
        <v>60</v>
      </c>
      <c r="B71" s="236"/>
      <c r="C71" s="236" t="s">
        <v>99</v>
      </c>
      <c r="D71" s="684" t="s">
        <v>99</v>
      </c>
      <c r="E71" s="684" t="b">
        <f t="shared" si="5"/>
        <v>1</v>
      </c>
      <c r="F71" s="261" t="s">
        <v>1423</v>
      </c>
      <c r="G71" s="262" t="s">
        <v>1904</v>
      </c>
      <c r="H71" s="263">
        <v>27764</v>
      </c>
      <c r="I71" s="259" t="s">
        <v>100</v>
      </c>
      <c r="J71" s="283" t="s">
        <v>1654</v>
      </c>
      <c r="K71" s="235" t="s">
        <v>1653</v>
      </c>
      <c r="L71" s="235">
        <v>4</v>
      </c>
      <c r="M71" s="250">
        <f t="shared" si="3"/>
        <v>1300000</v>
      </c>
      <c r="N71" s="250">
        <f t="shared" si="0"/>
        <v>1300000</v>
      </c>
      <c r="O71" s="250">
        <f t="shared" si="1"/>
        <v>0</v>
      </c>
      <c r="P71" s="235">
        <v>4</v>
      </c>
      <c r="Q71" s="250">
        <f t="shared" si="4"/>
        <v>1300000</v>
      </c>
      <c r="R71" s="250">
        <f t="shared" si="2"/>
        <v>0</v>
      </c>
    </row>
    <row r="72" spans="1:18" ht="22.15" customHeight="1">
      <c r="A72" s="235">
        <v>61</v>
      </c>
      <c r="B72" s="236"/>
      <c r="C72" s="236" t="s">
        <v>101</v>
      </c>
      <c r="D72" s="684" t="s">
        <v>101</v>
      </c>
      <c r="E72" s="684" t="b">
        <f t="shared" si="5"/>
        <v>1</v>
      </c>
      <c r="F72" s="261" t="s">
        <v>1423</v>
      </c>
      <c r="G72" s="262" t="s">
        <v>1905</v>
      </c>
      <c r="H72" s="263">
        <v>26657</v>
      </c>
      <c r="I72" s="259" t="s">
        <v>1609</v>
      </c>
      <c r="J72" s="283" t="s">
        <v>1648</v>
      </c>
      <c r="K72" s="235" t="s">
        <v>1655</v>
      </c>
      <c r="L72" s="235">
        <v>4</v>
      </c>
      <c r="M72" s="250">
        <f t="shared" si="3"/>
        <v>1300000</v>
      </c>
      <c r="N72" s="250">
        <f t="shared" si="0"/>
        <v>1300000</v>
      </c>
      <c r="O72" s="250">
        <f t="shared" si="1"/>
        <v>0</v>
      </c>
      <c r="P72" s="235">
        <v>4</v>
      </c>
      <c r="Q72" s="250">
        <f t="shared" si="4"/>
        <v>1300000</v>
      </c>
      <c r="R72" s="250">
        <f t="shared" si="2"/>
        <v>0</v>
      </c>
    </row>
    <row r="73" spans="1:18" ht="22.15" customHeight="1">
      <c r="A73" s="235">
        <v>62</v>
      </c>
      <c r="B73" s="236"/>
      <c r="C73" s="236" t="s">
        <v>103</v>
      </c>
      <c r="D73" s="684" t="s">
        <v>103</v>
      </c>
      <c r="E73" s="684" t="b">
        <f t="shared" si="5"/>
        <v>1</v>
      </c>
      <c r="F73" s="261" t="s">
        <v>1423</v>
      </c>
      <c r="G73" s="262" t="s">
        <v>1906</v>
      </c>
      <c r="H73" s="263">
        <v>31327</v>
      </c>
      <c r="I73" s="259" t="s">
        <v>1323</v>
      </c>
      <c r="J73" s="283" t="s">
        <v>1657</v>
      </c>
      <c r="K73" s="235" t="s">
        <v>1656</v>
      </c>
      <c r="L73" s="235">
        <v>4</v>
      </c>
      <c r="M73" s="250">
        <f t="shared" si="3"/>
        <v>1300000</v>
      </c>
      <c r="N73" s="250">
        <f t="shared" ref="N73:N125" si="7">+$T$6</f>
        <v>1300000</v>
      </c>
      <c r="O73" s="250">
        <f t="shared" si="1"/>
        <v>0</v>
      </c>
      <c r="P73" s="235">
        <v>4</v>
      </c>
      <c r="Q73" s="250">
        <f t="shared" si="4"/>
        <v>1300000</v>
      </c>
      <c r="R73" s="250">
        <f t="shared" si="2"/>
        <v>0</v>
      </c>
    </row>
    <row r="74" spans="1:18" ht="22.15" customHeight="1">
      <c r="A74" s="235">
        <v>63</v>
      </c>
      <c r="B74" s="236"/>
      <c r="C74" s="236" t="s">
        <v>106</v>
      </c>
      <c r="D74" s="684" t="s">
        <v>106</v>
      </c>
      <c r="E74" s="684" t="b">
        <f t="shared" si="5"/>
        <v>1</v>
      </c>
      <c r="F74" s="261" t="s">
        <v>1423</v>
      </c>
      <c r="G74" s="262" t="s">
        <v>1907</v>
      </c>
      <c r="H74" s="263">
        <v>30542</v>
      </c>
      <c r="I74" s="259" t="s">
        <v>107</v>
      </c>
      <c r="J74" s="283" t="s">
        <v>1649</v>
      </c>
      <c r="K74" s="235" t="s">
        <v>1658</v>
      </c>
      <c r="L74" s="235">
        <v>4</v>
      </c>
      <c r="M74" s="250">
        <f t="shared" si="3"/>
        <v>1300000</v>
      </c>
      <c r="N74" s="250">
        <f t="shared" si="7"/>
        <v>1300000</v>
      </c>
      <c r="O74" s="250">
        <f t="shared" si="1"/>
        <v>0</v>
      </c>
      <c r="P74" s="235">
        <v>4</v>
      </c>
      <c r="Q74" s="250">
        <f t="shared" si="4"/>
        <v>1300000</v>
      </c>
      <c r="R74" s="250">
        <f t="shared" si="2"/>
        <v>0</v>
      </c>
    </row>
    <row r="75" spans="1:18" ht="22.15" customHeight="1">
      <c r="A75" s="235">
        <v>64</v>
      </c>
      <c r="B75" s="236"/>
      <c r="C75" s="236" t="s">
        <v>108</v>
      </c>
      <c r="D75" s="684" t="s">
        <v>108</v>
      </c>
      <c r="E75" s="684" t="b">
        <f t="shared" si="5"/>
        <v>1</v>
      </c>
      <c r="F75" s="261" t="s">
        <v>1423</v>
      </c>
      <c r="G75" s="262" t="s">
        <v>1908</v>
      </c>
      <c r="H75" s="263">
        <v>25684</v>
      </c>
      <c r="I75" s="259" t="s">
        <v>109</v>
      </c>
      <c r="J75" s="283" t="s">
        <v>1650</v>
      </c>
      <c r="K75" s="235" t="s">
        <v>1659</v>
      </c>
      <c r="L75" s="235">
        <v>4</v>
      </c>
      <c r="M75" s="250">
        <f t="shared" si="3"/>
        <v>1300000</v>
      </c>
      <c r="N75" s="250">
        <f t="shared" si="7"/>
        <v>1300000</v>
      </c>
      <c r="O75" s="250">
        <f t="shared" si="1"/>
        <v>0</v>
      </c>
      <c r="P75" s="235">
        <v>4</v>
      </c>
      <c r="Q75" s="250">
        <f t="shared" si="4"/>
        <v>1300000</v>
      </c>
      <c r="R75" s="250">
        <f t="shared" si="2"/>
        <v>0</v>
      </c>
    </row>
    <row r="76" spans="1:18" ht="22.15" customHeight="1">
      <c r="A76" s="235">
        <v>65</v>
      </c>
      <c r="B76" s="236"/>
      <c r="C76" s="236" t="s">
        <v>110</v>
      </c>
      <c r="D76" s="684" t="s">
        <v>110</v>
      </c>
      <c r="E76" s="684" t="b">
        <f t="shared" si="5"/>
        <v>1</v>
      </c>
      <c r="F76" s="261" t="s">
        <v>1423</v>
      </c>
      <c r="G76" s="262" t="s">
        <v>1909</v>
      </c>
      <c r="H76" s="263">
        <v>32051</v>
      </c>
      <c r="I76" s="259" t="s">
        <v>111</v>
      </c>
      <c r="J76" s="283" t="s">
        <v>1661</v>
      </c>
      <c r="K76" s="235" t="s">
        <v>1660</v>
      </c>
      <c r="L76" s="235">
        <v>4</v>
      </c>
      <c r="M76" s="250">
        <f t="shared" si="3"/>
        <v>1300000</v>
      </c>
      <c r="N76" s="250">
        <f t="shared" si="7"/>
        <v>1300000</v>
      </c>
      <c r="O76" s="250">
        <f t="shared" si="1"/>
        <v>0</v>
      </c>
      <c r="P76" s="235">
        <v>4</v>
      </c>
      <c r="Q76" s="250">
        <f t="shared" si="4"/>
        <v>1300000</v>
      </c>
      <c r="R76" s="250">
        <f t="shared" si="2"/>
        <v>0</v>
      </c>
    </row>
    <row r="77" spans="1:18" ht="22.15" customHeight="1">
      <c r="A77" s="235">
        <v>66</v>
      </c>
      <c r="B77" s="236"/>
      <c r="C77" s="236" t="s">
        <v>112</v>
      </c>
      <c r="D77" s="684" t="s">
        <v>112</v>
      </c>
      <c r="E77" s="684" t="b">
        <f t="shared" si="5"/>
        <v>1</v>
      </c>
      <c r="F77" s="261" t="s">
        <v>1421</v>
      </c>
      <c r="G77" s="262" t="s">
        <v>1910</v>
      </c>
      <c r="H77" s="263">
        <v>28362</v>
      </c>
      <c r="I77" s="259" t="s">
        <v>113</v>
      </c>
      <c r="J77" s="283" t="s">
        <v>1663</v>
      </c>
      <c r="K77" s="235" t="s">
        <v>1662</v>
      </c>
      <c r="L77" s="235">
        <v>4</v>
      </c>
      <c r="M77" s="250">
        <f t="shared" si="3"/>
        <v>1300000</v>
      </c>
      <c r="N77" s="250">
        <f t="shared" si="7"/>
        <v>1300000</v>
      </c>
      <c r="O77" s="250">
        <f t="shared" ref="O77:O140" si="8">+M77-N77</f>
        <v>0</v>
      </c>
      <c r="P77" s="235">
        <v>4</v>
      </c>
      <c r="Q77" s="250">
        <f t="shared" si="4"/>
        <v>1300000</v>
      </c>
      <c r="R77" s="250">
        <f t="shared" ref="R77:R140" si="9">+Q77-M77</f>
        <v>0</v>
      </c>
    </row>
    <row r="78" spans="1:18" ht="22.15" customHeight="1">
      <c r="A78" s="235">
        <v>67</v>
      </c>
      <c r="B78" s="236"/>
      <c r="C78" s="236" t="s">
        <v>114</v>
      </c>
      <c r="D78" s="684" t="s">
        <v>114</v>
      </c>
      <c r="E78" s="684" t="b">
        <f t="shared" si="5"/>
        <v>1</v>
      </c>
      <c r="F78" s="261" t="s">
        <v>1423</v>
      </c>
      <c r="G78" s="262" t="s">
        <v>1911</v>
      </c>
      <c r="H78" s="263">
        <v>28672</v>
      </c>
      <c r="I78" s="259" t="s">
        <v>115</v>
      </c>
      <c r="J78" s="283" t="s">
        <v>1665</v>
      </c>
      <c r="K78" s="235" t="s">
        <v>1664</v>
      </c>
      <c r="L78" s="235">
        <v>4</v>
      </c>
      <c r="M78" s="250">
        <f t="shared" ref="M78:M141" si="10">VLOOKUP(L78,$S$3:$T$6,2)</f>
        <v>1300000</v>
      </c>
      <c r="N78" s="250">
        <f t="shared" si="7"/>
        <v>1300000</v>
      </c>
      <c r="O78" s="250">
        <f t="shared" si="8"/>
        <v>0</v>
      </c>
      <c r="P78" s="235">
        <v>4</v>
      </c>
      <c r="Q78" s="250">
        <f t="shared" ref="Q78:Q141" si="11">VLOOKUP(P78,$S$3:$T$6,2)</f>
        <v>1300000</v>
      </c>
      <c r="R78" s="250">
        <f t="shared" si="9"/>
        <v>0</v>
      </c>
    </row>
    <row r="79" spans="1:18" ht="22.15" customHeight="1">
      <c r="A79" s="235">
        <v>68</v>
      </c>
      <c r="B79" s="236"/>
      <c r="C79" s="236" t="s">
        <v>116</v>
      </c>
      <c r="D79" s="684" t="s">
        <v>116</v>
      </c>
      <c r="E79" s="684" t="b">
        <f t="shared" si="5"/>
        <v>1</v>
      </c>
      <c r="F79" s="261" t="s">
        <v>1423</v>
      </c>
      <c r="G79" s="262" t="s">
        <v>1912</v>
      </c>
      <c r="H79" s="263">
        <v>32146</v>
      </c>
      <c r="I79" s="259" t="s">
        <v>117</v>
      </c>
      <c r="J79" s="283" t="s">
        <v>1667</v>
      </c>
      <c r="K79" s="235" t="s">
        <v>1666</v>
      </c>
      <c r="L79" s="235">
        <v>4</v>
      </c>
      <c r="M79" s="250">
        <f t="shared" si="10"/>
        <v>1300000</v>
      </c>
      <c r="N79" s="250">
        <f t="shared" si="7"/>
        <v>1300000</v>
      </c>
      <c r="O79" s="250">
        <f t="shared" si="8"/>
        <v>0</v>
      </c>
      <c r="P79" s="235">
        <v>4</v>
      </c>
      <c r="Q79" s="250">
        <f t="shared" si="11"/>
        <v>1300000</v>
      </c>
      <c r="R79" s="250">
        <f t="shared" si="9"/>
        <v>0</v>
      </c>
    </row>
    <row r="80" spans="1:18" ht="22.15" customHeight="1">
      <c r="A80" s="235">
        <v>69</v>
      </c>
      <c r="B80" s="236"/>
      <c r="C80" s="236" t="s">
        <v>118</v>
      </c>
      <c r="D80" s="684" t="s">
        <v>118</v>
      </c>
      <c r="E80" s="684" t="b">
        <f t="shared" si="5"/>
        <v>1</v>
      </c>
      <c r="F80" s="261" t="s">
        <v>1423</v>
      </c>
      <c r="G80" s="262" t="s">
        <v>1913</v>
      </c>
      <c r="H80" s="263">
        <v>33469</v>
      </c>
      <c r="I80" s="259" t="s">
        <v>119</v>
      </c>
      <c r="J80" s="283" t="s">
        <v>1669</v>
      </c>
      <c r="K80" s="235" t="s">
        <v>1668</v>
      </c>
      <c r="L80" s="235">
        <v>4</v>
      </c>
      <c r="M80" s="250">
        <f t="shared" si="10"/>
        <v>1300000</v>
      </c>
      <c r="N80" s="250">
        <f t="shared" si="7"/>
        <v>1300000</v>
      </c>
      <c r="O80" s="250">
        <f t="shared" si="8"/>
        <v>0</v>
      </c>
      <c r="P80" s="235">
        <v>2</v>
      </c>
      <c r="Q80" s="250">
        <f t="shared" si="11"/>
        <v>4700000</v>
      </c>
      <c r="R80" s="250">
        <f t="shared" si="9"/>
        <v>3400000</v>
      </c>
    </row>
    <row r="81" spans="1:18" ht="22.15" customHeight="1">
      <c r="A81" s="235">
        <v>70</v>
      </c>
      <c r="B81" s="236"/>
      <c r="C81" s="236" t="s">
        <v>1425</v>
      </c>
      <c r="D81" s="684" t="s">
        <v>1425</v>
      </c>
      <c r="E81" s="684" t="b">
        <f t="shared" ref="E81:E102" si="12">EXACT(C81,D81)</f>
        <v>1</v>
      </c>
      <c r="F81" s="261" t="s">
        <v>1423</v>
      </c>
      <c r="G81" s="262" t="s">
        <v>1914</v>
      </c>
      <c r="H81" s="263">
        <v>36725</v>
      </c>
      <c r="I81" s="259" t="s">
        <v>1451</v>
      </c>
      <c r="J81" s="267" t="s">
        <v>1671</v>
      </c>
      <c r="K81" s="275" t="s">
        <v>1670</v>
      </c>
      <c r="L81" s="235">
        <v>4</v>
      </c>
      <c r="M81" s="250">
        <f t="shared" si="10"/>
        <v>1300000</v>
      </c>
      <c r="N81" s="250">
        <f t="shared" si="7"/>
        <v>1300000</v>
      </c>
      <c r="O81" s="250">
        <f t="shared" si="8"/>
        <v>0</v>
      </c>
      <c r="P81" s="235">
        <v>4</v>
      </c>
      <c r="Q81" s="250">
        <f t="shared" si="11"/>
        <v>1300000</v>
      </c>
      <c r="R81" s="250">
        <f t="shared" si="9"/>
        <v>0</v>
      </c>
    </row>
    <row r="82" spans="1:18" ht="22.15" customHeight="1">
      <c r="A82" s="235">
        <v>71</v>
      </c>
      <c r="B82" s="236" t="s">
        <v>1508</v>
      </c>
      <c r="C82" s="236" t="s">
        <v>121</v>
      </c>
      <c r="D82" s="684" t="s">
        <v>121</v>
      </c>
      <c r="E82" s="684" t="b">
        <f t="shared" si="12"/>
        <v>1</v>
      </c>
      <c r="F82" s="261" t="s">
        <v>1421</v>
      </c>
      <c r="G82" s="262" t="s">
        <v>1915</v>
      </c>
      <c r="H82" s="263">
        <v>28847</v>
      </c>
      <c r="I82" s="259" t="s">
        <v>1324</v>
      </c>
      <c r="J82" s="259" t="s">
        <v>1711</v>
      </c>
      <c r="K82" s="260" t="s">
        <v>1712</v>
      </c>
      <c r="L82" s="235">
        <v>2</v>
      </c>
      <c r="M82" s="250">
        <f t="shared" si="10"/>
        <v>4700000</v>
      </c>
      <c r="N82" s="250">
        <f t="shared" si="7"/>
        <v>1300000</v>
      </c>
      <c r="O82" s="250">
        <f t="shared" si="8"/>
        <v>3400000</v>
      </c>
      <c r="P82" s="235">
        <v>2</v>
      </c>
      <c r="Q82" s="250">
        <f t="shared" si="11"/>
        <v>4700000</v>
      </c>
      <c r="R82" s="250">
        <f t="shared" si="9"/>
        <v>0</v>
      </c>
    </row>
    <row r="83" spans="1:18" ht="22.15" customHeight="1">
      <c r="A83" s="235">
        <v>72</v>
      </c>
      <c r="B83" s="236"/>
      <c r="C83" s="236" t="s">
        <v>122</v>
      </c>
      <c r="D83" s="684" t="s">
        <v>122</v>
      </c>
      <c r="E83" s="684" t="b">
        <f t="shared" si="12"/>
        <v>1</v>
      </c>
      <c r="F83" s="261" t="s">
        <v>1421</v>
      </c>
      <c r="G83" s="262" t="s">
        <v>1916</v>
      </c>
      <c r="H83" s="263">
        <v>27152</v>
      </c>
      <c r="I83" s="259" t="s">
        <v>123</v>
      </c>
      <c r="J83" s="259" t="s">
        <v>1713</v>
      </c>
      <c r="K83" s="260" t="s">
        <v>1714</v>
      </c>
      <c r="L83" s="235">
        <v>2</v>
      </c>
      <c r="M83" s="250">
        <f t="shared" si="10"/>
        <v>4700000</v>
      </c>
      <c r="N83" s="250">
        <f t="shared" si="7"/>
        <v>1300000</v>
      </c>
      <c r="O83" s="250">
        <f t="shared" si="8"/>
        <v>3400000</v>
      </c>
      <c r="P83" s="235">
        <v>2</v>
      </c>
      <c r="Q83" s="250">
        <f t="shared" si="11"/>
        <v>4700000</v>
      </c>
      <c r="R83" s="250">
        <f t="shared" si="9"/>
        <v>0</v>
      </c>
    </row>
    <row r="84" spans="1:18" ht="22.15" customHeight="1">
      <c r="A84" s="235">
        <v>73</v>
      </c>
      <c r="B84" s="236"/>
      <c r="C84" s="236" t="s">
        <v>124</v>
      </c>
      <c r="D84" s="684" t="s">
        <v>124</v>
      </c>
      <c r="E84" s="684" t="b">
        <f t="shared" si="12"/>
        <v>1</v>
      </c>
      <c r="F84" s="261" t="s">
        <v>1421</v>
      </c>
      <c r="G84" s="262" t="s">
        <v>1917</v>
      </c>
      <c r="H84" s="263">
        <v>29271</v>
      </c>
      <c r="I84" s="259" t="s">
        <v>125</v>
      </c>
      <c r="J84" s="259" t="s">
        <v>1715</v>
      </c>
      <c r="K84" s="260" t="s">
        <v>1716</v>
      </c>
      <c r="L84" s="235">
        <v>2</v>
      </c>
      <c r="M84" s="250">
        <f t="shared" si="10"/>
        <v>4700000</v>
      </c>
      <c r="N84" s="250">
        <f t="shared" si="7"/>
        <v>1300000</v>
      </c>
      <c r="O84" s="250">
        <f t="shared" si="8"/>
        <v>3400000</v>
      </c>
      <c r="P84" s="235">
        <v>2</v>
      </c>
      <c r="Q84" s="250">
        <f t="shared" si="11"/>
        <v>4700000</v>
      </c>
      <c r="R84" s="250">
        <f t="shared" si="9"/>
        <v>0</v>
      </c>
    </row>
    <row r="85" spans="1:18" ht="22.15" customHeight="1">
      <c r="A85" s="235">
        <v>74</v>
      </c>
      <c r="B85" s="236"/>
      <c r="C85" s="236" t="s">
        <v>126</v>
      </c>
      <c r="D85" s="684" t="s">
        <v>126</v>
      </c>
      <c r="E85" s="684" t="b">
        <f t="shared" si="12"/>
        <v>1</v>
      </c>
      <c r="F85" s="261" t="s">
        <v>1421</v>
      </c>
      <c r="G85" s="262" t="s">
        <v>1918</v>
      </c>
      <c r="H85" s="263">
        <v>32225</v>
      </c>
      <c r="I85" s="267" t="s">
        <v>127</v>
      </c>
      <c r="J85" s="267" t="s">
        <v>1717</v>
      </c>
      <c r="K85" s="268" t="s">
        <v>1718</v>
      </c>
      <c r="L85" s="235">
        <v>2</v>
      </c>
      <c r="M85" s="250">
        <f t="shared" si="10"/>
        <v>4700000</v>
      </c>
      <c r="N85" s="250">
        <f t="shared" si="7"/>
        <v>1300000</v>
      </c>
      <c r="O85" s="250">
        <f t="shared" si="8"/>
        <v>3400000</v>
      </c>
      <c r="P85" s="235">
        <v>2</v>
      </c>
      <c r="Q85" s="250">
        <f t="shared" si="11"/>
        <v>4700000</v>
      </c>
      <c r="R85" s="250">
        <f t="shared" si="9"/>
        <v>0</v>
      </c>
    </row>
    <row r="86" spans="1:18" ht="22.15" customHeight="1">
      <c r="A86" s="235">
        <v>75</v>
      </c>
      <c r="B86" s="236"/>
      <c r="C86" s="236" t="s">
        <v>128</v>
      </c>
      <c r="D86" s="684" t="s">
        <v>128</v>
      </c>
      <c r="E86" s="684" t="b">
        <f t="shared" si="12"/>
        <v>1</v>
      </c>
      <c r="F86" s="261" t="s">
        <v>1423</v>
      </c>
      <c r="G86" s="262" t="s">
        <v>1919</v>
      </c>
      <c r="H86" s="263">
        <v>29123</v>
      </c>
      <c r="I86" s="259" t="s">
        <v>129</v>
      </c>
      <c r="J86" s="259" t="s">
        <v>1719</v>
      </c>
      <c r="K86" s="260" t="s">
        <v>1720</v>
      </c>
      <c r="L86" s="235">
        <v>4</v>
      </c>
      <c r="M86" s="250">
        <f t="shared" si="10"/>
        <v>1300000</v>
      </c>
      <c r="N86" s="250">
        <f t="shared" si="7"/>
        <v>1300000</v>
      </c>
      <c r="O86" s="250">
        <f t="shared" si="8"/>
        <v>0</v>
      </c>
      <c r="P86" s="235">
        <v>4</v>
      </c>
      <c r="Q86" s="250">
        <f t="shared" si="11"/>
        <v>1300000</v>
      </c>
      <c r="R86" s="250">
        <f t="shared" si="9"/>
        <v>0</v>
      </c>
    </row>
    <row r="87" spans="1:18" ht="22.15" customHeight="1">
      <c r="A87" s="235">
        <v>76</v>
      </c>
      <c r="B87" s="236"/>
      <c r="C87" s="236" t="s">
        <v>130</v>
      </c>
      <c r="D87" s="684" t="s">
        <v>130</v>
      </c>
      <c r="E87" s="684" t="b">
        <f t="shared" si="12"/>
        <v>1</v>
      </c>
      <c r="F87" s="261" t="s">
        <v>1423</v>
      </c>
      <c r="G87" s="262" t="s">
        <v>1920</v>
      </c>
      <c r="H87" s="263">
        <v>28981</v>
      </c>
      <c r="I87" s="259" t="s">
        <v>131</v>
      </c>
      <c r="J87" s="259" t="s">
        <v>1721</v>
      </c>
      <c r="K87" s="260" t="s">
        <v>1722</v>
      </c>
      <c r="L87" s="235">
        <v>4</v>
      </c>
      <c r="M87" s="250">
        <f t="shared" si="10"/>
        <v>1300000</v>
      </c>
      <c r="N87" s="250">
        <f t="shared" si="7"/>
        <v>1300000</v>
      </c>
      <c r="O87" s="250">
        <f t="shared" si="8"/>
        <v>0</v>
      </c>
      <c r="P87" s="235">
        <v>4</v>
      </c>
      <c r="Q87" s="250">
        <f t="shared" si="11"/>
        <v>1300000</v>
      </c>
      <c r="R87" s="250">
        <f t="shared" si="9"/>
        <v>0</v>
      </c>
    </row>
    <row r="88" spans="1:18" ht="22.15" customHeight="1">
      <c r="A88" s="235">
        <v>77</v>
      </c>
      <c r="B88" s="236"/>
      <c r="C88" s="236" t="s">
        <v>132</v>
      </c>
      <c r="D88" s="684" t="s">
        <v>132</v>
      </c>
      <c r="E88" s="684" t="b">
        <f t="shared" si="12"/>
        <v>1</v>
      </c>
      <c r="F88" s="261" t="s">
        <v>1423</v>
      </c>
      <c r="G88" s="262" t="s">
        <v>1921</v>
      </c>
      <c r="H88" s="263">
        <v>32833</v>
      </c>
      <c r="I88" s="259" t="s">
        <v>133</v>
      </c>
      <c r="J88" s="259" t="s">
        <v>1723</v>
      </c>
      <c r="K88" s="260" t="s">
        <v>1724</v>
      </c>
      <c r="L88" s="235">
        <v>4</v>
      </c>
      <c r="M88" s="250">
        <f t="shared" si="10"/>
        <v>1300000</v>
      </c>
      <c r="N88" s="250">
        <f t="shared" si="7"/>
        <v>1300000</v>
      </c>
      <c r="O88" s="250">
        <f t="shared" si="8"/>
        <v>0</v>
      </c>
      <c r="P88" s="235">
        <v>2</v>
      </c>
      <c r="Q88" s="250">
        <f t="shared" si="11"/>
        <v>4700000</v>
      </c>
      <c r="R88" s="250">
        <f t="shared" si="9"/>
        <v>3400000</v>
      </c>
    </row>
    <row r="89" spans="1:18" ht="22.15" customHeight="1">
      <c r="A89" s="235">
        <v>78</v>
      </c>
      <c r="B89" s="236"/>
      <c r="C89" s="236" t="s">
        <v>134</v>
      </c>
      <c r="D89" s="684" t="s">
        <v>134</v>
      </c>
      <c r="E89" s="684" t="b">
        <f t="shared" si="12"/>
        <v>1</v>
      </c>
      <c r="F89" s="261" t="s">
        <v>1421</v>
      </c>
      <c r="G89" s="262" t="s">
        <v>1922</v>
      </c>
      <c r="H89" s="263">
        <v>29304</v>
      </c>
      <c r="I89" s="259" t="s">
        <v>135</v>
      </c>
      <c r="J89" s="259" t="s">
        <v>1725</v>
      </c>
      <c r="K89" s="260" t="s">
        <v>1726</v>
      </c>
      <c r="L89" s="235">
        <v>4</v>
      </c>
      <c r="M89" s="250">
        <f t="shared" si="10"/>
        <v>1300000</v>
      </c>
      <c r="N89" s="250">
        <f t="shared" si="7"/>
        <v>1300000</v>
      </c>
      <c r="O89" s="250">
        <f t="shared" si="8"/>
        <v>0</v>
      </c>
      <c r="P89" s="235">
        <v>4</v>
      </c>
      <c r="Q89" s="250">
        <f t="shared" si="11"/>
        <v>1300000</v>
      </c>
      <c r="R89" s="250">
        <f t="shared" si="9"/>
        <v>0</v>
      </c>
    </row>
    <row r="90" spans="1:18" ht="22.15" customHeight="1">
      <c r="A90" s="235">
        <v>79</v>
      </c>
      <c r="B90" s="236"/>
      <c r="C90" s="236" t="s">
        <v>136</v>
      </c>
      <c r="D90" s="684" t="s">
        <v>136</v>
      </c>
      <c r="E90" s="684" t="b">
        <f t="shared" si="12"/>
        <v>1</v>
      </c>
      <c r="F90" s="261" t="s">
        <v>1421</v>
      </c>
      <c r="G90" s="262" t="s">
        <v>1923</v>
      </c>
      <c r="H90" s="263">
        <v>30492</v>
      </c>
      <c r="I90" s="259" t="s">
        <v>137</v>
      </c>
      <c r="J90" s="259" t="s">
        <v>1727</v>
      </c>
      <c r="K90" s="260" t="s">
        <v>1728</v>
      </c>
      <c r="L90" s="235">
        <v>4</v>
      </c>
      <c r="M90" s="250">
        <f t="shared" si="10"/>
        <v>1300000</v>
      </c>
      <c r="N90" s="250">
        <f t="shared" si="7"/>
        <v>1300000</v>
      </c>
      <c r="O90" s="250">
        <f t="shared" si="8"/>
        <v>0</v>
      </c>
      <c r="P90" s="235">
        <v>4</v>
      </c>
      <c r="Q90" s="250">
        <f t="shared" si="11"/>
        <v>1300000</v>
      </c>
      <c r="R90" s="250">
        <f t="shared" si="9"/>
        <v>0</v>
      </c>
    </row>
    <row r="91" spans="1:18" ht="22.15" customHeight="1">
      <c r="A91" s="235">
        <v>80</v>
      </c>
      <c r="B91" s="236"/>
      <c r="C91" s="236" t="s">
        <v>138</v>
      </c>
      <c r="D91" s="684" t="s">
        <v>138</v>
      </c>
      <c r="E91" s="684" t="b">
        <f t="shared" si="12"/>
        <v>1</v>
      </c>
      <c r="F91" s="261" t="s">
        <v>1421</v>
      </c>
      <c r="G91" s="262" t="s">
        <v>1924</v>
      </c>
      <c r="H91" s="263">
        <v>33280</v>
      </c>
      <c r="I91" s="259" t="s">
        <v>139</v>
      </c>
      <c r="J91" s="259" t="s">
        <v>1506</v>
      </c>
      <c r="K91" s="260" t="s">
        <v>1507</v>
      </c>
      <c r="L91" s="235">
        <v>4</v>
      </c>
      <c r="M91" s="250">
        <f t="shared" si="10"/>
        <v>1300000</v>
      </c>
      <c r="N91" s="250">
        <f t="shared" si="7"/>
        <v>1300000</v>
      </c>
      <c r="O91" s="250">
        <f t="shared" si="8"/>
        <v>0</v>
      </c>
      <c r="P91" s="235">
        <v>4</v>
      </c>
      <c r="Q91" s="250">
        <f t="shared" si="11"/>
        <v>1300000</v>
      </c>
      <c r="R91" s="250">
        <f t="shared" si="9"/>
        <v>0</v>
      </c>
    </row>
    <row r="92" spans="1:18" ht="22.15" customHeight="1">
      <c r="A92" s="235">
        <v>81</v>
      </c>
      <c r="B92" s="236"/>
      <c r="C92" s="236" t="s">
        <v>140</v>
      </c>
      <c r="D92" s="684" t="s">
        <v>140</v>
      </c>
      <c r="E92" s="684" t="b">
        <f t="shared" si="12"/>
        <v>1</v>
      </c>
      <c r="F92" s="261" t="s">
        <v>1421</v>
      </c>
      <c r="G92" s="262" t="s">
        <v>1925</v>
      </c>
      <c r="H92" s="263">
        <v>30923</v>
      </c>
      <c r="I92" s="259" t="s">
        <v>141</v>
      </c>
      <c r="J92" s="259" t="s">
        <v>1504</v>
      </c>
      <c r="K92" s="260" t="s">
        <v>1505</v>
      </c>
      <c r="L92" s="235">
        <v>4</v>
      </c>
      <c r="M92" s="250">
        <f t="shared" si="10"/>
        <v>1300000</v>
      </c>
      <c r="N92" s="250">
        <f t="shared" si="7"/>
        <v>1300000</v>
      </c>
      <c r="O92" s="250">
        <f t="shared" si="8"/>
        <v>0</v>
      </c>
      <c r="P92" s="235">
        <v>1</v>
      </c>
      <c r="Q92" s="250">
        <f t="shared" si="11"/>
        <v>7200000</v>
      </c>
      <c r="R92" s="250">
        <f t="shared" si="9"/>
        <v>5900000</v>
      </c>
    </row>
    <row r="93" spans="1:18" ht="22.15" customHeight="1">
      <c r="A93" s="235">
        <v>83</v>
      </c>
      <c r="B93" s="236"/>
      <c r="C93" s="236" t="s">
        <v>144</v>
      </c>
      <c r="D93" s="684" t="s">
        <v>144</v>
      </c>
      <c r="E93" s="684" t="b">
        <f t="shared" si="12"/>
        <v>1</v>
      </c>
      <c r="F93" s="261" t="s">
        <v>1421</v>
      </c>
      <c r="G93" s="262" t="s">
        <v>1926</v>
      </c>
      <c r="H93" s="263">
        <v>33160</v>
      </c>
      <c r="I93" s="259" t="s">
        <v>145</v>
      </c>
      <c r="J93" s="259" t="s">
        <v>1729</v>
      </c>
      <c r="K93" s="260" t="s">
        <v>1730</v>
      </c>
      <c r="L93" s="235">
        <v>4</v>
      </c>
      <c r="M93" s="250">
        <f t="shared" si="10"/>
        <v>1300000</v>
      </c>
      <c r="N93" s="250">
        <f t="shared" si="7"/>
        <v>1300000</v>
      </c>
      <c r="O93" s="250">
        <f t="shared" si="8"/>
        <v>0</v>
      </c>
      <c r="P93" s="235">
        <v>4</v>
      </c>
      <c r="Q93" s="250">
        <f t="shared" si="11"/>
        <v>1300000</v>
      </c>
      <c r="R93" s="250">
        <f t="shared" si="9"/>
        <v>0</v>
      </c>
    </row>
    <row r="94" spans="1:18" ht="22.15" customHeight="1">
      <c r="A94" s="235">
        <v>84</v>
      </c>
      <c r="B94" s="236"/>
      <c r="C94" s="236" t="s">
        <v>146</v>
      </c>
      <c r="D94" s="684" t="s">
        <v>146</v>
      </c>
      <c r="E94" s="684" t="b">
        <f t="shared" si="12"/>
        <v>1</v>
      </c>
      <c r="F94" s="261" t="s">
        <v>1423</v>
      </c>
      <c r="G94" s="262" t="s">
        <v>1927</v>
      </c>
      <c r="H94" s="263">
        <v>31972</v>
      </c>
      <c r="I94" s="259" t="s">
        <v>148</v>
      </c>
      <c r="J94" s="259" t="s">
        <v>1731</v>
      </c>
      <c r="K94" s="260" t="s">
        <v>1732</v>
      </c>
      <c r="L94" s="235">
        <v>4</v>
      </c>
      <c r="M94" s="250">
        <f t="shared" si="10"/>
        <v>1300000</v>
      </c>
      <c r="N94" s="250">
        <f t="shared" si="7"/>
        <v>1300000</v>
      </c>
      <c r="O94" s="250">
        <f t="shared" si="8"/>
        <v>0</v>
      </c>
      <c r="P94" s="235">
        <v>4</v>
      </c>
      <c r="Q94" s="250">
        <f t="shared" si="11"/>
        <v>1300000</v>
      </c>
      <c r="R94" s="250">
        <f t="shared" si="9"/>
        <v>0</v>
      </c>
    </row>
    <row r="95" spans="1:18" ht="22.15" customHeight="1">
      <c r="A95" s="235">
        <v>85</v>
      </c>
      <c r="B95" s="236"/>
      <c r="C95" s="236" t="s">
        <v>149</v>
      </c>
      <c r="D95" s="684" t="s">
        <v>149</v>
      </c>
      <c r="E95" s="684" t="b">
        <f t="shared" si="12"/>
        <v>1</v>
      </c>
      <c r="F95" s="261" t="s">
        <v>1421</v>
      </c>
      <c r="G95" s="262" t="s">
        <v>1928</v>
      </c>
      <c r="H95" s="263">
        <v>34897</v>
      </c>
      <c r="I95" s="267" t="s">
        <v>150</v>
      </c>
      <c r="J95" s="267" t="s">
        <v>1733</v>
      </c>
      <c r="K95" s="268" t="s">
        <v>1734</v>
      </c>
      <c r="L95" s="235">
        <v>4</v>
      </c>
      <c r="M95" s="250">
        <f t="shared" si="10"/>
        <v>1300000</v>
      </c>
      <c r="N95" s="250">
        <f t="shared" si="7"/>
        <v>1300000</v>
      </c>
      <c r="O95" s="250">
        <f t="shared" si="8"/>
        <v>0</v>
      </c>
      <c r="P95" s="235">
        <v>4</v>
      </c>
      <c r="Q95" s="250">
        <f t="shared" si="11"/>
        <v>1300000</v>
      </c>
      <c r="R95" s="250">
        <f t="shared" si="9"/>
        <v>0</v>
      </c>
    </row>
    <row r="96" spans="1:18" ht="22.15" customHeight="1">
      <c r="A96" s="235">
        <v>86</v>
      </c>
      <c r="B96" s="236"/>
      <c r="C96" s="236" t="s">
        <v>151</v>
      </c>
      <c r="D96" s="684" t="s">
        <v>151</v>
      </c>
      <c r="E96" s="684" t="b">
        <f t="shared" si="12"/>
        <v>1</v>
      </c>
      <c r="F96" s="261" t="s">
        <v>1421</v>
      </c>
      <c r="G96" s="262" t="s">
        <v>1929</v>
      </c>
      <c r="H96" s="263">
        <v>32490</v>
      </c>
      <c r="I96" s="259" t="s">
        <v>152</v>
      </c>
      <c r="J96" s="259" t="s">
        <v>1735</v>
      </c>
      <c r="K96" s="260" t="s">
        <v>1736</v>
      </c>
      <c r="L96" s="235">
        <v>4</v>
      </c>
      <c r="M96" s="250">
        <f t="shared" si="10"/>
        <v>1300000</v>
      </c>
      <c r="N96" s="250">
        <f t="shared" si="7"/>
        <v>1300000</v>
      </c>
      <c r="O96" s="250">
        <f t="shared" si="8"/>
        <v>0</v>
      </c>
      <c r="P96" s="235">
        <v>4</v>
      </c>
      <c r="Q96" s="250">
        <f t="shared" si="11"/>
        <v>1300000</v>
      </c>
      <c r="R96" s="250">
        <f t="shared" si="9"/>
        <v>0</v>
      </c>
    </row>
    <row r="97" spans="1:18" ht="28.5">
      <c r="A97" s="235">
        <v>87</v>
      </c>
      <c r="B97" s="236" t="s">
        <v>153</v>
      </c>
      <c r="C97" s="236" t="s">
        <v>154</v>
      </c>
      <c r="D97" s="684" t="s">
        <v>154</v>
      </c>
      <c r="E97" s="684" t="b">
        <f t="shared" si="12"/>
        <v>1</v>
      </c>
      <c r="F97" s="261" t="s">
        <v>1421</v>
      </c>
      <c r="G97" s="262" t="s">
        <v>1930</v>
      </c>
      <c r="H97" s="287">
        <v>24190</v>
      </c>
      <c r="I97" s="271" t="s">
        <v>155</v>
      </c>
      <c r="J97" s="288" t="s">
        <v>1836</v>
      </c>
      <c r="K97" s="289" t="s">
        <v>1837</v>
      </c>
      <c r="L97" s="235">
        <v>2</v>
      </c>
      <c r="M97" s="250">
        <f t="shared" si="10"/>
        <v>4700000</v>
      </c>
      <c r="N97" s="250">
        <f t="shared" si="7"/>
        <v>1300000</v>
      </c>
      <c r="O97" s="250">
        <f t="shared" si="8"/>
        <v>3400000</v>
      </c>
      <c r="P97" s="235">
        <v>2</v>
      </c>
      <c r="Q97" s="250">
        <f t="shared" si="11"/>
        <v>4700000</v>
      </c>
      <c r="R97" s="250">
        <f t="shared" si="9"/>
        <v>0</v>
      </c>
    </row>
    <row r="98" spans="1:18" ht="18" customHeight="1">
      <c r="A98" s="235">
        <v>88</v>
      </c>
      <c r="B98" s="230"/>
      <c r="C98" s="236" t="s">
        <v>55</v>
      </c>
      <c r="D98" s="684" t="s">
        <v>55</v>
      </c>
      <c r="E98" s="684" t="b">
        <f t="shared" si="12"/>
        <v>1</v>
      </c>
      <c r="F98" s="261" t="s">
        <v>1423</v>
      </c>
      <c r="G98" s="262" t="s">
        <v>1931</v>
      </c>
      <c r="H98" s="287">
        <v>28323</v>
      </c>
      <c r="I98" s="271" t="s">
        <v>56</v>
      </c>
      <c r="J98" s="288" t="s">
        <v>1509</v>
      </c>
      <c r="K98" s="289" t="s">
        <v>1510</v>
      </c>
      <c r="L98" s="235">
        <v>2</v>
      </c>
      <c r="M98" s="250">
        <f t="shared" si="10"/>
        <v>4700000</v>
      </c>
      <c r="N98" s="250">
        <f t="shared" si="7"/>
        <v>1300000</v>
      </c>
      <c r="O98" s="250">
        <f t="shared" si="8"/>
        <v>3400000</v>
      </c>
      <c r="P98" s="235">
        <v>2</v>
      </c>
      <c r="Q98" s="250">
        <f t="shared" si="11"/>
        <v>4700000</v>
      </c>
      <c r="R98" s="250">
        <f t="shared" si="9"/>
        <v>0</v>
      </c>
    </row>
    <row r="99" spans="1:18" ht="18" customHeight="1">
      <c r="A99" s="235">
        <v>89</v>
      </c>
      <c r="B99" s="236"/>
      <c r="C99" s="236" t="s">
        <v>156</v>
      </c>
      <c r="D99" s="684" t="s">
        <v>156</v>
      </c>
      <c r="E99" s="684" t="b">
        <f t="shared" si="12"/>
        <v>1</v>
      </c>
      <c r="F99" s="261" t="s">
        <v>1423</v>
      </c>
      <c r="G99" s="262" t="s">
        <v>1932</v>
      </c>
      <c r="H99" s="287">
        <v>29158</v>
      </c>
      <c r="I99" s="271" t="s">
        <v>157</v>
      </c>
      <c r="J99" s="288" t="s">
        <v>1838</v>
      </c>
      <c r="K99" s="289" t="s">
        <v>1839</v>
      </c>
      <c r="L99" s="235">
        <v>4</v>
      </c>
      <c r="M99" s="250">
        <f t="shared" si="10"/>
        <v>1300000</v>
      </c>
      <c r="N99" s="250">
        <f t="shared" si="7"/>
        <v>1300000</v>
      </c>
      <c r="O99" s="250">
        <f t="shared" si="8"/>
        <v>0</v>
      </c>
      <c r="P99" s="235">
        <v>3</v>
      </c>
      <c r="Q99" s="250">
        <f t="shared" si="11"/>
        <v>2400000</v>
      </c>
      <c r="R99" s="250">
        <f t="shared" si="9"/>
        <v>1100000</v>
      </c>
    </row>
    <row r="100" spans="1:18" ht="18" customHeight="1">
      <c r="A100" s="235">
        <v>90</v>
      </c>
      <c r="B100" s="236"/>
      <c r="C100" s="236" t="s">
        <v>158</v>
      </c>
      <c r="D100" s="684" t="s">
        <v>158</v>
      </c>
      <c r="E100" s="684" t="b">
        <f t="shared" si="12"/>
        <v>1</v>
      </c>
      <c r="F100" s="261" t="s">
        <v>1423</v>
      </c>
      <c r="G100" s="262" t="s">
        <v>1933</v>
      </c>
      <c r="H100" s="287">
        <v>30928</v>
      </c>
      <c r="I100" s="271" t="s">
        <v>159</v>
      </c>
      <c r="J100" s="288" t="s">
        <v>1840</v>
      </c>
      <c r="K100" s="289" t="s">
        <v>1841</v>
      </c>
      <c r="L100" s="235">
        <v>4</v>
      </c>
      <c r="M100" s="250">
        <f t="shared" si="10"/>
        <v>1300000</v>
      </c>
      <c r="N100" s="250">
        <f t="shared" si="7"/>
        <v>1300000</v>
      </c>
      <c r="O100" s="250">
        <f t="shared" si="8"/>
        <v>0</v>
      </c>
      <c r="P100" s="235">
        <v>4</v>
      </c>
      <c r="Q100" s="250">
        <f t="shared" si="11"/>
        <v>1300000</v>
      </c>
      <c r="R100" s="250">
        <f t="shared" si="9"/>
        <v>0</v>
      </c>
    </row>
    <row r="101" spans="1:18" ht="18" customHeight="1">
      <c r="A101" s="235">
        <v>91</v>
      </c>
      <c r="B101" s="236"/>
      <c r="C101" s="236" t="s">
        <v>1440</v>
      </c>
      <c r="D101" s="684" t="s">
        <v>1440</v>
      </c>
      <c r="E101" s="684" t="b">
        <f t="shared" si="12"/>
        <v>1</v>
      </c>
      <c r="F101" s="261" t="s">
        <v>1421</v>
      </c>
      <c r="G101" s="262" t="s">
        <v>1934</v>
      </c>
      <c r="H101" s="287">
        <v>36502</v>
      </c>
      <c r="I101" s="283" t="s">
        <v>1454</v>
      </c>
      <c r="J101" s="283" t="s">
        <v>1842</v>
      </c>
      <c r="K101" s="290" t="s">
        <v>1843</v>
      </c>
      <c r="L101" s="235">
        <v>4</v>
      </c>
      <c r="M101" s="250">
        <f t="shared" si="10"/>
        <v>1300000</v>
      </c>
      <c r="N101" s="250">
        <f t="shared" si="7"/>
        <v>1300000</v>
      </c>
      <c r="O101" s="250">
        <f t="shared" si="8"/>
        <v>0</v>
      </c>
      <c r="P101" s="235">
        <v>4</v>
      </c>
      <c r="Q101" s="250">
        <f t="shared" si="11"/>
        <v>1300000</v>
      </c>
      <c r="R101" s="250">
        <f t="shared" si="9"/>
        <v>0</v>
      </c>
    </row>
    <row r="102" spans="1:18" ht="18" customHeight="1">
      <c r="A102" s="235"/>
      <c r="B102" s="236"/>
      <c r="C102" s="685" t="s">
        <v>3921</v>
      </c>
      <c r="D102" s="685" t="s">
        <v>3921</v>
      </c>
      <c r="E102" s="684" t="b">
        <f t="shared" si="12"/>
        <v>1</v>
      </c>
      <c r="F102" s="261" t="s">
        <v>1421</v>
      </c>
      <c r="G102" s="262" t="s">
        <v>3922</v>
      </c>
      <c r="H102" s="686" t="s">
        <v>3922</v>
      </c>
      <c r="I102" s="686" t="s">
        <v>3923</v>
      </c>
      <c r="J102" s="687"/>
      <c r="K102" s="245"/>
      <c r="L102" s="235"/>
      <c r="M102" s="250"/>
      <c r="N102" s="250"/>
      <c r="O102" s="250"/>
      <c r="P102" s="235"/>
      <c r="Q102" s="250"/>
      <c r="R102" s="250"/>
    </row>
    <row r="103" spans="1:18" ht="54" customHeight="1">
      <c r="A103" s="235">
        <v>92</v>
      </c>
      <c r="B103" s="236" t="s">
        <v>1414</v>
      </c>
      <c r="C103" s="236" t="s">
        <v>160</v>
      </c>
      <c r="D103" s="236"/>
      <c r="E103" s="236"/>
      <c r="F103" s="261" t="s">
        <v>1421</v>
      </c>
      <c r="G103" s="262" t="s">
        <v>1935</v>
      </c>
      <c r="H103" s="291">
        <v>24785</v>
      </c>
      <c r="I103" s="292" t="s">
        <v>161</v>
      </c>
      <c r="J103" s="293" t="s">
        <v>1610</v>
      </c>
      <c r="K103" s="294" t="s">
        <v>1611</v>
      </c>
      <c r="L103" s="235">
        <v>2</v>
      </c>
      <c r="M103" s="250">
        <f t="shared" si="10"/>
        <v>4700000</v>
      </c>
      <c r="N103" s="250">
        <f t="shared" si="7"/>
        <v>1300000</v>
      </c>
      <c r="O103" s="250">
        <f t="shared" si="8"/>
        <v>3400000</v>
      </c>
      <c r="P103" s="235">
        <v>2</v>
      </c>
      <c r="Q103" s="250">
        <f t="shared" si="11"/>
        <v>4700000</v>
      </c>
      <c r="R103" s="250">
        <f t="shared" si="9"/>
        <v>0</v>
      </c>
    </row>
    <row r="104" spans="1:18" ht="22.15" customHeight="1">
      <c r="A104" s="235">
        <v>93</v>
      </c>
      <c r="B104" s="236"/>
      <c r="C104" s="236" t="s">
        <v>162</v>
      </c>
      <c r="D104" s="236"/>
      <c r="E104" s="236"/>
      <c r="F104" s="261" t="s">
        <v>1421</v>
      </c>
      <c r="G104" s="262" t="s">
        <v>1936</v>
      </c>
      <c r="H104" s="291">
        <v>27398</v>
      </c>
      <c r="I104" s="292" t="s">
        <v>163</v>
      </c>
      <c r="J104" s="293" t="s">
        <v>1612</v>
      </c>
      <c r="K104" s="294" t="s">
        <v>1613</v>
      </c>
      <c r="L104" s="235">
        <v>2</v>
      </c>
      <c r="M104" s="250">
        <f t="shared" si="10"/>
        <v>4700000</v>
      </c>
      <c r="N104" s="250">
        <f t="shared" si="7"/>
        <v>1300000</v>
      </c>
      <c r="O104" s="250">
        <f t="shared" si="8"/>
        <v>3400000</v>
      </c>
      <c r="P104" s="235">
        <v>2</v>
      </c>
      <c r="Q104" s="250">
        <f t="shared" si="11"/>
        <v>4700000</v>
      </c>
      <c r="R104" s="250">
        <f t="shared" si="9"/>
        <v>0</v>
      </c>
    </row>
    <row r="105" spans="1:18" ht="22.15" customHeight="1">
      <c r="A105" s="235">
        <v>94</v>
      </c>
      <c r="B105" s="236"/>
      <c r="C105" s="236" t="s">
        <v>179</v>
      </c>
      <c r="D105" s="236"/>
      <c r="E105" s="236"/>
      <c r="F105" s="261" t="s">
        <v>1421</v>
      </c>
      <c r="G105" s="262" t="s">
        <v>1937</v>
      </c>
      <c r="H105" s="291">
        <v>26671</v>
      </c>
      <c r="I105" s="292" t="s">
        <v>180</v>
      </c>
      <c r="J105" s="293" t="s">
        <v>1614</v>
      </c>
      <c r="K105" s="294" t="s">
        <v>1615</v>
      </c>
      <c r="L105" s="235">
        <v>2</v>
      </c>
      <c r="M105" s="250">
        <f t="shared" si="10"/>
        <v>4700000</v>
      </c>
      <c r="N105" s="250">
        <f t="shared" si="7"/>
        <v>1300000</v>
      </c>
      <c r="O105" s="250">
        <f t="shared" si="8"/>
        <v>3400000</v>
      </c>
      <c r="P105" s="235">
        <v>2</v>
      </c>
      <c r="Q105" s="250">
        <f t="shared" si="11"/>
        <v>4700000</v>
      </c>
      <c r="R105" s="250">
        <f t="shared" si="9"/>
        <v>0</v>
      </c>
    </row>
    <row r="106" spans="1:18" ht="22.15" customHeight="1">
      <c r="A106" s="235">
        <v>95</v>
      </c>
      <c r="B106" s="236"/>
      <c r="C106" s="236" t="s">
        <v>164</v>
      </c>
      <c r="D106" s="236"/>
      <c r="E106" s="236"/>
      <c r="F106" s="261" t="s">
        <v>1421</v>
      </c>
      <c r="G106" s="262" t="s">
        <v>1938</v>
      </c>
      <c r="H106" s="291">
        <v>29114</v>
      </c>
      <c r="I106" s="292" t="s">
        <v>165</v>
      </c>
      <c r="J106" s="293" t="s">
        <v>1616</v>
      </c>
      <c r="K106" s="294" t="s">
        <v>1617</v>
      </c>
      <c r="L106" s="235">
        <v>4</v>
      </c>
      <c r="M106" s="250">
        <f t="shared" si="10"/>
        <v>1300000</v>
      </c>
      <c r="N106" s="250">
        <f t="shared" si="7"/>
        <v>1300000</v>
      </c>
      <c r="O106" s="250">
        <f t="shared" si="8"/>
        <v>0</v>
      </c>
      <c r="P106" s="235">
        <v>4</v>
      </c>
      <c r="Q106" s="250">
        <f t="shared" si="11"/>
        <v>1300000</v>
      </c>
      <c r="R106" s="250">
        <f t="shared" si="9"/>
        <v>0</v>
      </c>
    </row>
    <row r="107" spans="1:18" ht="22.15" customHeight="1">
      <c r="A107" s="235">
        <v>96</v>
      </c>
      <c r="B107" s="236"/>
      <c r="C107" s="236" t="s">
        <v>122</v>
      </c>
      <c r="D107" s="236"/>
      <c r="E107" s="236"/>
      <c r="F107" s="261" t="s">
        <v>1421</v>
      </c>
      <c r="G107" s="262" t="s">
        <v>1939</v>
      </c>
      <c r="H107" s="291">
        <v>30837</v>
      </c>
      <c r="I107" s="292" t="s">
        <v>166</v>
      </c>
      <c r="J107" s="293" t="s">
        <v>1511</v>
      </c>
      <c r="K107" s="294" t="s">
        <v>1618</v>
      </c>
      <c r="L107" s="235">
        <v>3</v>
      </c>
      <c r="M107" s="250">
        <f t="shared" si="10"/>
        <v>2400000</v>
      </c>
      <c r="N107" s="250">
        <f t="shared" si="7"/>
        <v>1300000</v>
      </c>
      <c r="O107" s="250">
        <f t="shared" si="8"/>
        <v>1100000</v>
      </c>
      <c r="P107" s="235">
        <v>3</v>
      </c>
      <c r="Q107" s="250">
        <f t="shared" si="11"/>
        <v>2400000</v>
      </c>
      <c r="R107" s="250">
        <f t="shared" si="9"/>
        <v>0</v>
      </c>
    </row>
    <row r="108" spans="1:18" ht="22.15" customHeight="1">
      <c r="A108" s="235">
        <v>97</v>
      </c>
      <c r="B108" s="236"/>
      <c r="C108" s="236" t="s">
        <v>167</v>
      </c>
      <c r="D108" s="236"/>
      <c r="E108" s="236"/>
      <c r="F108" s="261" t="s">
        <v>1423</v>
      </c>
      <c r="G108" s="262" t="s">
        <v>1940</v>
      </c>
      <c r="H108" s="291">
        <v>30666</v>
      </c>
      <c r="I108" s="292" t="s">
        <v>168</v>
      </c>
      <c r="J108" s="293" t="s">
        <v>1594</v>
      </c>
      <c r="K108" s="294" t="s">
        <v>1619</v>
      </c>
      <c r="L108" s="235">
        <v>4</v>
      </c>
      <c r="M108" s="250">
        <f t="shared" si="10"/>
        <v>1300000</v>
      </c>
      <c r="N108" s="250">
        <f t="shared" si="7"/>
        <v>1300000</v>
      </c>
      <c r="O108" s="250">
        <f t="shared" si="8"/>
        <v>0</v>
      </c>
      <c r="P108" s="235">
        <v>4</v>
      </c>
      <c r="Q108" s="250">
        <f t="shared" si="11"/>
        <v>1300000</v>
      </c>
      <c r="R108" s="250">
        <f t="shared" si="9"/>
        <v>0</v>
      </c>
    </row>
    <row r="109" spans="1:18" ht="22.15" customHeight="1">
      <c r="A109" s="235">
        <v>98</v>
      </c>
      <c r="B109" s="236"/>
      <c r="C109" s="236" t="s">
        <v>169</v>
      </c>
      <c r="D109" s="236"/>
      <c r="E109" s="236"/>
      <c r="F109" s="261" t="s">
        <v>1421</v>
      </c>
      <c r="G109" s="262" t="s">
        <v>1941</v>
      </c>
      <c r="H109" s="291">
        <v>32390</v>
      </c>
      <c r="I109" s="292" t="s">
        <v>170</v>
      </c>
      <c r="J109" s="293" t="s">
        <v>1593</v>
      </c>
      <c r="K109" s="294" t="s">
        <v>1620</v>
      </c>
      <c r="L109" s="235">
        <v>4</v>
      </c>
      <c r="M109" s="250">
        <f t="shared" si="10"/>
        <v>1300000</v>
      </c>
      <c r="N109" s="250">
        <f t="shared" si="7"/>
        <v>1300000</v>
      </c>
      <c r="O109" s="250">
        <f t="shared" si="8"/>
        <v>0</v>
      </c>
      <c r="P109" s="235">
        <v>3</v>
      </c>
      <c r="Q109" s="250">
        <f t="shared" si="11"/>
        <v>2400000</v>
      </c>
      <c r="R109" s="250">
        <f t="shared" si="9"/>
        <v>1100000</v>
      </c>
    </row>
    <row r="110" spans="1:18" ht="22.15" customHeight="1">
      <c r="A110" s="235">
        <v>99</v>
      </c>
      <c r="B110" s="236"/>
      <c r="C110" s="236" t="s">
        <v>171</v>
      </c>
      <c r="D110" s="236"/>
      <c r="E110" s="236"/>
      <c r="F110" s="261" t="s">
        <v>1423</v>
      </c>
      <c r="G110" s="262" t="s">
        <v>1942</v>
      </c>
      <c r="H110" s="291">
        <v>28673</v>
      </c>
      <c r="I110" s="292" t="s">
        <v>172</v>
      </c>
      <c r="J110" s="293" t="s">
        <v>1621</v>
      </c>
      <c r="K110" s="294" t="s">
        <v>1622</v>
      </c>
      <c r="L110" s="235">
        <v>4</v>
      </c>
      <c r="M110" s="250">
        <f t="shared" si="10"/>
        <v>1300000</v>
      </c>
      <c r="N110" s="250">
        <f t="shared" si="7"/>
        <v>1300000</v>
      </c>
      <c r="O110" s="250">
        <f t="shared" si="8"/>
        <v>0</v>
      </c>
      <c r="P110" s="235">
        <v>3</v>
      </c>
      <c r="Q110" s="250">
        <f t="shared" si="11"/>
        <v>2400000</v>
      </c>
      <c r="R110" s="250">
        <f t="shared" si="9"/>
        <v>1100000</v>
      </c>
    </row>
    <row r="111" spans="1:18" ht="22.15" customHeight="1">
      <c r="A111" s="235">
        <v>100</v>
      </c>
      <c r="B111" s="236"/>
      <c r="C111" s="236" t="s">
        <v>173</v>
      </c>
      <c r="D111" s="236"/>
      <c r="E111" s="236"/>
      <c r="F111" s="261" t="s">
        <v>1421</v>
      </c>
      <c r="G111" s="262" t="s">
        <v>1943</v>
      </c>
      <c r="H111" s="291">
        <v>31248</v>
      </c>
      <c r="I111" s="292" t="s">
        <v>174</v>
      </c>
      <c r="J111" s="293" t="s">
        <v>1623</v>
      </c>
      <c r="K111" s="294" t="s">
        <v>1624</v>
      </c>
      <c r="L111" s="235">
        <v>3</v>
      </c>
      <c r="M111" s="250">
        <f t="shared" si="10"/>
        <v>2400000</v>
      </c>
      <c r="N111" s="250">
        <f t="shared" si="7"/>
        <v>1300000</v>
      </c>
      <c r="O111" s="250">
        <f t="shared" si="8"/>
        <v>1100000</v>
      </c>
      <c r="P111" s="235">
        <v>3</v>
      </c>
      <c r="Q111" s="250">
        <f t="shared" si="11"/>
        <v>2400000</v>
      </c>
      <c r="R111" s="250">
        <f t="shared" si="9"/>
        <v>0</v>
      </c>
    </row>
    <row r="112" spans="1:18" ht="22.15" customHeight="1">
      <c r="A112" s="235">
        <v>101</v>
      </c>
      <c r="B112" s="236"/>
      <c r="C112" s="236" t="s">
        <v>175</v>
      </c>
      <c r="D112" s="236"/>
      <c r="E112" s="236"/>
      <c r="F112" s="261" t="s">
        <v>1421</v>
      </c>
      <c r="G112" s="262" t="s">
        <v>1944</v>
      </c>
      <c r="H112" s="291">
        <v>28397</v>
      </c>
      <c r="I112" s="292" t="s">
        <v>176</v>
      </c>
      <c r="J112" s="293" t="s">
        <v>1625</v>
      </c>
      <c r="K112" s="294" t="s">
        <v>1626</v>
      </c>
      <c r="L112" s="235">
        <v>4</v>
      </c>
      <c r="M112" s="250">
        <f t="shared" si="10"/>
        <v>1300000</v>
      </c>
      <c r="N112" s="250">
        <f t="shared" si="7"/>
        <v>1300000</v>
      </c>
      <c r="O112" s="250">
        <f t="shared" si="8"/>
        <v>0</v>
      </c>
      <c r="P112" s="235">
        <v>4</v>
      </c>
      <c r="Q112" s="250">
        <f t="shared" si="11"/>
        <v>1300000</v>
      </c>
      <c r="R112" s="250">
        <f t="shared" si="9"/>
        <v>0</v>
      </c>
    </row>
    <row r="113" spans="1:18" ht="22.15" customHeight="1">
      <c r="A113" s="235">
        <v>102</v>
      </c>
      <c r="B113" s="236"/>
      <c r="C113" s="236" t="s">
        <v>177</v>
      </c>
      <c r="D113" s="236"/>
      <c r="E113" s="236"/>
      <c r="F113" s="261" t="s">
        <v>1421</v>
      </c>
      <c r="G113" s="262" t="s">
        <v>1945</v>
      </c>
      <c r="H113" s="291">
        <v>33191</v>
      </c>
      <c r="I113" s="292" t="s">
        <v>1325</v>
      </c>
      <c r="J113" s="293" t="s">
        <v>1513</v>
      </c>
      <c r="K113" s="294" t="s">
        <v>1627</v>
      </c>
      <c r="L113" s="235">
        <v>4</v>
      </c>
      <c r="M113" s="250">
        <f t="shared" si="10"/>
        <v>1300000</v>
      </c>
      <c r="N113" s="250">
        <f t="shared" si="7"/>
        <v>1300000</v>
      </c>
      <c r="O113" s="250">
        <f t="shared" si="8"/>
        <v>0</v>
      </c>
      <c r="P113" s="235">
        <v>4</v>
      </c>
      <c r="Q113" s="250">
        <f t="shared" si="11"/>
        <v>1300000</v>
      </c>
      <c r="R113" s="250">
        <f t="shared" si="9"/>
        <v>0</v>
      </c>
    </row>
    <row r="114" spans="1:18" ht="22.15" customHeight="1">
      <c r="A114" s="235">
        <v>103</v>
      </c>
      <c r="B114" s="236"/>
      <c r="C114" s="236" t="s">
        <v>181</v>
      </c>
      <c r="D114" s="236"/>
      <c r="E114" s="236"/>
      <c r="F114" s="261" t="s">
        <v>1421</v>
      </c>
      <c r="G114" s="262" t="s">
        <v>1946</v>
      </c>
      <c r="H114" s="291">
        <v>25235</v>
      </c>
      <c r="I114" s="292" t="s">
        <v>1326</v>
      </c>
      <c r="J114" s="293" t="s">
        <v>1628</v>
      </c>
      <c r="K114" s="294" t="s">
        <v>1629</v>
      </c>
      <c r="L114" s="235">
        <v>4</v>
      </c>
      <c r="M114" s="250">
        <f t="shared" si="10"/>
        <v>1300000</v>
      </c>
      <c r="N114" s="250">
        <f t="shared" si="7"/>
        <v>1300000</v>
      </c>
      <c r="O114" s="250">
        <f t="shared" si="8"/>
        <v>0</v>
      </c>
      <c r="P114" s="235">
        <v>4</v>
      </c>
      <c r="Q114" s="250">
        <f t="shared" si="11"/>
        <v>1300000</v>
      </c>
      <c r="R114" s="250">
        <f t="shared" si="9"/>
        <v>0</v>
      </c>
    </row>
    <row r="115" spans="1:18" ht="22.15" customHeight="1">
      <c r="A115" s="235">
        <v>104</v>
      </c>
      <c r="B115" s="236"/>
      <c r="C115" s="236" t="s">
        <v>182</v>
      </c>
      <c r="D115" s="236"/>
      <c r="E115" s="236"/>
      <c r="F115" s="261" t="s">
        <v>1421</v>
      </c>
      <c r="G115" s="262" t="s">
        <v>1947</v>
      </c>
      <c r="H115" s="291">
        <v>29001</v>
      </c>
      <c r="I115" s="292" t="s">
        <v>183</v>
      </c>
      <c r="J115" s="295" t="s">
        <v>1514</v>
      </c>
      <c r="K115" s="294" t="s">
        <v>1630</v>
      </c>
      <c r="L115" s="235">
        <v>4</v>
      </c>
      <c r="M115" s="250">
        <f t="shared" si="10"/>
        <v>1300000</v>
      </c>
      <c r="N115" s="250">
        <f t="shared" si="7"/>
        <v>1300000</v>
      </c>
      <c r="O115" s="250">
        <f t="shared" si="8"/>
        <v>0</v>
      </c>
      <c r="P115" s="235">
        <v>4</v>
      </c>
      <c r="Q115" s="250">
        <f t="shared" si="11"/>
        <v>1300000</v>
      </c>
      <c r="R115" s="250">
        <f t="shared" si="9"/>
        <v>0</v>
      </c>
    </row>
    <row r="116" spans="1:18" ht="22.15" customHeight="1">
      <c r="A116" s="235">
        <v>105</v>
      </c>
      <c r="B116" s="236"/>
      <c r="C116" s="236" t="s">
        <v>184</v>
      </c>
      <c r="D116" s="236"/>
      <c r="E116" s="236"/>
      <c r="F116" s="261" t="s">
        <v>1423</v>
      </c>
      <c r="G116" s="262" t="s">
        <v>1951</v>
      </c>
      <c r="H116" s="291">
        <v>30739</v>
      </c>
      <c r="I116" s="292" t="s">
        <v>185</v>
      </c>
      <c r="J116" s="293" t="s">
        <v>1592</v>
      </c>
      <c r="K116" s="294" t="s">
        <v>1631</v>
      </c>
      <c r="L116" s="235">
        <v>4</v>
      </c>
      <c r="M116" s="250">
        <f t="shared" si="10"/>
        <v>1300000</v>
      </c>
      <c r="N116" s="250">
        <f t="shared" si="7"/>
        <v>1300000</v>
      </c>
      <c r="O116" s="250">
        <f t="shared" si="8"/>
        <v>0</v>
      </c>
      <c r="P116" s="235">
        <v>4</v>
      </c>
      <c r="Q116" s="250">
        <f t="shared" si="11"/>
        <v>1300000</v>
      </c>
      <c r="R116" s="250">
        <f t="shared" si="9"/>
        <v>0</v>
      </c>
    </row>
    <row r="117" spans="1:18" ht="22.15" customHeight="1">
      <c r="A117" s="235">
        <v>106</v>
      </c>
      <c r="B117" s="236"/>
      <c r="C117" s="236" t="s">
        <v>186</v>
      </c>
      <c r="D117" s="236"/>
      <c r="E117" s="236"/>
      <c r="F117" s="261" t="s">
        <v>1421</v>
      </c>
      <c r="G117" s="262" t="s">
        <v>1952</v>
      </c>
      <c r="H117" s="291">
        <v>30623</v>
      </c>
      <c r="I117" s="292" t="s">
        <v>187</v>
      </c>
      <c r="J117" s="293" t="s">
        <v>1632</v>
      </c>
      <c r="K117" s="294" t="s">
        <v>1633</v>
      </c>
      <c r="L117" s="235">
        <v>4</v>
      </c>
      <c r="M117" s="250">
        <f t="shared" si="10"/>
        <v>1300000</v>
      </c>
      <c r="N117" s="250">
        <f t="shared" si="7"/>
        <v>1300000</v>
      </c>
      <c r="O117" s="250">
        <f t="shared" si="8"/>
        <v>0</v>
      </c>
      <c r="P117" s="235">
        <v>4</v>
      </c>
      <c r="Q117" s="250">
        <f t="shared" si="11"/>
        <v>1300000</v>
      </c>
      <c r="R117" s="250">
        <f t="shared" si="9"/>
        <v>0</v>
      </c>
    </row>
    <row r="118" spans="1:18" ht="22.15" customHeight="1">
      <c r="A118" s="235">
        <v>107</v>
      </c>
      <c r="B118" s="236"/>
      <c r="C118" s="236" t="s">
        <v>188</v>
      </c>
      <c r="D118" s="236"/>
      <c r="E118" s="236"/>
      <c r="F118" s="261" t="s">
        <v>1421</v>
      </c>
      <c r="G118" s="262" t="s">
        <v>1953</v>
      </c>
      <c r="H118" s="291">
        <v>31816</v>
      </c>
      <c r="I118" s="292" t="s">
        <v>189</v>
      </c>
      <c r="J118" s="293" t="s">
        <v>1634</v>
      </c>
      <c r="K118" s="294" t="s">
        <v>1635</v>
      </c>
      <c r="L118" s="235">
        <v>4</v>
      </c>
      <c r="M118" s="250">
        <f t="shared" si="10"/>
        <v>1300000</v>
      </c>
      <c r="N118" s="250">
        <f t="shared" si="7"/>
        <v>1300000</v>
      </c>
      <c r="O118" s="250">
        <f t="shared" si="8"/>
        <v>0</v>
      </c>
      <c r="P118" s="235">
        <v>4</v>
      </c>
      <c r="Q118" s="250">
        <f t="shared" si="11"/>
        <v>1300000</v>
      </c>
      <c r="R118" s="250">
        <f t="shared" si="9"/>
        <v>0</v>
      </c>
    </row>
    <row r="119" spans="1:18" ht="22.15" customHeight="1">
      <c r="A119" s="235">
        <v>108</v>
      </c>
      <c r="B119" s="236"/>
      <c r="C119" s="236" t="s">
        <v>190</v>
      </c>
      <c r="D119" s="236"/>
      <c r="E119" s="236"/>
      <c r="F119" s="261" t="s">
        <v>1423</v>
      </c>
      <c r="G119" s="262" t="s">
        <v>1948</v>
      </c>
      <c r="H119" s="291">
        <v>33051</v>
      </c>
      <c r="I119" s="292" t="s">
        <v>191</v>
      </c>
      <c r="J119" s="293" t="s">
        <v>1636</v>
      </c>
      <c r="K119" s="294" t="s">
        <v>1637</v>
      </c>
      <c r="L119" s="235">
        <v>3</v>
      </c>
      <c r="M119" s="250">
        <f t="shared" si="10"/>
        <v>2400000</v>
      </c>
      <c r="N119" s="250">
        <f t="shared" si="7"/>
        <v>1300000</v>
      </c>
      <c r="O119" s="250">
        <f t="shared" si="8"/>
        <v>1100000</v>
      </c>
      <c r="P119" s="235">
        <v>3</v>
      </c>
      <c r="Q119" s="250">
        <f t="shared" si="11"/>
        <v>2400000</v>
      </c>
      <c r="R119" s="250">
        <f t="shared" si="9"/>
        <v>0</v>
      </c>
    </row>
    <row r="120" spans="1:18" ht="22.15" customHeight="1">
      <c r="A120" s="235">
        <v>109</v>
      </c>
      <c r="B120" s="236"/>
      <c r="C120" s="236" t="s">
        <v>192</v>
      </c>
      <c r="D120" s="236"/>
      <c r="E120" s="236"/>
      <c r="F120" s="261" t="s">
        <v>1423</v>
      </c>
      <c r="G120" s="262" t="s">
        <v>1954</v>
      </c>
      <c r="H120" s="291">
        <v>30241</v>
      </c>
      <c r="I120" s="292" t="s">
        <v>193</v>
      </c>
      <c r="J120" s="293" t="s">
        <v>1515</v>
      </c>
      <c r="K120" s="294" t="s">
        <v>1638</v>
      </c>
      <c r="L120" s="235">
        <v>4</v>
      </c>
      <c r="M120" s="250">
        <f t="shared" si="10"/>
        <v>1300000</v>
      </c>
      <c r="N120" s="250">
        <f t="shared" si="7"/>
        <v>1300000</v>
      </c>
      <c r="O120" s="250">
        <f t="shared" si="8"/>
        <v>0</v>
      </c>
      <c r="P120" s="235">
        <v>4</v>
      </c>
      <c r="Q120" s="250">
        <f t="shared" si="11"/>
        <v>1300000</v>
      </c>
      <c r="R120" s="250">
        <f t="shared" si="9"/>
        <v>0</v>
      </c>
    </row>
    <row r="121" spans="1:18" ht="22.15" customHeight="1">
      <c r="A121" s="235">
        <v>110</v>
      </c>
      <c r="B121" s="236"/>
      <c r="C121" s="236" t="s">
        <v>194</v>
      </c>
      <c r="D121" s="236"/>
      <c r="E121" s="236"/>
      <c r="F121" s="261" t="s">
        <v>1423</v>
      </c>
      <c r="G121" s="262" t="s">
        <v>1949</v>
      </c>
      <c r="H121" s="291">
        <v>30557</v>
      </c>
      <c r="I121" s="292" t="s">
        <v>195</v>
      </c>
      <c r="J121" s="293" t="s">
        <v>1516</v>
      </c>
      <c r="K121" s="294" t="s">
        <v>1639</v>
      </c>
      <c r="L121" s="235">
        <v>4</v>
      </c>
      <c r="M121" s="250">
        <f t="shared" si="10"/>
        <v>1300000</v>
      </c>
      <c r="N121" s="250">
        <f t="shared" si="7"/>
        <v>1300000</v>
      </c>
      <c r="O121" s="250">
        <f t="shared" si="8"/>
        <v>0</v>
      </c>
      <c r="P121" s="235">
        <v>2</v>
      </c>
      <c r="Q121" s="250">
        <f t="shared" si="11"/>
        <v>4700000</v>
      </c>
      <c r="R121" s="250">
        <f t="shared" si="9"/>
        <v>3400000</v>
      </c>
    </row>
    <row r="122" spans="1:18" ht="22.15" customHeight="1">
      <c r="A122" s="235">
        <v>111</v>
      </c>
      <c r="B122" s="236"/>
      <c r="C122" s="236" t="s">
        <v>196</v>
      </c>
      <c r="D122" s="236"/>
      <c r="E122" s="236"/>
      <c r="F122" s="261" t="s">
        <v>1423</v>
      </c>
      <c r="G122" s="262" t="s">
        <v>1955</v>
      </c>
      <c r="H122" s="291">
        <v>29497</v>
      </c>
      <c r="I122" s="292" t="s">
        <v>197</v>
      </c>
      <c r="J122" s="293" t="s">
        <v>1512</v>
      </c>
      <c r="K122" s="294" t="s">
        <v>1640</v>
      </c>
      <c r="L122" s="235">
        <v>4</v>
      </c>
      <c r="M122" s="250">
        <f t="shared" si="10"/>
        <v>1300000</v>
      </c>
      <c r="N122" s="250">
        <f t="shared" si="7"/>
        <v>1300000</v>
      </c>
      <c r="O122" s="250">
        <f t="shared" si="8"/>
        <v>0</v>
      </c>
      <c r="P122" s="235">
        <v>4</v>
      </c>
      <c r="Q122" s="250">
        <f t="shared" si="11"/>
        <v>1300000</v>
      </c>
      <c r="R122" s="250">
        <f t="shared" si="9"/>
        <v>0</v>
      </c>
    </row>
    <row r="123" spans="1:18" ht="22.15" customHeight="1">
      <c r="A123" s="235">
        <v>112</v>
      </c>
      <c r="B123" s="236"/>
      <c r="C123" s="236" t="s">
        <v>1426</v>
      </c>
      <c r="D123" s="236"/>
      <c r="E123" s="236"/>
      <c r="F123" s="261" t="s">
        <v>1423</v>
      </c>
      <c r="G123" s="262" t="s">
        <v>1950</v>
      </c>
      <c r="H123" s="291">
        <v>35610</v>
      </c>
      <c r="I123" s="292" t="s">
        <v>1427</v>
      </c>
      <c r="J123" s="293" t="s">
        <v>1641</v>
      </c>
      <c r="K123" s="296" t="s">
        <v>1642</v>
      </c>
      <c r="L123" s="235">
        <v>4</v>
      </c>
      <c r="M123" s="250">
        <f t="shared" si="10"/>
        <v>1300000</v>
      </c>
      <c r="N123" s="250">
        <f t="shared" si="7"/>
        <v>1300000</v>
      </c>
      <c r="O123" s="250">
        <f t="shared" si="8"/>
        <v>0</v>
      </c>
      <c r="P123" s="235">
        <v>1</v>
      </c>
      <c r="Q123" s="250">
        <f t="shared" si="11"/>
        <v>7200000</v>
      </c>
      <c r="R123" s="250">
        <f t="shared" si="9"/>
        <v>5900000</v>
      </c>
    </row>
    <row r="124" spans="1:18" ht="47.45" customHeight="1">
      <c r="A124" s="235">
        <v>113</v>
      </c>
      <c r="B124" s="236" t="s">
        <v>198</v>
      </c>
      <c r="C124" s="236" t="s">
        <v>199</v>
      </c>
      <c r="D124" s="236"/>
      <c r="E124" s="236"/>
      <c r="F124" s="261" t="s">
        <v>1421</v>
      </c>
      <c r="G124" s="262" t="s">
        <v>1956</v>
      </c>
      <c r="H124" s="263">
        <v>27690</v>
      </c>
      <c r="I124" s="259" t="s">
        <v>200</v>
      </c>
      <c r="J124" s="259" t="s">
        <v>1595</v>
      </c>
      <c r="K124" s="297" t="s">
        <v>1596</v>
      </c>
      <c r="L124" s="235">
        <v>2</v>
      </c>
      <c r="M124" s="250">
        <f t="shared" si="10"/>
        <v>4700000</v>
      </c>
      <c r="N124" s="250">
        <f t="shared" si="7"/>
        <v>1300000</v>
      </c>
      <c r="O124" s="250">
        <f t="shared" si="8"/>
        <v>3400000</v>
      </c>
      <c r="P124" s="235">
        <v>2</v>
      </c>
      <c r="Q124" s="250">
        <f t="shared" si="11"/>
        <v>4700000</v>
      </c>
      <c r="R124" s="250">
        <f t="shared" si="9"/>
        <v>0</v>
      </c>
    </row>
    <row r="125" spans="1:18" ht="22.15" customHeight="1">
      <c r="A125" s="235">
        <v>114</v>
      </c>
      <c r="B125" s="236"/>
      <c r="C125" s="236" t="s">
        <v>201</v>
      </c>
      <c r="D125" s="236"/>
      <c r="E125" s="236"/>
      <c r="F125" s="261" t="s">
        <v>1421</v>
      </c>
      <c r="G125" s="262" t="s">
        <v>1957</v>
      </c>
      <c r="H125" s="263">
        <v>28555</v>
      </c>
      <c r="I125" s="259" t="s">
        <v>202</v>
      </c>
      <c r="J125" s="259" t="s">
        <v>1601</v>
      </c>
      <c r="K125" s="297" t="s">
        <v>1602</v>
      </c>
      <c r="L125" s="235">
        <v>2</v>
      </c>
      <c r="M125" s="250">
        <f t="shared" si="10"/>
        <v>4700000</v>
      </c>
      <c r="N125" s="250">
        <f t="shared" si="7"/>
        <v>1300000</v>
      </c>
      <c r="O125" s="250">
        <f t="shared" si="8"/>
        <v>3400000</v>
      </c>
      <c r="P125" s="235">
        <v>2</v>
      </c>
      <c r="Q125" s="250">
        <f t="shared" si="11"/>
        <v>4700000</v>
      </c>
      <c r="R125" s="250">
        <f t="shared" si="9"/>
        <v>0</v>
      </c>
    </row>
    <row r="126" spans="1:18" ht="22.15" customHeight="1">
      <c r="A126" s="235">
        <v>115</v>
      </c>
      <c r="B126" s="236"/>
      <c r="C126" s="236" t="s">
        <v>203</v>
      </c>
      <c r="D126" s="236"/>
      <c r="E126" s="236"/>
      <c r="F126" s="261" t="s">
        <v>1421</v>
      </c>
      <c r="G126" s="262" t="s">
        <v>1958</v>
      </c>
      <c r="H126" s="263">
        <v>29934</v>
      </c>
      <c r="I126" s="259" t="s">
        <v>1403</v>
      </c>
      <c r="J126" s="259" t="s">
        <v>1603</v>
      </c>
      <c r="K126" s="297" t="s">
        <v>1604</v>
      </c>
      <c r="L126" s="235">
        <v>3</v>
      </c>
      <c r="M126" s="250">
        <f t="shared" si="10"/>
        <v>2400000</v>
      </c>
      <c r="N126" s="250">
        <f>+$T$5</f>
        <v>2400000</v>
      </c>
      <c r="O126" s="250">
        <f t="shared" si="8"/>
        <v>0</v>
      </c>
      <c r="P126" s="235">
        <v>3</v>
      </c>
      <c r="Q126" s="250">
        <f t="shared" si="11"/>
        <v>2400000</v>
      </c>
      <c r="R126" s="250">
        <f t="shared" si="9"/>
        <v>0</v>
      </c>
    </row>
    <row r="127" spans="1:18" ht="22.15" customHeight="1">
      <c r="A127" s="235">
        <v>116</v>
      </c>
      <c r="B127" s="236"/>
      <c r="C127" s="236" t="s">
        <v>204</v>
      </c>
      <c r="D127" s="236"/>
      <c r="E127" s="236"/>
      <c r="F127" s="261" t="s">
        <v>1421</v>
      </c>
      <c r="G127" s="262" t="s">
        <v>1959</v>
      </c>
      <c r="H127" s="263">
        <v>32360</v>
      </c>
      <c r="I127" s="259" t="s">
        <v>205</v>
      </c>
      <c r="J127" s="259" t="s">
        <v>1597</v>
      </c>
      <c r="K127" s="297" t="s">
        <v>1598</v>
      </c>
      <c r="L127" s="235">
        <v>3</v>
      </c>
      <c r="M127" s="250">
        <f t="shared" si="10"/>
        <v>2400000</v>
      </c>
      <c r="N127" s="250">
        <f>+$T$5</f>
        <v>2400000</v>
      </c>
      <c r="O127" s="250">
        <f t="shared" si="8"/>
        <v>0</v>
      </c>
      <c r="P127" s="235">
        <v>3</v>
      </c>
      <c r="Q127" s="250">
        <f t="shared" si="11"/>
        <v>2400000</v>
      </c>
      <c r="R127" s="250">
        <f t="shared" si="9"/>
        <v>0</v>
      </c>
    </row>
    <row r="128" spans="1:18" ht="22.15" customHeight="1">
      <c r="A128" s="235">
        <v>117</v>
      </c>
      <c r="B128" s="236"/>
      <c r="C128" s="236" t="s">
        <v>206</v>
      </c>
      <c r="D128" s="236"/>
      <c r="E128" s="236"/>
      <c r="F128" s="261" t="s">
        <v>1421</v>
      </c>
      <c r="G128" s="262" t="s">
        <v>1960</v>
      </c>
      <c r="H128" s="263">
        <v>32074</v>
      </c>
      <c r="I128" s="259" t="s">
        <v>207</v>
      </c>
      <c r="J128" s="259" t="s">
        <v>1605</v>
      </c>
      <c r="K128" s="297" t="s">
        <v>1606</v>
      </c>
      <c r="L128" s="235">
        <v>3</v>
      </c>
      <c r="M128" s="250">
        <f t="shared" si="10"/>
        <v>2400000</v>
      </c>
      <c r="N128" s="250">
        <f>+$T$5</f>
        <v>2400000</v>
      </c>
      <c r="O128" s="250">
        <f t="shared" si="8"/>
        <v>0</v>
      </c>
      <c r="P128" s="235">
        <v>3</v>
      </c>
      <c r="Q128" s="250">
        <f t="shared" si="11"/>
        <v>2400000</v>
      </c>
      <c r="R128" s="250">
        <f t="shared" si="9"/>
        <v>0</v>
      </c>
    </row>
    <row r="129" spans="1:18" ht="22.15" customHeight="1">
      <c r="A129" s="235">
        <v>118</v>
      </c>
      <c r="B129" s="236"/>
      <c r="C129" s="236" t="s">
        <v>208</v>
      </c>
      <c r="D129" s="236"/>
      <c r="E129" s="236"/>
      <c r="F129" s="261" t="s">
        <v>1421</v>
      </c>
      <c r="G129" s="262" t="s">
        <v>1160</v>
      </c>
      <c r="H129" s="263">
        <v>33673</v>
      </c>
      <c r="I129" s="259" t="s">
        <v>209</v>
      </c>
      <c r="J129" s="259" t="s">
        <v>1599</v>
      </c>
      <c r="K129" s="297" t="s">
        <v>1600</v>
      </c>
      <c r="L129" s="235">
        <v>4</v>
      </c>
      <c r="M129" s="250">
        <f t="shared" si="10"/>
        <v>1300000</v>
      </c>
      <c r="N129" s="250">
        <f>+$T$6</f>
        <v>1300000</v>
      </c>
      <c r="O129" s="250">
        <f t="shared" si="8"/>
        <v>0</v>
      </c>
      <c r="P129" s="235">
        <v>2</v>
      </c>
      <c r="Q129" s="250">
        <f t="shared" si="11"/>
        <v>4700000</v>
      </c>
      <c r="R129" s="250">
        <f t="shared" si="9"/>
        <v>3400000</v>
      </c>
    </row>
    <row r="130" spans="1:18" ht="22.15" customHeight="1">
      <c r="A130" s="235">
        <v>119</v>
      </c>
      <c r="B130" s="236"/>
      <c r="C130" s="236" t="s">
        <v>1441</v>
      </c>
      <c r="D130" s="236"/>
      <c r="E130" s="236"/>
      <c r="F130" s="261" t="s">
        <v>1421</v>
      </c>
      <c r="G130" s="262" t="s">
        <v>1961</v>
      </c>
      <c r="H130" s="287">
        <v>36860</v>
      </c>
      <c r="I130" s="271" t="s">
        <v>1458</v>
      </c>
      <c r="J130" s="271" t="s">
        <v>1607</v>
      </c>
      <c r="K130" s="297" t="s">
        <v>1608</v>
      </c>
      <c r="L130" s="235">
        <v>3</v>
      </c>
      <c r="M130" s="250">
        <f t="shared" si="10"/>
        <v>2400000</v>
      </c>
      <c r="N130" s="250">
        <f>+$T$5</f>
        <v>2400000</v>
      </c>
      <c r="O130" s="250">
        <f t="shared" si="8"/>
        <v>0</v>
      </c>
      <c r="P130" s="235">
        <v>3</v>
      </c>
      <c r="Q130" s="250">
        <f t="shared" si="11"/>
        <v>2400000</v>
      </c>
      <c r="R130" s="250">
        <f t="shared" si="9"/>
        <v>0</v>
      </c>
    </row>
    <row r="131" spans="1:18" ht="22.15" customHeight="1">
      <c r="A131" s="235">
        <v>120</v>
      </c>
      <c r="B131" s="236" t="s">
        <v>210</v>
      </c>
      <c r="C131" s="236" t="s">
        <v>211</v>
      </c>
      <c r="D131" s="236"/>
      <c r="E131" s="236"/>
      <c r="F131" s="261" t="s">
        <v>1421</v>
      </c>
      <c r="G131" s="262" t="s">
        <v>1962</v>
      </c>
      <c r="H131" s="263">
        <v>25614</v>
      </c>
      <c r="I131" s="259" t="s">
        <v>212</v>
      </c>
      <c r="J131" s="271" t="s">
        <v>1737</v>
      </c>
      <c r="K131" s="289" t="s">
        <v>1738</v>
      </c>
      <c r="L131" s="235">
        <v>2</v>
      </c>
      <c r="M131" s="250">
        <f t="shared" si="10"/>
        <v>4700000</v>
      </c>
      <c r="N131" s="250">
        <f t="shared" ref="N131:N192" si="13">+$T$6</f>
        <v>1300000</v>
      </c>
      <c r="O131" s="250">
        <f t="shared" si="8"/>
        <v>3400000</v>
      </c>
      <c r="P131" s="235">
        <v>2</v>
      </c>
      <c r="Q131" s="250">
        <f t="shared" si="11"/>
        <v>4700000</v>
      </c>
      <c r="R131" s="250">
        <f t="shared" si="9"/>
        <v>0</v>
      </c>
    </row>
    <row r="132" spans="1:18" ht="22.15" customHeight="1">
      <c r="A132" s="235">
        <v>121</v>
      </c>
      <c r="B132" s="236"/>
      <c r="C132" s="236" t="s">
        <v>213</v>
      </c>
      <c r="D132" s="236"/>
      <c r="E132" s="236"/>
      <c r="F132" s="261" t="s">
        <v>1421</v>
      </c>
      <c r="G132" s="262" t="s">
        <v>1963</v>
      </c>
      <c r="H132" s="263">
        <v>27171</v>
      </c>
      <c r="I132" s="259" t="s">
        <v>214</v>
      </c>
      <c r="J132" s="271" t="s">
        <v>1522</v>
      </c>
      <c r="K132" s="289" t="s">
        <v>1739</v>
      </c>
      <c r="L132" s="235">
        <v>2</v>
      </c>
      <c r="M132" s="250">
        <f t="shared" si="10"/>
        <v>4700000</v>
      </c>
      <c r="N132" s="250">
        <f t="shared" si="13"/>
        <v>1300000</v>
      </c>
      <c r="O132" s="250">
        <f t="shared" si="8"/>
        <v>3400000</v>
      </c>
      <c r="P132" s="235">
        <v>2</v>
      </c>
      <c r="Q132" s="250">
        <f t="shared" si="11"/>
        <v>4700000</v>
      </c>
      <c r="R132" s="250">
        <f t="shared" si="9"/>
        <v>0</v>
      </c>
    </row>
    <row r="133" spans="1:18" ht="22.15" customHeight="1">
      <c r="A133" s="235">
        <v>122</v>
      </c>
      <c r="B133" s="236"/>
      <c r="C133" s="236" t="s">
        <v>215</v>
      </c>
      <c r="D133" s="236"/>
      <c r="E133" s="236"/>
      <c r="F133" s="261" t="s">
        <v>1421</v>
      </c>
      <c r="G133" s="262" t="s">
        <v>1964</v>
      </c>
      <c r="H133" s="263">
        <v>25955</v>
      </c>
      <c r="I133" s="259" t="s">
        <v>216</v>
      </c>
      <c r="J133" s="271" t="s">
        <v>1740</v>
      </c>
      <c r="K133" s="289" t="s">
        <v>1741</v>
      </c>
      <c r="L133" s="235">
        <v>4</v>
      </c>
      <c r="M133" s="250">
        <f t="shared" si="10"/>
        <v>1300000</v>
      </c>
      <c r="N133" s="250">
        <f t="shared" si="13"/>
        <v>1300000</v>
      </c>
      <c r="O133" s="250">
        <f t="shared" si="8"/>
        <v>0</v>
      </c>
      <c r="P133" s="235">
        <v>4</v>
      </c>
      <c r="Q133" s="250">
        <f t="shared" si="11"/>
        <v>1300000</v>
      </c>
      <c r="R133" s="250">
        <f t="shared" si="9"/>
        <v>0</v>
      </c>
    </row>
    <row r="134" spans="1:18" ht="22.15" customHeight="1">
      <c r="A134" s="235">
        <v>123</v>
      </c>
      <c r="B134" s="236"/>
      <c r="C134" s="236" t="s">
        <v>217</v>
      </c>
      <c r="D134" s="236"/>
      <c r="E134" s="236"/>
      <c r="F134" s="261" t="s">
        <v>1423</v>
      </c>
      <c r="G134" s="262" t="s">
        <v>1965</v>
      </c>
      <c r="H134" s="263">
        <v>31253</v>
      </c>
      <c r="I134" s="259" t="s">
        <v>218</v>
      </c>
      <c r="J134" s="271" t="s">
        <v>1518</v>
      </c>
      <c r="K134" s="289" t="s">
        <v>1517</v>
      </c>
      <c r="L134" s="235">
        <v>4</v>
      </c>
      <c r="M134" s="250">
        <f t="shared" si="10"/>
        <v>1300000</v>
      </c>
      <c r="N134" s="250">
        <f t="shared" si="13"/>
        <v>1300000</v>
      </c>
      <c r="O134" s="250">
        <f t="shared" si="8"/>
        <v>0</v>
      </c>
      <c r="P134" s="235">
        <v>3</v>
      </c>
      <c r="Q134" s="250">
        <f t="shared" si="11"/>
        <v>2400000</v>
      </c>
      <c r="R134" s="250">
        <f t="shared" si="9"/>
        <v>1100000</v>
      </c>
    </row>
    <row r="135" spans="1:18" ht="22.15" customHeight="1">
      <c r="A135" s="235">
        <v>124</v>
      </c>
      <c r="B135" s="236"/>
      <c r="C135" s="236" t="s">
        <v>219</v>
      </c>
      <c r="D135" s="236"/>
      <c r="E135" s="236"/>
      <c r="F135" s="261" t="s">
        <v>1423</v>
      </c>
      <c r="G135" s="262" t="s">
        <v>1966</v>
      </c>
      <c r="H135" s="263">
        <v>26258</v>
      </c>
      <c r="I135" s="259" t="s">
        <v>220</v>
      </c>
      <c r="J135" s="271" t="s">
        <v>1742</v>
      </c>
      <c r="K135" s="289" t="s">
        <v>1519</v>
      </c>
      <c r="L135" s="235">
        <v>4</v>
      </c>
      <c r="M135" s="250">
        <f t="shared" si="10"/>
        <v>1300000</v>
      </c>
      <c r="N135" s="250">
        <f t="shared" si="13"/>
        <v>1300000</v>
      </c>
      <c r="O135" s="250">
        <f t="shared" si="8"/>
        <v>0</v>
      </c>
      <c r="P135" s="235">
        <v>4</v>
      </c>
      <c r="Q135" s="250">
        <f t="shared" si="11"/>
        <v>1300000</v>
      </c>
      <c r="R135" s="250">
        <f t="shared" si="9"/>
        <v>0</v>
      </c>
    </row>
    <row r="136" spans="1:18" ht="22.15" customHeight="1">
      <c r="A136" s="235">
        <v>126</v>
      </c>
      <c r="B136" s="236"/>
      <c r="C136" s="236" t="s">
        <v>223</v>
      </c>
      <c r="D136" s="236"/>
      <c r="E136" s="236"/>
      <c r="F136" s="261" t="s">
        <v>1421</v>
      </c>
      <c r="G136" s="262" t="s">
        <v>1967</v>
      </c>
      <c r="H136" s="263">
        <v>32484</v>
      </c>
      <c r="I136" s="259" t="s">
        <v>1327</v>
      </c>
      <c r="J136" s="271" t="s">
        <v>1520</v>
      </c>
      <c r="K136" s="289" t="s">
        <v>1521</v>
      </c>
      <c r="L136" s="235">
        <v>4</v>
      </c>
      <c r="M136" s="250">
        <f t="shared" si="10"/>
        <v>1300000</v>
      </c>
      <c r="N136" s="250">
        <f t="shared" si="13"/>
        <v>1300000</v>
      </c>
      <c r="O136" s="250">
        <f t="shared" si="8"/>
        <v>0</v>
      </c>
      <c r="P136" s="235">
        <v>3</v>
      </c>
      <c r="Q136" s="250">
        <f t="shared" si="11"/>
        <v>2400000</v>
      </c>
      <c r="R136" s="250">
        <f t="shared" si="9"/>
        <v>1100000</v>
      </c>
    </row>
    <row r="137" spans="1:18" ht="22.15" customHeight="1">
      <c r="A137" s="235">
        <v>128</v>
      </c>
      <c r="B137" s="236"/>
      <c r="C137" s="236" t="s">
        <v>226</v>
      </c>
      <c r="D137" s="236"/>
      <c r="E137" s="236"/>
      <c r="F137" s="261" t="s">
        <v>1421</v>
      </c>
      <c r="G137" s="262" t="s">
        <v>1968</v>
      </c>
      <c r="H137" s="263">
        <v>26857</v>
      </c>
      <c r="I137" s="259" t="s">
        <v>227</v>
      </c>
      <c r="J137" s="271" t="s">
        <v>1743</v>
      </c>
      <c r="K137" s="289" t="s">
        <v>1744</v>
      </c>
      <c r="L137" s="235">
        <v>4</v>
      </c>
      <c r="M137" s="250">
        <f t="shared" si="10"/>
        <v>1300000</v>
      </c>
      <c r="N137" s="250">
        <f t="shared" si="13"/>
        <v>1300000</v>
      </c>
      <c r="O137" s="250">
        <f t="shared" si="8"/>
        <v>0</v>
      </c>
      <c r="P137" s="235">
        <v>4</v>
      </c>
      <c r="Q137" s="250">
        <f t="shared" si="11"/>
        <v>1300000</v>
      </c>
      <c r="R137" s="250">
        <f t="shared" si="9"/>
        <v>0</v>
      </c>
    </row>
    <row r="138" spans="1:18" ht="46.9" customHeight="1">
      <c r="A138" s="235">
        <v>129</v>
      </c>
      <c r="B138" s="236" t="s">
        <v>228</v>
      </c>
      <c r="C138" s="236" t="s">
        <v>229</v>
      </c>
      <c r="D138" s="236"/>
      <c r="E138" s="236"/>
      <c r="F138" s="261" t="s">
        <v>1421</v>
      </c>
      <c r="G138" s="262" t="s">
        <v>1969</v>
      </c>
      <c r="H138" s="263">
        <v>28165</v>
      </c>
      <c r="I138" s="267" t="s">
        <v>230</v>
      </c>
      <c r="J138" s="299" t="s">
        <v>1779</v>
      </c>
      <c r="K138" s="300" t="s">
        <v>1745</v>
      </c>
      <c r="L138" s="235">
        <v>2</v>
      </c>
      <c r="M138" s="250">
        <f t="shared" si="10"/>
        <v>4700000</v>
      </c>
      <c r="N138" s="250">
        <f t="shared" si="13"/>
        <v>1300000</v>
      </c>
      <c r="O138" s="250">
        <f t="shared" si="8"/>
        <v>3400000</v>
      </c>
      <c r="P138" s="235">
        <v>2</v>
      </c>
      <c r="Q138" s="250">
        <f t="shared" si="11"/>
        <v>4700000</v>
      </c>
      <c r="R138" s="250">
        <f t="shared" si="9"/>
        <v>0</v>
      </c>
    </row>
    <row r="139" spans="1:18" ht="21.6" customHeight="1">
      <c r="A139" s="235">
        <v>130</v>
      </c>
      <c r="B139" s="236"/>
      <c r="C139" s="236" t="s">
        <v>231</v>
      </c>
      <c r="D139" s="236"/>
      <c r="E139" s="236"/>
      <c r="F139" s="261" t="s">
        <v>1421</v>
      </c>
      <c r="G139" s="262" t="s">
        <v>1970</v>
      </c>
      <c r="H139" s="263">
        <v>28351</v>
      </c>
      <c r="I139" s="267" t="s">
        <v>232</v>
      </c>
      <c r="J139" s="299" t="s">
        <v>1780</v>
      </c>
      <c r="K139" s="300" t="s">
        <v>1746</v>
      </c>
      <c r="L139" s="235">
        <v>2</v>
      </c>
      <c r="M139" s="250">
        <f t="shared" si="10"/>
        <v>4700000</v>
      </c>
      <c r="N139" s="250">
        <f t="shared" si="13"/>
        <v>1300000</v>
      </c>
      <c r="O139" s="250">
        <f t="shared" si="8"/>
        <v>3400000</v>
      </c>
      <c r="P139" s="235">
        <v>2</v>
      </c>
      <c r="Q139" s="250">
        <f t="shared" si="11"/>
        <v>4700000</v>
      </c>
      <c r="R139" s="250">
        <f t="shared" si="9"/>
        <v>0</v>
      </c>
    </row>
    <row r="140" spans="1:18" ht="21.6" customHeight="1">
      <c r="A140" s="235">
        <v>131</v>
      </c>
      <c r="B140" s="236"/>
      <c r="C140" s="236" t="s">
        <v>233</v>
      </c>
      <c r="D140" s="236"/>
      <c r="E140" s="236"/>
      <c r="F140" s="261" t="s">
        <v>1421</v>
      </c>
      <c r="G140" s="262" t="s">
        <v>1971</v>
      </c>
      <c r="H140" s="263">
        <v>31089</v>
      </c>
      <c r="I140" s="267" t="s">
        <v>234</v>
      </c>
      <c r="J140" s="299" t="s">
        <v>1781</v>
      </c>
      <c r="K140" s="300" t="s">
        <v>1747</v>
      </c>
      <c r="L140" s="235">
        <v>4</v>
      </c>
      <c r="M140" s="250">
        <f t="shared" si="10"/>
        <v>1300000</v>
      </c>
      <c r="N140" s="250">
        <f t="shared" si="13"/>
        <v>1300000</v>
      </c>
      <c r="O140" s="250">
        <f t="shared" si="8"/>
        <v>0</v>
      </c>
      <c r="P140" s="235">
        <v>4</v>
      </c>
      <c r="Q140" s="250">
        <f t="shared" si="11"/>
        <v>1300000</v>
      </c>
      <c r="R140" s="250">
        <f t="shared" si="9"/>
        <v>0</v>
      </c>
    </row>
    <row r="141" spans="1:18" ht="21.6" customHeight="1">
      <c r="A141" s="235">
        <v>132</v>
      </c>
      <c r="B141" s="236"/>
      <c r="C141" s="236" t="s">
        <v>235</v>
      </c>
      <c r="D141" s="236"/>
      <c r="E141" s="236"/>
      <c r="F141" s="261" t="s">
        <v>1421</v>
      </c>
      <c r="G141" s="262" t="s">
        <v>1972</v>
      </c>
      <c r="H141" s="263">
        <v>32034</v>
      </c>
      <c r="I141" s="267" t="s">
        <v>236</v>
      </c>
      <c r="J141" s="299" t="s">
        <v>1782</v>
      </c>
      <c r="K141" s="300" t="s">
        <v>1748</v>
      </c>
      <c r="L141" s="235">
        <v>4</v>
      </c>
      <c r="M141" s="250">
        <f t="shared" si="10"/>
        <v>1300000</v>
      </c>
      <c r="N141" s="250">
        <f t="shared" si="13"/>
        <v>1300000</v>
      </c>
      <c r="O141" s="250">
        <f t="shared" ref="O141:O204" si="14">+M141-N141</f>
        <v>0</v>
      </c>
      <c r="P141" s="235">
        <v>4</v>
      </c>
      <c r="Q141" s="250">
        <f t="shared" si="11"/>
        <v>1300000</v>
      </c>
      <c r="R141" s="250">
        <f t="shared" ref="R141:R204" si="15">+Q141-M141</f>
        <v>0</v>
      </c>
    </row>
    <row r="142" spans="1:18" ht="21.6" customHeight="1">
      <c r="A142" s="235">
        <v>133</v>
      </c>
      <c r="B142" s="236"/>
      <c r="C142" s="236" t="s">
        <v>237</v>
      </c>
      <c r="D142" s="236"/>
      <c r="E142" s="236"/>
      <c r="F142" s="261" t="s">
        <v>1421</v>
      </c>
      <c r="G142" s="262" t="s">
        <v>1973</v>
      </c>
      <c r="H142" s="263">
        <v>33685</v>
      </c>
      <c r="I142" s="267" t="s">
        <v>238</v>
      </c>
      <c r="J142" s="299" t="s">
        <v>1783</v>
      </c>
      <c r="K142" s="300" t="s">
        <v>1749</v>
      </c>
      <c r="L142" s="235">
        <v>4</v>
      </c>
      <c r="M142" s="250">
        <f t="shared" ref="M142:M205" si="16">VLOOKUP(L142,$S$3:$T$6,2)</f>
        <v>1300000</v>
      </c>
      <c r="N142" s="250">
        <f t="shared" si="13"/>
        <v>1300000</v>
      </c>
      <c r="O142" s="250">
        <f t="shared" si="14"/>
        <v>0</v>
      </c>
      <c r="P142" s="235">
        <v>3</v>
      </c>
      <c r="Q142" s="250">
        <f t="shared" ref="Q142:Q205" si="17">VLOOKUP(P142,$S$3:$T$6,2)</f>
        <v>2400000</v>
      </c>
      <c r="R142" s="250">
        <f t="shared" si="15"/>
        <v>1100000</v>
      </c>
    </row>
    <row r="143" spans="1:18" ht="21.6" customHeight="1">
      <c r="A143" s="235">
        <v>134</v>
      </c>
      <c r="B143" s="236"/>
      <c r="C143" s="236" t="s">
        <v>239</v>
      </c>
      <c r="D143" s="236"/>
      <c r="E143" s="236"/>
      <c r="F143" s="261" t="s">
        <v>1421</v>
      </c>
      <c r="G143" s="262" t="s">
        <v>1978</v>
      </c>
      <c r="H143" s="263">
        <v>25040</v>
      </c>
      <c r="I143" s="267" t="s">
        <v>240</v>
      </c>
      <c r="J143" s="299" t="s">
        <v>1784</v>
      </c>
      <c r="K143" s="300" t="s">
        <v>1750</v>
      </c>
      <c r="L143" s="235">
        <v>3</v>
      </c>
      <c r="M143" s="250">
        <f t="shared" si="16"/>
        <v>2400000</v>
      </c>
      <c r="N143" s="250">
        <f t="shared" si="13"/>
        <v>1300000</v>
      </c>
      <c r="O143" s="250">
        <f t="shared" si="14"/>
        <v>1100000</v>
      </c>
      <c r="P143" s="235">
        <v>3</v>
      </c>
      <c r="Q143" s="250">
        <f t="shared" si="17"/>
        <v>2400000</v>
      </c>
      <c r="R143" s="250">
        <f t="shared" si="15"/>
        <v>0</v>
      </c>
    </row>
    <row r="144" spans="1:18" ht="21.6" customHeight="1">
      <c r="A144" s="235">
        <v>135</v>
      </c>
      <c r="B144" s="236"/>
      <c r="C144" s="236" t="s">
        <v>241</v>
      </c>
      <c r="D144" s="236"/>
      <c r="E144" s="236"/>
      <c r="F144" s="261" t="s">
        <v>1423</v>
      </c>
      <c r="G144" s="262" t="s">
        <v>1979</v>
      </c>
      <c r="H144" s="263">
        <v>31637</v>
      </c>
      <c r="I144" s="267" t="s">
        <v>242</v>
      </c>
      <c r="J144" s="299" t="s">
        <v>1524</v>
      </c>
      <c r="K144" s="300" t="s">
        <v>1523</v>
      </c>
      <c r="L144" s="235">
        <v>4</v>
      </c>
      <c r="M144" s="250">
        <f t="shared" si="16"/>
        <v>1300000</v>
      </c>
      <c r="N144" s="250">
        <f t="shared" si="13"/>
        <v>1300000</v>
      </c>
      <c r="O144" s="250">
        <f t="shared" si="14"/>
        <v>0</v>
      </c>
      <c r="P144" s="235">
        <v>3</v>
      </c>
      <c r="Q144" s="250">
        <f t="shared" si="17"/>
        <v>2400000</v>
      </c>
      <c r="R144" s="250">
        <f t="shared" si="15"/>
        <v>1100000</v>
      </c>
    </row>
    <row r="145" spans="1:18" ht="21.6" customHeight="1">
      <c r="A145" s="235">
        <v>136</v>
      </c>
      <c r="B145" s="236"/>
      <c r="C145" s="236" t="s">
        <v>243</v>
      </c>
      <c r="D145" s="236"/>
      <c r="E145" s="236"/>
      <c r="F145" s="261" t="s">
        <v>1423</v>
      </c>
      <c r="G145" s="262" t="s">
        <v>1974</v>
      </c>
      <c r="H145" s="263">
        <v>29613</v>
      </c>
      <c r="I145" s="267" t="s">
        <v>244</v>
      </c>
      <c r="J145" s="299" t="s">
        <v>1527</v>
      </c>
      <c r="K145" s="300" t="s">
        <v>1528</v>
      </c>
      <c r="L145" s="235">
        <v>4</v>
      </c>
      <c r="M145" s="250">
        <f t="shared" si="16"/>
        <v>1300000</v>
      </c>
      <c r="N145" s="250">
        <f t="shared" si="13"/>
        <v>1300000</v>
      </c>
      <c r="O145" s="250">
        <f t="shared" si="14"/>
        <v>0</v>
      </c>
      <c r="P145" s="235">
        <v>4</v>
      </c>
      <c r="Q145" s="250">
        <f t="shared" si="17"/>
        <v>1300000</v>
      </c>
      <c r="R145" s="250">
        <f t="shared" si="15"/>
        <v>0</v>
      </c>
    </row>
    <row r="146" spans="1:18" ht="21.6" customHeight="1">
      <c r="A146" s="235">
        <v>137</v>
      </c>
      <c r="B146" s="236"/>
      <c r="C146" s="236" t="s">
        <v>245</v>
      </c>
      <c r="D146" s="236"/>
      <c r="E146" s="236"/>
      <c r="F146" s="261" t="s">
        <v>1423</v>
      </c>
      <c r="G146" s="262" t="s">
        <v>1980</v>
      </c>
      <c r="H146" s="263">
        <v>32662</v>
      </c>
      <c r="I146" s="267" t="s">
        <v>246</v>
      </c>
      <c r="J146" s="299" t="s">
        <v>1525</v>
      </c>
      <c r="K146" s="300" t="s">
        <v>1526</v>
      </c>
      <c r="L146" s="235">
        <v>4</v>
      </c>
      <c r="M146" s="250">
        <f t="shared" si="16"/>
        <v>1300000</v>
      </c>
      <c r="N146" s="250">
        <f t="shared" si="13"/>
        <v>1300000</v>
      </c>
      <c r="O146" s="250">
        <f t="shared" si="14"/>
        <v>0</v>
      </c>
      <c r="P146" s="235">
        <v>1</v>
      </c>
      <c r="Q146" s="250">
        <f t="shared" si="17"/>
        <v>7200000</v>
      </c>
      <c r="R146" s="250">
        <f t="shared" si="15"/>
        <v>5900000</v>
      </c>
    </row>
    <row r="147" spans="1:18" ht="21.6" customHeight="1">
      <c r="A147" s="235">
        <v>138</v>
      </c>
      <c r="B147" s="236"/>
      <c r="C147" s="236" t="s">
        <v>247</v>
      </c>
      <c r="D147" s="236"/>
      <c r="E147" s="236"/>
      <c r="F147" s="261" t="s">
        <v>1421</v>
      </c>
      <c r="G147" s="262" t="s">
        <v>1981</v>
      </c>
      <c r="H147" s="263">
        <v>29665</v>
      </c>
      <c r="I147" s="259" t="s">
        <v>1328</v>
      </c>
      <c r="J147" s="299" t="s">
        <v>1785</v>
      </c>
      <c r="K147" s="300" t="s">
        <v>1751</v>
      </c>
      <c r="L147" s="235">
        <v>3</v>
      </c>
      <c r="M147" s="250">
        <f t="shared" si="16"/>
        <v>2400000</v>
      </c>
      <c r="N147" s="250">
        <f t="shared" si="13"/>
        <v>1300000</v>
      </c>
      <c r="O147" s="250">
        <f t="shared" si="14"/>
        <v>1100000</v>
      </c>
      <c r="P147" s="235">
        <v>3</v>
      </c>
      <c r="Q147" s="250">
        <f t="shared" si="17"/>
        <v>2400000</v>
      </c>
      <c r="R147" s="250">
        <f t="shared" si="15"/>
        <v>0</v>
      </c>
    </row>
    <row r="148" spans="1:18" ht="21.6" customHeight="1">
      <c r="A148" s="235">
        <v>139</v>
      </c>
      <c r="B148" s="236"/>
      <c r="C148" s="236" t="s">
        <v>248</v>
      </c>
      <c r="D148" s="236"/>
      <c r="E148" s="236"/>
      <c r="F148" s="261" t="s">
        <v>1421</v>
      </c>
      <c r="G148" s="262" t="s">
        <v>1982</v>
      </c>
      <c r="H148" s="263">
        <v>28659</v>
      </c>
      <c r="I148" s="267" t="s">
        <v>249</v>
      </c>
      <c r="J148" s="299" t="s">
        <v>1529</v>
      </c>
      <c r="K148" s="300" t="s">
        <v>1530</v>
      </c>
      <c r="L148" s="235">
        <v>4</v>
      </c>
      <c r="M148" s="250">
        <f t="shared" si="16"/>
        <v>1300000</v>
      </c>
      <c r="N148" s="250">
        <f t="shared" si="13"/>
        <v>1300000</v>
      </c>
      <c r="O148" s="250">
        <f t="shared" si="14"/>
        <v>0</v>
      </c>
      <c r="P148" s="235">
        <v>4</v>
      </c>
      <c r="Q148" s="250">
        <f t="shared" si="17"/>
        <v>1300000</v>
      </c>
      <c r="R148" s="250">
        <f t="shared" si="15"/>
        <v>0</v>
      </c>
    </row>
    <row r="149" spans="1:18" ht="21.6" customHeight="1">
      <c r="A149" s="235">
        <v>140</v>
      </c>
      <c r="B149" s="236"/>
      <c r="C149" s="236" t="s">
        <v>250</v>
      </c>
      <c r="D149" s="236"/>
      <c r="E149" s="236"/>
      <c r="F149" s="261" t="s">
        <v>1421</v>
      </c>
      <c r="G149" s="262" t="s">
        <v>1975</v>
      </c>
      <c r="H149" s="263">
        <v>31027</v>
      </c>
      <c r="I149" s="267" t="s">
        <v>251</v>
      </c>
      <c r="J149" s="299" t="s">
        <v>1786</v>
      </c>
      <c r="K149" s="300" t="s">
        <v>1643</v>
      </c>
      <c r="L149" s="235">
        <v>4</v>
      </c>
      <c r="M149" s="250">
        <f t="shared" si="16"/>
        <v>1300000</v>
      </c>
      <c r="N149" s="250">
        <f t="shared" si="13"/>
        <v>1300000</v>
      </c>
      <c r="O149" s="250">
        <f t="shared" si="14"/>
        <v>0</v>
      </c>
      <c r="P149" s="235">
        <v>4</v>
      </c>
      <c r="Q149" s="250">
        <f t="shared" si="17"/>
        <v>1300000</v>
      </c>
      <c r="R149" s="250">
        <f t="shared" si="15"/>
        <v>0</v>
      </c>
    </row>
    <row r="150" spans="1:18" ht="21.6" customHeight="1">
      <c r="A150" s="235">
        <v>141</v>
      </c>
      <c r="B150" s="236"/>
      <c r="C150" s="236" t="s">
        <v>252</v>
      </c>
      <c r="D150" s="236"/>
      <c r="E150" s="236"/>
      <c r="F150" s="261" t="s">
        <v>1423</v>
      </c>
      <c r="G150" s="262" t="s">
        <v>1983</v>
      </c>
      <c r="H150" s="263">
        <v>29651</v>
      </c>
      <c r="I150" s="267" t="s">
        <v>253</v>
      </c>
      <c r="J150" s="299" t="s">
        <v>1787</v>
      </c>
      <c r="K150" s="300" t="s">
        <v>1752</v>
      </c>
      <c r="L150" s="235">
        <v>4</v>
      </c>
      <c r="M150" s="250">
        <f t="shared" si="16"/>
        <v>1300000</v>
      </c>
      <c r="N150" s="250">
        <f t="shared" si="13"/>
        <v>1300000</v>
      </c>
      <c r="O150" s="250">
        <f t="shared" si="14"/>
        <v>0</v>
      </c>
      <c r="P150" s="235">
        <v>4</v>
      </c>
      <c r="Q150" s="250">
        <f t="shared" si="17"/>
        <v>1300000</v>
      </c>
      <c r="R150" s="250">
        <f t="shared" si="15"/>
        <v>0</v>
      </c>
    </row>
    <row r="151" spans="1:18" ht="21.6" customHeight="1">
      <c r="A151" s="240">
        <v>142</v>
      </c>
      <c r="B151" s="241"/>
      <c r="C151" s="241" t="s">
        <v>254</v>
      </c>
      <c r="D151" s="241"/>
      <c r="E151" s="241"/>
      <c r="F151" s="301" t="s">
        <v>1421</v>
      </c>
      <c r="G151" s="302" t="s">
        <v>1984</v>
      </c>
      <c r="H151" s="303">
        <v>32398</v>
      </c>
      <c r="I151" s="304" t="s">
        <v>1329</v>
      </c>
      <c r="J151" s="305" t="s">
        <v>1788</v>
      </c>
      <c r="K151" s="306" t="s">
        <v>1753</v>
      </c>
      <c r="L151" s="240">
        <v>4</v>
      </c>
      <c r="M151" s="307">
        <f t="shared" si="16"/>
        <v>1300000</v>
      </c>
      <c r="N151" s="307">
        <f t="shared" si="13"/>
        <v>1300000</v>
      </c>
      <c r="O151" s="307">
        <f t="shared" si="14"/>
        <v>0</v>
      </c>
      <c r="P151" s="240">
        <v>2</v>
      </c>
      <c r="Q151" s="307">
        <f t="shared" si="17"/>
        <v>4700000</v>
      </c>
      <c r="R151" s="250">
        <f t="shared" si="15"/>
        <v>3400000</v>
      </c>
    </row>
    <row r="152" spans="1:18" ht="21.6" customHeight="1">
      <c r="A152" s="235">
        <v>143</v>
      </c>
      <c r="B152" s="236"/>
      <c r="C152" s="236" t="s">
        <v>255</v>
      </c>
      <c r="D152" s="236"/>
      <c r="E152" s="236"/>
      <c r="F152" s="261" t="s">
        <v>1421</v>
      </c>
      <c r="G152" s="262" t="s">
        <v>1976</v>
      </c>
      <c r="H152" s="263">
        <v>30645</v>
      </c>
      <c r="I152" s="259" t="s">
        <v>256</v>
      </c>
      <c r="J152" s="299" t="s">
        <v>1789</v>
      </c>
      <c r="K152" s="300" t="s">
        <v>1754</v>
      </c>
      <c r="L152" s="235">
        <v>4</v>
      </c>
      <c r="M152" s="250">
        <f t="shared" si="16"/>
        <v>1300000</v>
      </c>
      <c r="N152" s="250">
        <f t="shared" si="13"/>
        <v>1300000</v>
      </c>
      <c r="O152" s="250">
        <f t="shared" si="14"/>
        <v>0</v>
      </c>
      <c r="P152" s="235">
        <v>4</v>
      </c>
      <c r="Q152" s="250">
        <f t="shared" si="17"/>
        <v>1300000</v>
      </c>
      <c r="R152" s="250">
        <f t="shared" si="15"/>
        <v>0</v>
      </c>
    </row>
    <row r="153" spans="1:18" ht="21.6" customHeight="1">
      <c r="A153" s="235">
        <v>144</v>
      </c>
      <c r="B153" s="236"/>
      <c r="C153" s="236" t="s">
        <v>257</v>
      </c>
      <c r="D153" s="236"/>
      <c r="E153" s="236"/>
      <c r="F153" s="261" t="s">
        <v>1421</v>
      </c>
      <c r="G153" s="262" t="s">
        <v>1985</v>
      </c>
      <c r="H153" s="263">
        <v>26157</v>
      </c>
      <c r="I153" s="267" t="s">
        <v>258</v>
      </c>
      <c r="J153" s="299" t="s">
        <v>1790</v>
      </c>
      <c r="K153" s="300" t="s">
        <v>1755</v>
      </c>
      <c r="L153" s="235">
        <v>3</v>
      </c>
      <c r="M153" s="250">
        <f t="shared" si="16"/>
        <v>2400000</v>
      </c>
      <c r="N153" s="250">
        <f t="shared" si="13"/>
        <v>1300000</v>
      </c>
      <c r="O153" s="250">
        <f t="shared" si="14"/>
        <v>1100000</v>
      </c>
      <c r="P153" s="235">
        <v>3</v>
      </c>
      <c r="Q153" s="250">
        <f t="shared" si="17"/>
        <v>2400000</v>
      </c>
      <c r="R153" s="250">
        <f t="shared" si="15"/>
        <v>0</v>
      </c>
    </row>
    <row r="154" spans="1:18" ht="21.6" customHeight="1">
      <c r="A154" s="235">
        <v>145</v>
      </c>
      <c r="B154" s="236"/>
      <c r="C154" s="236" t="s">
        <v>259</v>
      </c>
      <c r="D154" s="236"/>
      <c r="E154" s="236"/>
      <c r="F154" s="261" t="s">
        <v>1421</v>
      </c>
      <c r="G154" s="262" t="s">
        <v>1977</v>
      </c>
      <c r="H154" s="263">
        <v>28845</v>
      </c>
      <c r="I154" s="267" t="s">
        <v>260</v>
      </c>
      <c r="J154" s="299" t="s">
        <v>1791</v>
      </c>
      <c r="K154" s="300" t="s">
        <v>1756</v>
      </c>
      <c r="L154" s="235">
        <v>4</v>
      </c>
      <c r="M154" s="250">
        <f t="shared" si="16"/>
        <v>1300000</v>
      </c>
      <c r="N154" s="250">
        <f t="shared" si="13"/>
        <v>1300000</v>
      </c>
      <c r="O154" s="250">
        <f t="shared" si="14"/>
        <v>0</v>
      </c>
      <c r="P154" s="235">
        <v>4</v>
      </c>
      <c r="Q154" s="250">
        <f t="shared" si="17"/>
        <v>1300000</v>
      </c>
      <c r="R154" s="250">
        <f t="shared" si="15"/>
        <v>0</v>
      </c>
    </row>
    <row r="155" spans="1:18" ht="21.6" customHeight="1">
      <c r="A155" s="235">
        <v>146</v>
      </c>
      <c r="B155" s="236"/>
      <c r="C155" s="236" t="s">
        <v>261</v>
      </c>
      <c r="D155" s="236"/>
      <c r="E155" s="236"/>
      <c r="F155" s="261" t="s">
        <v>1421</v>
      </c>
      <c r="G155" s="262" t="s">
        <v>1986</v>
      </c>
      <c r="H155" s="263">
        <v>28754</v>
      </c>
      <c r="I155" s="267" t="s">
        <v>262</v>
      </c>
      <c r="J155" s="299" t="s">
        <v>1533</v>
      </c>
      <c r="K155" s="300" t="s">
        <v>1534</v>
      </c>
      <c r="L155" s="235">
        <v>4</v>
      </c>
      <c r="M155" s="250">
        <f t="shared" si="16"/>
        <v>1300000</v>
      </c>
      <c r="N155" s="250">
        <f t="shared" si="13"/>
        <v>1300000</v>
      </c>
      <c r="O155" s="250">
        <f t="shared" si="14"/>
        <v>0</v>
      </c>
      <c r="P155" s="235">
        <v>4</v>
      </c>
      <c r="Q155" s="250">
        <f t="shared" si="17"/>
        <v>1300000</v>
      </c>
      <c r="R155" s="250">
        <f t="shared" si="15"/>
        <v>0</v>
      </c>
    </row>
    <row r="156" spans="1:18" ht="21.6" customHeight="1">
      <c r="A156" s="235">
        <v>147</v>
      </c>
      <c r="B156" s="236"/>
      <c r="C156" s="236" t="s">
        <v>263</v>
      </c>
      <c r="D156" s="236"/>
      <c r="E156" s="236"/>
      <c r="F156" s="261" t="s">
        <v>1421</v>
      </c>
      <c r="G156" s="262" t="s">
        <v>1987</v>
      </c>
      <c r="H156" s="263">
        <v>23821</v>
      </c>
      <c r="I156" s="267" t="s">
        <v>1330</v>
      </c>
      <c r="J156" s="299" t="s">
        <v>1792</v>
      </c>
      <c r="K156" s="300" t="s">
        <v>1757</v>
      </c>
      <c r="L156" s="235">
        <v>4</v>
      </c>
      <c r="M156" s="250">
        <f t="shared" si="16"/>
        <v>1300000</v>
      </c>
      <c r="N156" s="250">
        <f t="shared" si="13"/>
        <v>1300000</v>
      </c>
      <c r="O156" s="250">
        <f t="shared" si="14"/>
        <v>0</v>
      </c>
      <c r="P156" s="235">
        <v>4</v>
      </c>
      <c r="Q156" s="250">
        <f t="shared" si="17"/>
        <v>1300000</v>
      </c>
      <c r="R156" s="250">
        <f t="shared" si="15"/>
        <v>0</v>
      </c>
    </row>
    <row r="157" spans="1:18" ht="21.6" customHeight="1">
      <c r="A157" s="235">
        <v>148</v>
      </c>
      <c r="B157" s="236"/>
      <c r="C157" s="236" t="s">
        <v>264</v>
      </c>
      <c r="D157" s="236"/>
      <c r="E157" s="236"/>
      <c r="F157" s="261" t="s">
        <v>1421</v>
      </c>
      <c r="G157" s="262" t="s">
        <v>1988</v>
      </c>
      <c r="H157" s="263">
        <v>31385</v>
      </c>
      <c r="I157" s="267" t="s">
        <v>265</v>
      </c>
      <c r="J157" s="299" t="s">
        <v>1793</v>
      </c>
      <c r="K157" s="300" t="s">
        <v>1758</v>
      </c>
      <c r="L157" s="235">
        <v>4</v>
      </c>
      <c r="M157" s="250">
        <f t="shared" si="16"/>
        <v>1300000</v>
      </c>
      <c r="N157" s="250">
        <f t="shared" si="13"/>
        <v>1300000</v>
      </c>
      <c r="O157" s="250">
        <f t="shared" si="14"/>
        <v>0</v>
      </c>
      <c r="P157" s="235">
        <v>4</v>
      </c>
      <c r="Q157" s="250">
        <f t="shared" si="17"/>
        <v>1300000</v>
      </c>
      <c r="R157" s="250">
        <f t="shared" si="15"/>
        <v>0</v>
      </c>
    </row>
    <row r="158" spans="1:18" ht="21.6" customHeight="1">
      <c r="A158" s="235">
        <v>149</v>
      </c>
      <c r="B158" s="236"/>
      <c r="C158" s="236" t="s">
        <v>266</v>
      </c>
      <c r="D158" s="236"/>
      <c r="E158" s="236"/>
      <c r="F158" s="261" t="s">
        <v>1421</v>
      </c>
      <c r="G158" s="262" t="s">
        <v>1989</v>
      </c>
      <c r="H158" s="263">
        <v>28469</v>
      </c>
      <c r="I158" s="267" t="s">
        <v>267</v>
      </c>
      <c r="J158" s="299" t="s">
        <v>1794</v>
      </c>
      <c r="K158" s="300" t="s">
        <v>1759</v>
      </c>
      <c r="L158" s="235">
        <v>4</v>
      </c>
      <c r="M158" s="250">
        <f t="shared" si="16"/>
        <v>1300000</v>
      </c>
      <c r="N158" s="250">
        <f t="shared" si="13"/>
        <v>1300000</v>
      </c>
      <c r="O158" s="250">
        <f t="shared" si="14"/>
        <v>0</v>
      </c>
      <c r="P158" s="235">
        <v>4</v>
      </c>
      <c r="Q158" s="250">
        <f t="shared" si="17"/>
        <v>1300000</v>
      </c>
      <c r="R158" s="250">
        <f t="shared" si="15"/>
        <v>0</v>
      </c>
    </row>
    <row r="159" spans="1:18" ht="21.6" customHeight="1">
      <c r="A159" s="235">
        <v>150</v>
      </c>
      <c r="B159" s="236"/>
      <c r="C159" s="236" t="s">
        <v>268</v>
      </c>
      <c r="D159" s="236"/>
      <c r="E159" s="236"/>
      <c r="F159" s="261" t="s">
        <v>1421</v>
      </c>
      <c r="G159" s="262" t="s">
        <v>1990</v>
      </c>
      <c r="H159" s="263">
        <v>29632</v>
      </c>
      <c r="I159" s="267" t="s">
        <v>269</v>
      </c>
      <c r="J159" s="299" t="s">
        <v>1795</v>
      </c>
      <c r="K159" s="300" t="s">
        <v>1760</v>
      </c>
      <c r="L159" s="235">
        <v>4</v>
      </c>
      <c r="M159" s="250">
        <f t="shared" si="16"/>
        <v>1300000</v>
      </c>
      <c r="N159" s="250">
        <f t="shared" si="13"/>
        <v>1300000</v>
      </c>
      <c r="O159" s="250">
        <f t="shared" si="14"/>
        <v>0</v>
      </c>
      <c r="P159" s="235">
        <v>4</v>
      </c>
      <c r="Q159" s="250">
        <f t="shared" si="17"/>
        <v>1300000</v>
      </c>
      <c r="R159" s="250">
        <f t="shared" si="15"/>
        <v>0</v>
      </c>
    </row>
    <row r="160" spans="1:18" ht="21.6" customHeight="1">
      <c r="A160" s="235">
        <v>151</v>
      </c>
      <c r="B160" s="236"/>
      <c r="C160" s="236" t="s">
        <v>270</v>
      </c>
      <c r="D160" s="236"/>
      <c r="E160" s="236"/>
      <c r="F160" s="261" t="s">
        <v>1421</v>
      </c>
      <c r="G160" s="262" t="s">
        <v>1991</v>
      </c>
      <c r="H160" s="263">
        <v>26700</v>
      </c>
      <c r="I160" s="267" t="s">
        <v>271</v>
      </c>
      <c r="J160" s="299" t="s">
        <v>1796</v>
      </c>
      <c r="K160" s="300" t="s">
        <v>1761</v>
      </c>
      <c r="L160" s="235">
        <v>4</v>
      </c>
      <c r="M160" s="250">
        <f t="shared" si="16"/>
        <v>1300000</v>
      </c>
      <c r="N160" s="250">
        <f t="shared" si="13"/>
        <v>1300000</v>
      </c>
      <c r="O160" s="250">
        <f t="shared" si="14"/>
        <v>0</v>
      </c>
      <c r="P160" s="235">
        <v>4</v>
      </c>
      <c r="Q160" s="250">
        <f t="shared" si="17"/>
        <v>1300000</v>
      </c>
      <c r="R160" s="250">
        <f t="shared" si="15"/>
        <v>0</v>
      </c>
    </row>
    <row r="161" spans="1:18" ht="21.6" customHeight="1">
      <c r="A161" s="235">
        <v>152</v>
      </c>
      <c r="B161" s="236"/>
      <c r="C161" s="236" t="s">
        <v>272</v>
      </c>
      <c r="D161" s="236"/>
      <c r="E161" s="236"/>
      <c r="F161" s="261" t="s">
        <v>1421</v>
      </c>
      <c r="G161" s="262" t="s">
        <v>1992</v>
      </c>
      <c r="H161" s="263">
        <v>31770</v>
      </c>
      <c r="I161" s="267" t="s">
        <v>273</v>
      </c>
      <c r="J161" s="299" t="s">
        <v>1797</v>
      </c>
      <c r="K161" s="300" t="s">
        <v>1762</v>
      </c>
      <c r="L161" s="235">
        <v>4</v>
      </c>
      <c r="M161" s="250">
        <f t="shared" si="16"/>
        <v>1300000</v>
      </c>
      <c r="N161" s="250">
        <f t="shared" si="13"/>
        <v>1300000</v>
      </c>
      <c r="O161" s="250">
        <f t="shared" si="14"/>
        <v>0</v>
      </c>
      <c r="P161" s="235">
        <v>4</v>
      </c>
      <c r="Q161" s="250">
        <f t="shared" si="17"/>
        <v>1300000</v>
      </c>
      <c r="R161" s="250">
        <f t="shared" si="15"/>
        <v>0</v>
      </c>
    </row>
    <row r="162" spans="1:18" ht="21.6" customHeight="1">
      <c r="A162" s="235">
        <v>153</v>
      </c>
      <c r="B162" s="236"/>
      <c r="C162" s="236" t="s">
        <v>274</v>
      </c>
      <c r="D162" s="236"/>
      <c r="E162" s="236"/>
      <c r="F162" s="261" t="s">
        <v>1421</v>
      </c>
      <c r="G162" s="262" t="s">
        <v>1993</v>
      </c>
      <c r="H162" s="263">
        <v>29049</v>
      </c>
      <c r="I162" s="267" t="s">
        <v>275</v>
      </c>
      <c r="J162" s="299" t="s">
        <v>1798</v>
      </c>
      <c r="K162" s="300" t="s">
        <v>1763</v>
      </c>
      <c r="L162" s="235">
        <v>4</v>
      </c>
      <c r="M162" s="250">
        <f t="shared" si="16"/>
        <v>1300000</v>
      </c>
      <c r="N162" s="250">
        <f t="shared" si="13"/>
        <v>1300000</v>
      </c>
      <c r="O162" s="250">
        <f t="shared" si="14"/>
        <v>0</v>
      </c>
      <c r="P162" s="235">
        <v>4</v>
      </c>
      <c r="Q162" s="250">
        <f t="shared" si="17"/>
        <v>1300000</v>
      </c>
      <c r="R162" s="250">
        <f t="shared" si="15"/>
        <v>0</v>
      </c>
    </row>
    <row r="163" spans="1:18" ht="21.6" customHeight="1">
      <c r="A163" s="235">
        <v>154</v>
      </c>
      <c r="B163" s="236"/>
      <c r="C163" s="236" t="s">
        <v>276</v>
      </c>
      <c r="D163" s="236"/>
      <c r="E163" s="236"/>
      <c r="F163" s="261" t="s">
        <v>1421</v>
      </c>
      <c r="G163" s="262" t="s">
        <v>1994</v>
      </c>
      <c r="H163" s="263">
        <v>31894</v>
      </c>
      <c r="I163" s="267" t="s">
        <v>277</v>
      </c>
      <c r="J163" s="299" t="s">
        <v>1799</v>
      </c>
      <c r="K163" s="300" t="s">
        <v>1764</v>
      </c>
      <c r="L163" s="235">
        <v>4</v>
      </c>
      <c r="M163" s="250">
        <f t="shared" si="16"/>
        <v>1300000</v>
      </c>
      <c r="N163" s="250">
        <f t="shared" si="13"/>
        <v>1300000</v>
      </c>
      <c r="O163" s="250">
        <f t="shared" si="14"/>
        <v>0</v>
      </c>
      <c r="P163" s="235">
        <v>4</v>
      </c>
      <c r="Q163" s="250">
        <f t="shared" si="17"/>
        <v>1300000</v>
      </c>
      <c r="R163" s="250">
        <f t="shared" si="15"/>
        <v>0</v>
      </c>
    </row>
    <row r="164" spans="1:18" ht="21.6" customHeight="1">
      <c r="A164" s="235">
        <v>155</v>
      </c>
      <c r="B164" s="236"/>
      <c r="C164" s="236" t="s">
        <v>278</v>
      </c>
      <c r="D164" s="236"/>
      <c r="E164" s="236"/>
      <c r="F164" s="261" t="s">
        <v>1421</v>
      </c>
      <c r="G164" s="262" t="s">
        <v>1995</v>
      </c>
      <c r="H164" s="263">
        <v>28856</v>
      </c>
      <c r="I164" s="267" t="s">
        <v>279</v>
      </c>
      <c r="J164" s="299" t="s">
        <v>1800</v>
      </c>
      <c r="K164" s="300" t="s">
        <v>1765</v>
      </c>
      <c r="L164" s="235">
        <v>4</v>
      </c>
      <c r="M164" s="250">
        <f t="shared" si="16"/>
        <v>1300000</v>
      </c>
      <c r="N164" s="250">
        <f t="shared" si="13"/>
        <v>1300000</v>
      </c>
      <c r="O164" s="250">
        <f t="shared" si="14"/>
        <v>0</v>
      </c>
      <c r="P164" s="235">
        <v>4</v>
      </c>
      <c r="Q164" s="250">
        <f t="shared" si="17"/>
        <v>1300000</v>
      </c>
      <c r="R164" s="250">
        <f t="shared" si="15"/>
        <v>0</v>
      </c>
    </row>
    <row r="165" spans="1:18" ht="21.6" customHeight="1">
      <c r="A165" s="235">
        <v>156</v>
      </c>
      <c r="B165" s="236"/>
      <c r="C165" s="236" t="s">
        <v>280</v>
      </c>
      <c r="D165" s="236"/>
      <c r="E165" s="236"/>
      <c r="F165" s="261" t="s">
        <v>1421</v>
      </c>
      <c r="G165" s="262" t="s">
        <v>1996</v>
      </c>
      <c r="H165" s="263">
        <v>28625</v>
      </c>
      <c r="I165" s="267" t="s">
        <v>281</v>
      </c>
      <c r="J165" s="299" t="s">
        <v>1801</v>
      </c>
      <c r="K165" s="300" t="s">
        <v>1766</v>
      </c>
      <c r="L165" s="235">
        <v>4</v>
      </c>
      <c r="M165" s="250">
        <f t="shared" si="16"/>
        <v>1300000</v>
      </c>
      <c r="N165" s="250">
        <f t="shared" si="13"/>
        <v>1300000</v>
      </c>
      <c r="O165" s="250">
        <f t="shared" si="14"/>
        <v>0</v>
      </c>
      <c r="P165" s="235">
        <v>4</v>
      </c>
      <c r="Q165" s="250">
        <f t="shared" si="17"/>
        <v>1300000</v>
      </c>
      <c r="R165" s="250">
        <f t="shared" si="15"/>
        <v>0</v>
      </c>
    </row>
    <row r="166" spans="1:18" ht="21.6" customHeight="1">
      <c r="A166" s="235">
        <v>157</v>
      </c>
      <c r="B166" s="236"/>
      <c r="C166" s="236" t="s">
        <v>282</v>
      </c>
      <c r="D166" s="236"/>
      <c r="E166" s="236"/>
      <c r="F166" s="261" t="s">
        <v>1421</v>
      </c>
      <c r="G166" s="262" t="s">
        <v>1997</v>
      </c>
      <c r="H166" s="263">
        <v>27703</v>
      </c>
      <c r="I166" s="267" t="s">
        <v>283</v>
      </c>
      <c r="J166" s="299" t="s">
        <v>1802</v>
      </c>
      <c r="K166" s="300" t="s">
        <v>1767</v>
      </c>
      <c r="L166" s="235">
        <v>4</v>
      </c>
      <c r="M166" s="250">
        <f t="shared" si="16"/>
        <v>1300000</v>
      </c>
      <c r="N166" s="250">
        <f t="shared" si="13"/>
        <v>1300000</v>
      </c>
      <c r="O166" s="250">
        <f t="shared" si="14"/>
        <v>0</v>
      </c>
      <c r="P166" s="235">
        <v>4</v>
      </c>
      <c r="Q166" s="250">
        <f t="shared" si="17"/>
        <v>1300000</v>
      </c>
      <c r="R166" s="250">
        <f t="shared" si="15"/>
        <v>0</v>
      </c>
    </row>
    <row r="167" spans="1:18" ht="21.6" customHeight="1">
      <c r="A167" s="235">
        <v>158</v>
      </c>
      <c r="B167" s="236"/>
      <c r="C167" s="236" t="s">
        <v>284</v>
      </c>
      <c r="D167" s="236"/>
      <c r="E167" s="236"/>
      <c r="F167" s="261" t="s">
        <v>1421</v>
      </c>
      <c r="G167" s="262" t="s">
        <v>1998</v>
      </c>
      <c r="H167" s="263">
        <v>28066</v>
      </c>
      <c r="I167" s="267" t="s">
        <v>285</v>
      </c>
      <c r="J167" s="299" t="s">
        <v>1803</v>
      </c>
      <c r="K167" s="300" t="s">
        <v>1768</v>
      </c>
      <c r="L167" s="235">
        <v>4</v>
      </c>
      <c r="M167" s="250">
        <f t="shared" si="16"/>
        <v>1300000</v>
      </c>
      <c r="N167" s="250">
        <f t="shared" si="13"/>
        <v>1300000</v>
      </c>
      <c r="O167" s="250">
        <f t="shared" si="14"/>
        <v>0</v>
      </c>
      <c r="P167" s="235">
        <v>4</v>
      </c>
      <c r="Q167" s="250">
        <f t="shared" si="17"/>
        <v>1300000</v>
      </c>
      <c r="R167" s="250">
        <f t="shared" si="15"/>
        <v>0</v>
      </c>
    </row>
    <row r="168" spans="1:18" ht="21.6" customHeight="1">
      <c r="A168" s="235">
        <v>159</v>
      </c>
      <c r="B168" s="236"/>
      <c r="C168" s="236" t="s">
        <v>286</v>
      </c>
      <c r="D168" s="236"/>
      <c r="E168" s="236"/>
      <c r="F168" s="261" t="s">
        <v>1421</v>
      </c>
      <c r="G168" s="262" t="s">
        <v>1999</v>
      </c>
      <c r="H168" s="263">
        <v>30297</v>
      </c>
      <c r="I168" s="267" t="s">
        <v>1331</v>
      </c>
      <c r="J168" s="299" t="s">
        <v>1804</v>
      </c>
      <c r="K168" s="300" t="s">
        <v>1769</v>
      </c>
      <c r="L168" s="235">
        <v>4</v>
      </c>
      <c r="M168" s="250">
        <f t="shared" si="16"/>
        <v>1300000</v>
      </c>
      <c r="N168" s="250">
        <f t="shared" si="13"/>
        <v>1300000</v>
      </c>
      <c r="O168" s="250">
        <f t="shared" si="14"/>
        <v>0</v>
      </c>
      <c r="P168" s="235">
        <v>4</v>
      </c>
      <c r="Q168" s="250">
        <f t="shared" si="17"/>
        <v>1300000</v>
      </c>
      <c r="R168" s="250">
        <f t="shared" si="15"/>
        <v>0</v>
      </c>
    </row>
    <row r="169" spans="1:18" ht="21.6" customHeight="1">
      <c r="A169" s="235">
        <v>160</v>
      </c>
      <c r="B169" s="236"/>
      <c r="C169" s="236" t="s">
        <v>287</v>
      </c>
      <c r="D169" s="236"/>
      <c r="E169" s="236"/>
      <c r="F169" s="261" t="s">
        <v>1421</v>
      </c>
      <c r="G169" s="262" t="s">
        <v>2000</v>
      </c>
      <c r="H169" s="263">
        <v>31406</v>
      </c>
      <c r="I169" s="267" t="s">
        <v>288</v>
      </c>
      <c r="J169" s="299" t="s">
        <v>1806</v>
      </c>
      <c r="K169" s="300" t="s">
        <v>1770</v>
      </c>
      <c r="L169" s="235">
        <v>4</v>
      </c>
      <c r="M169" s="250">
        <f t="shared" si="16"/>
        <v>1300000</v>
      </c>
      <c r="N169" s="250">
        <f t="shared" si="13"/>
        <v>1300000</v>
      </c>
      <c r="O169" s="250">
        <f t="shared" si="14"/>
        <v>0</v>
      </c>
      <c r="P169" s="235">
        <v>4</v>
      </c>
      <c r="Q169" s="250">
        <f t="shared" si="17"/>
        <v>1300000</v>
      </c>
      <c r="R169" s="250">
        <f t="shared" si="15"/>
        <v>0</v>
      </c>
    </row>
    <row r="170" spans="1:18" ht="21.6" customHeight="1">
      <c r="A170" s="235">
        <v>161</v>
      </c>
      <c r="B170" s="236"/>
      <c r="C170" s="236" t="s">
        <v>289</v>
      </c>
      <c r="D170" s="236"/>
      <c r="E170" s="236"/>
      <c r="F170" s="261" t="s">
        <v>1421</v>
      </c>
      <c r="G170" s="262" t="s">
        <v>2001</v>
      </c>
      <c r="H170" s="263">
        <v>32411</v>
      </c>
      <c r="I170" s="267" t="s">
        <v>1332</v>
      </c>
      <c r="J170" s="299" t="s">
        <v>1805</v>
      </c>
      <c r="K170" s="300" t="s">
        <v>1771</v>
      </c>
      <c r="L170" s="235">
        <v>4</v>
      </c>
      <c r="M170" s="250">
        <f t="shared" si="16"/>
        <v>1300000</v>
      </c>
      <c r="N170" s="250">
        <f t="shared" si="13"/>
        <v>1300000</v>
      </c>
      <c r="O170" s="250">
        <f t="shared" si="14"/>
        <v>0</v>
      </c>
      <c r="P170" s="235">
        <v>4</v>
      </c>
      <c r="Q170" s="250">
        <f t="shared" si="17"/>
        <v>1300000</v>
      </c>
      <c r="R170" s="250">
        <f t="shared" si="15"/>
        <v>0</v>
      </c>
    </row>
    <row r="171" spans="1:18" ht="21.6" customHeight="1">
      <c r="A171" s="235">
        <v>162</v>
      </c>
      <c r="B171" s="236"/>
      <c r="C171" s="236" t="s">
        <v>289</v>
      </c>
      <c r="D171" s="236"/>
      <c r="E171" s="236"/>
      <c r="F171" s="261" t="s">
        <v>1421</v>
      </c>
      <c r="G171" s="262" t="s">
        <v>2002</v>
      </c>
      <c r="H171" s="263">
        <v>32085</v>
      </c>
      <c r="I171" s="267" t="s">
        <v>1333</v>
      </c>
      <c r="J171" s="299" t="s">
        <v>1807</v>
      </c>
      <c r="K171" s="300" t="s">
        <v>1772</v>
      </c>
      <c r="L171" s="235">
        <v>4</v>
      </c>
      <c r="M171" s="250">
        <f t="shared" si="16"/>
        <v>1300000</v>
      </c>
      <c r="N171" s="250">
        <f t="shared" si="13"/>
        <v>1300000</v>
      </c>
      <c r="O171" s="250">
        <f t="shared" si="14"/>
        <v>0</v>
      </c>
      <c r="P171" s="235">
        <v>4</v>
      </c>
      <c r="Q171" s="250">
        <f t="shared" si="17"/>
        <v>1300000</v>
      </c>
      <c r="R171" s="250">
        <f t="shared" si="15"/>
        <v>0</v>
      </c>
    </row>
    <row r="172" spans="1:18" ht="21.6" customHeight="1">
      <c r="A172" s="235">
        <v>163</v>
      </c>
      <c r="B172" s="236"/>
      <c r="C172" s="236" t="s">
        <v>290</v>
      </c>
      <c r="D172" s="236"/>
      <c r="E172" s="236"/>
      <c r="F172" s="261" t="s">
        <v>1421</v>
      </c>
      <c r="G172" s="262" t="s">
        <v>2003</v>
      </c>
      <c r="H172" s="263">
        <v>29773</v>
      </c>
      <c r="I172" s="267" t="s">
        <v>291</v>
      </c>
      <c r="J172" s="299" t="s">
        <v>1535</v>
      </c>
      <c r="K172" s="300" t="s">
        <v>1536</v>
      </c>
      <c r="L172" s="235">
        <v>4</v>
      </c>
      <c r="M172" s="250">
        <f t="shared" si="16"/>
        <v>1300000</v>
      </c>
      <c r="N172" s="250">
        <f t="shared" si="13"/>
        <v>1300000</v>
      </c>
      <c r="O172" s="250">
        <f t="shared" si="14"/>
        <v>0</v>
      </c>
      <c r="P172" s="235">
        <v>4</v>
      </c>
      <c r="Q172" s="250">
        <f t="shared" si="17"/>
        <v>1300000</v>
      </c>
      <c r="R172" s="250">
        <f t="shared" si="15"/>
        <v>0</v>
      </c>
    </row>
    <row r="173" spans="1:18" ht="21.6" customHeight="1">
      <c r="A173" s="235">
        <v>164</v>
      </c>
      <c r="B173" s="236"/>
      <c r="C173" s="236" t="s">
        <v>292</v>
      </c>
      <c r="D173" s="236"/>
      <c r="E173" s="236"/>
      <c r="F173" s="261" t="s">
        <v>1421</v>
      </c>
      <c r="G173" s="262" t="s">
        <v>2004</v>
      </c>
      <c r="H173" s="263">
        <v>30285</v>
      </c>
      <c r="I173" s="267" t="s">
        <v>293</v>
      </c>
      <c r="J173" s="299" t="s">
        <v>1808</v>
      </c>
      <c r="K173" s="300" t="s">
        <v>1773</v>
      </c>
      <c r="L173" s="235">
        <v>4</v>
      </c>
      <c r="M173" s="250">
        <f t="shared" si="16"/>
        <v>1300000</v>
      </c>
      <c r="N173" s="250">
        <f t="shared" si="13"/>
        <v>1300000</v>
      </c>
      <c r="O173" s="250">
        <f t="shared" si="14"/>
        <v>0</v>
      </c>
      <c r="P173" s="235">
        <v>4</v>
      </c>
      <c r="Q173" s="250">
        <f t="shared" si="17"/>
        <v>1300000</v>
      </c>
      <c r="R173" s="250">
        <f t="shared" si="15"/>
        <v>0</v>
      </c>
    </row>
    <row r="174" spans="1:18" ht="21.6" customHeight="1">
      <c r="A174" s="235">
        <v>165</v>
      </c>
      <c r="B174" s="236"/>
      <c r="C174" s="236" t="s">
        <v>294</v>
      </c>
      <c r="D174" s="236"/>
      <c r="E174" s="236"/>
      <c r="F174" s="261" t="s">
        <v>1421</v>
      </c>
      <c r="G174" s="262" t="s">
        <v>2005</v>
      </c>
      <c r="H174" s="263">
        <v>30479</v>
      </c>
      <c r="I174" s="267" t="s">
        <v>295</v>
      </c>
      <c r="J174" s="299" t="s">
        <v>1809</v>
      </c>
      <c r="K174" s="300" t="s">
        <v>1774</v>
      </c>
      <c r="L174" s="235">
        <v>4</v>
      </c>
      <c r="M174" s="250">
        <f t="shared" si="16"/>
        <v>1300000</v>
      </c>
      <c r="N174" s="250">
        <f t="shared" si="13"/>
        <v>1300000</v>
      </c>
      <c r="O174" s="250">
        <f t="shared" si="14"/>
        <v>0</v>
      </c>
      <c r="P174" s="235">
        <v>4</v>
      </c>
      <c r="Q174" s="250">
        <f t="shared" si="17"/>
        <v>1300000</v>
      </c>
      <c r="R174" s="250">
        <f t="shared" si="15"/>
        <v>0</v>
      </c>
    </row>
    <row r="175" spans="1:18" ht="21.6" customHeight="1">
      <c r="A175" s="235">
        <v>166</v>
      </c>
      <c r="B175" s="236"/>
      <c r="C175" s="236" t="s">
        <v>296</v>
      </c>
      <c r="D175" s="236"/>
      <c r="E175" s="236"/>
      <c r="F175" s="261" t="s">
        <v>1421</v>
      </c>
      <c r="G175" s="262" t="s">
        <v>2006</v>
      </c>
      <c r="H175" s="263">
        <v>31154</v>
      </c>
      <c r="I175" s="267" t="s">
        <v>297</v>
      </c>
      <c r="J175" s="299" t="s">
        <v>1537</v>
      </c>
      <c r="K175" s="300" t="s">
        <v>1538</v>
      </c>
      <c r="L175" s="235">
        <v>4</v>
      </c>
      <c r="M175" s="250">
        <f t="shared" si="16"/>
        <v>1300000</v>
      </c>
      <c r="N175" s="250">
        <f t="shared" si="13"/>
        <v>1300000</v>
      </c>
      <c r="O175" s="250">
        <f t="shared" si="14"/>
        <v>0</v>
      </c>
      <c r="P175" s="235">
        <v>4</v>
      </c>
      <c r="Q175" s="250">
        <f t="shared" si="17"/>
        <v>1300000</v>
      </c>
      <c r="R175" s="250">
        <f t="shared" si="15"/>
        <v>0</v>
      </c>
    </row>
    <row r="176" spans="1:18" ht="21.6" customHeight="1">
      <c r="A176" s="235">
        <v>167</v>
      </c>
      <c r="B176" s="236"/>
      <c r="C176" s="236" t="s">
        <v>298</v>
      </c>
      <c r="D176" s="236"/>
      <c r="E176" s="236"/>
      <c r="F176" s="261" t="s">
        <v>1421</v>
      </c>
      <c r="G176" s="262" t="s">
        <v>2007</v>
      </c>
      <c r="H176" s="263">
        <v>28435</v>
      </c>
      <c r="I176" s="267" t="s">
        <v>299</v>
      </c>
      <c r="J176" s="299" t="s">
        <v>1810</v>
      </c>
      <c r="K176" s="300" t="s">
        <v>1775</v>
      </c>
      <c r="L176" s="235">
        <v>3</v>
      </c>
      <c r="M176" s="250">
        <f t="shared" si="16"/>
        <v>2400000</v>
      </c>
      <c r="N176" s="250">
        <f t="shared" si="13"/>
        <v>1300000</v>
      </c>
      <c r="O176" s="250">
        <f t="shared" si="14"/>
        <v>1100000</v>
      </c>
      <c r="P176" s="235">
        <v>3</v>
      </c>
      <c r="Q176" s="250">
        <f t="shared" si="17"/>
        <v>2400000</v>
      </c>
      <c r="R176" s="250">
        <f t="shared" si="15"/>
        <v>0</v>
      </c>
    </row>
    <row r="177" spans="1:18" ht="21.6" customHeight="1">
      <c r="A177" s="235">
        <v>168</v>
      </c>
      <c r="B177" s="236"/>
      <c r="C177" s="236" t="s">
        <v>300</v>
      </c>
      <c r="D177" s="236"/>
      <c r="E177" s="236"/>
      <c r="F177" s="261" t="s">
        <v>1421</v>
      </c>
      <c r="G177" s="262" t="s">
        <v>2008</v>
      </c>
      <c r="H177" s="263">
        <v>30384</v>
      </c>
      <c r="I177" s="267" t="s">
        <v>301</v>
      </c>
      <c r="J177" s="299" t="s">
        <v>1811</v>
      </c>
      <c r="K177" s="300" t="s">
        <v>1776</v>
      </c>
      <c r="L177" s="235">
        <v>4</v>
      </c>
      <c r="M177" s="250">
        <f t="shared" si="16"/>
        <v>1300000</v>
      </c>
      <c r="N177" s="250">
        <f t="shared" si="13"/>
        <v>1300000</v>
      </c>
      <c r="O177" s="250">
        <f t="shared" si="14"/>
        <v>0</v>
      </c>
      <c r="P177" s="235">
        <v>4</v>
      </c>
      <c r="Q177" s="250">
        <f t="shared" si="17"/>
        <v>1300000</v>
      </c>
      <c r="R177" s="250">
        <f t="shared" si="15"/>
        <v>0</v>
      </c>
    </row>
    <row r="178" spans="1:18" ht="21.6" customHeight="1">
      <c r="A178" s="235">
        <v>169</v>
      </c>
      <c r="B178" s="236"/>
      <c r="C178" s="236" t="s">
        <v>302</v>
      </c>
      <c r="D178" s="236"/>
      <c r="E178" s="236"/>
      <c r="F178" s="261" t="s">
        <v>1421</v>
      </c>
      <c r="G178" s="262" t="s">
        <v>2009</v>
      </c>
      <c r="H178" s="263">
        <v>30851</v>
      </c>
      <c r="I178" s="259" t="s">
        <v>1334</v>
      </c>
      <c r="J178" s="299" t="s">
        <v>1812</v>
      </c>
      <c r="K178" s="300" t="s">
        <v>1777</v>
      </c>
      <c r="L178" s="235">
        <v>4</v>
      </c>
      <c r="M178" s="250">
        <f t="shared" si="16"/>
        <v>1300000</v>
      </c>
      <c r="N178" s="250">
        <f t="shared" si="13"/>
        <v>1300000</v>
      </c>
      <c r="O178" s="250">
        <f t="shared" si="14"/>
        <v>0</v>
      </c>
      <c r="P178" s="235">
        <v>4</v>
      </c>
      <c r="Q178" s="250">
        <f t="shared" si="17"/>
        <v>1300000</v>
      </c>
      <c r="R178" s="250">
        <f t="shared" si="15"/>
        <v>0</v>
      </c>
    </row>
    <row r="179" spans="1:18" ht="21.6" customHeight="1">
      <c r="A179" s="235">
        <v>170</v>
      </c>
      <c r="B179" s="236"/>
      <c r="C179" s="236" t="s">
        <v>10</v>
      </c>
      <c r="D179" s="236"/>
      <c r="E179" s="236"/>
      <c r="F179" s="261" t="s">
        <v>1423</v>
      </c>
      <c r="G179" s="262" t="s">
        <v>2010</v>
      </c>
      <c r="H179" s="263">
        <v>32544</v>
      </c>
      <c r="I179" s="267" t="s">
        <v>303</v>
      </c>
      <c r="J179" s="299" t="s">
        <v>1531</v>
      </c>
      <c r="K179" s="300" t="s">
        <v>1532</v>
      </c>
      <c r="L179" s="235">
        <v>4</v>
      </c>
      <c r="M179" s="250">
        <f t="shared" si="16"/>
        <v>1300000</v>
      </c>
      <c r="N179" s="250">
        <f t="shared" si="13"/>
        <v>1300000</v>
      </c>
      <c r="O179" s="250">
        <f t="shared" si="14"/>
        <v>0</v>
      </c>
      <c r="P179" s="235">
        <v>4</v>
      </c>
      <c r="Q179" s="250">
        <f t="shared" si="17"/>
        <v>1300000</v>
      </c>
      <c r="R179" s="250">
        <f t="shared" si="15"/>
        <v>0</v>
      </c>
    </row>
    <row r="180" spans="1:18" ht="21.6" customHeight="1">
      <c r="A180" s="235">
        <v>171</v>
      </c>
      <c r="B180" s="236"/>
      <c r="C180" s="236" t="s">
        <v>304</v>
      </c>
      <c r="D180" s="236"/>
      <c r="E180" s="236"/>
      <c r="F180" s="261" t="s">
        <v>1421</v>
      </c>
      <c r="G180" s="262" t="s">
        <v>2011</v>
      </c>
      <c r="H180" s="263">
        <v>31243</v>
      </c>
      <c r="I180" s="267" t="s">
        <v>2665</v>
      </c>
      <c r="J180" s="299" t="s">
        <v>1813</v>
      </c>
      <c r="K180" s="300" t="s">
        <v>1778</v>
      </c>
      <c r="L180" s="235">
        <v>4</v>
      </c>
      <c r="M180" s="250">
        <f t="shared" si="16"/>
        <v>1300000</v>
      </c>
      <c r="N180" s="250">
        <f t="shared" si="13"/>
        <v>1300000</v>
      </c>
      <c r="O180" s="250">
        <f t="shared" si="14"/>
        <v>0</v>
      </c>
      <c r="P180" s="235">
        <v>4</v>
      </c>
      <c r="Q180" s="250">
        <f t="shared" si="17"/>
        <v>1300000</v>
      </c>
      <c r="R180" s="250">
        <f t="shared" si="15"/>
        <v>0</v>
      </c>
    </row>
    <row r="181" spans="1:18" ht="21.6" customHeight="1">
      <c r="A181" s="235">
        <v>172</v>
      </c>
      <c r="B181" s="236" t="s">
        <v>306</v>
      </c>
      <c r="C181" s="236" t="s">
        <v>307</v>
      </c>
      <c r="D181" s="236"/>
      <c r="E181" s="236"/>
      <c r="F181" s="261" t="s">
        <v>1421</v>
      </c>
      <c r="G181" s="262" t="s">
        <v>2012</v>
      </c>
      <c r="H181" s="263">
        <v>26958</v>
      </c>
      <c r="I181" s="308" t="s">
        <v>308</v>
      </c>
      <c r="J181" s="308" t="s">
        <v>2242</v>
      </c>
      <c r="K181" s="309" t="s">
        <v>2243</v>
      </c>
      <c r="L181" s="235">
        <v>2</v>
      </c>
      <c r="M181" s="250">
        <f t="shared" si="16"/>
        <v>4700000</v>
      </c>
      <c r="N181" s="250">
        <f t="shared" si="13"/>
        <v>1300000</v>
      </c>
      <c r="O181" s="250">
        <f t="shared" si="14"/>
        <v>3400000</v>
      </c>
      <c r="P181" s="235">
        <v>2</v>
      </c>
      <c r="Q181" s="250">
        <f t="shared" si="17"/>
        <v>4700000</v>
      </c>
      <c r="R181" s="250">
        <f t="shared" si="15"/>
        <v>0</v>
      </c>
    </row>
    <row r="182" spans="1:18" ht="21.6" customHeight="1">
      <c r="A182" s="235">
        <v>173</v>
      </c>
      <c r="B182" s="236"/>
      <c r="C182" s="236" t="s">
        <v>373</v>
      </c>
      <c r="D182" s="236"/>
      <c r="E182" s="236"/>
      <c r="F182" s="261" t="s">
        <v>1421</v>
      </c>
      <c r="G182" s="262" t="s">
        <v>2013</v>
      </c>
      <c r="H182" s="263">
        <v>30580</v>
      </c>
      <c r="I182" s="259" t="s">
        <v>374</v>
      </c>
      <c r="J182" s="267" t="s">
        <v>2244</v>
      </c>
      <c r="K182" s="310" t="s">
        <v>2245</v>
      </c>
      <c r="L182" s="235">
        <v>2</v>
      </c>
      <c r="M182" s="250">
        <f t="shared" si="16"/>
        <v>4700000</v>
      </c>
      <c r="N182" s="250">
        <f t="shared" si="13"/>
        <v>1300000</v>
      </c>
      <c r="O182" s="250">
        <f t="shared" si="14"/>
        <v>3400000</v>
      </c>
      <c r="P182" s="235">
        <v>2</v>
      </c>
      <c r="Q182" s="250">
        <f t="shared" si="17"/>
        <v>4700000</v>
      </c>
      <c r="R182" s="250">
        <f t="shared" si="15"/>
        <v>0</v>
      </c>
    </row>
    <row r="183" spans="1:18" ht="21.6" customHeight="1">
      <c r="A183" s="235">
        <v>174</v>
      </c>
      <c r="B183" s="236"/>
      <c r="C183" s="236" t="s">
        <v>309</v>
      </c>
      <c r="D183" s="236"/>
      <c r="E183" s="236"/>
      <c r="F183" s="261" t="s">
        <v>1421</v>
      </c>
      <c r="G183" s="262" t="s">
        <v>2014</v>
      </c>
      <c r="H183" s="263">
        <v>29265</v>
      </c>
      <c r="I183" s="267" t="s">
        <v>310</v>
      </c>
      <c r="J183" s="267" t="s">
        <v>2246</v>
      </c>
      <c r="K183" s="309" t="s">
        <v>2247</v>
      </c>
      <c r="L183" s="235">
        <v>2</v>
      </c>
      <c r="M183" s="250">
        <f t="shared" si="16"/>
        <v>4700000</v>
      </c>
      <c r="N183" s="250">
        <f t="shared" si="13"/>
        <v>1300000</v>
      </c>
      <c r="O183" s="250">
        <f t="shared" si="14"/>
        <v>3400000</v>
      </c>
      <c r="P183" s="235">
        <v>2</v>
      </c>
      <c r="Q183" s="250">
        <f t="shared" si="17"/>
        <v>4700000</v>
      </c>
      <c r="R183" s="250">
        <f t="shared" si="15"/>
        <v>0</v>
      </c>
    </row>
    <row r="184" spans="1:18" ht="21.6" customHeight="1">
      <c r="A184" s="235">
        <v>175</v>
      </c>
      <c r="B184" s="236"/>
      <c r="C184" s="236" t="s">
        <v>311</v>
      </c>
      <c r="D184" s="236"/>
      <c r="E184" s="236"/>
      <c r="F184" s="261" t="s">
        <v>1421</v>
      </c>
      <c r="G184" s="262" t="s">
        <v>2015</v>
      </c>
      <c r="H184" s="263">
        <v>27243</v>
      </c>
      <c r="I184" s="286" t="s">
        <v>312</v>
      </c>
      <c r="J184" s="311" t="s">
        <v>2248</v>
      </c>
      <c r="K184" s="310" t="s">
        <v>2249</v>
      </c>
      <c r="L184" s="235">
        <v>3</v>
      </c>
      <c r="M184" s="250">
        <f t="shared" si="16"/>
        <v>2400000</v>
      </c>
      <c r="N184" s="250">
        <f t="shared" si="13"/>
        <v>1300000</v>
      </c>
      <c r="O184" s="250">
        <f t="shared" si="14"/>
        <v>1100000</v>
      </c>
      <c r="P184" s="235">
        <v>3</v>
      </c>
      <c r="Q184" s="250">
        <f t="shared" si="17"/>
        <v>2400000</v>
      </c>
      <c r="R184" s="250">
        <f t="shared" si="15"/>
        <v>0</v>
      </c>
    </row>
    <row r="185" spans="1:18" ht="21.6" customHeight="1">
      <c r="A185" s="235">
        <v>176</v>
      </c>
      <c r="B185" s="236"/>
      <c r="C185" s="236" t="s">
        <v>313</v>
      </c>
      <c r="D185" s="236"/>
      <c r="E185" s="236"/>
      <c r="F185" s="261" t="s">
        <v>1423</v>
      </c>
      <c r="G185" s="262" t="s">
        <v>2016</v>
      </c>
      <c r="H185" s="263">
        <v>29950</v>
      </c>
      <c r="I185" s="259" t="s">
        <v>314</v>
      </c>
      <c r="J185" s="312" t="s">
        <v>2250</v>
      </c>
      <c r="K185" s="313" t="s">
        <v>2251</v>
      </c>
      <c r="L185" s="235">
        <v>4</v>
      </c>
      <c r="M185" s="250">
        <f t="shared" si="16"/>
        <v>1300000</v>
      </c>
      <c r="N185" s="250">
        <f t="shared" si="13"/>
        <v>1300000</v>
      </c>
      <c r="O185" s="250">
        <f t="shared" si="14"/>
        <v>0</v>
      </c>
      <c r="P185" s="235">
        <v>4</v>
      </c>
      <c r="Q185" s="250">
        <f t="shared" si="17"/>
        <v>1300000</v>
      </c>
      <c r="R185" s="250">
        <f t="shared" si="15"/>
        <v>0</v>
      </c>
    </row>
    <row r="186" spans="1:18" ht="21.6" customHeight="1">
      <c r="A186" s="235">
        <v>177</v>
      </c>
      <c r="B186" s="236"/>
      <c r="C186" s="236" t="s">
        <v>315</v>
      </c>
      <c r="D186" s="236"/>
      <c r="E186" s="236"/>
      <c r="F186" s="261" t="s">
        <v>1421</v>
      </c>
      <c r="G186" s="262" t="s">
        <v>2017</v>
      </c>
      <c r="H186" s="263">
        <v>32716</v>
      </c>
      <c r="I186" s="259" t="s">
        <v>316</v>
      </c>
      <c r="J186" s="312" t="s">
        <v>2252</v>
      </c>
      <c r="K186" s="314" t="s">
        <v>2253</v>
      </c>
      <c r="L186" s="235">
        <v>2</v>
      </c>
      <c r="M186" s="250">
        <f t="shared" si="16"/>
        <v>4700000</v>
      </c>
      <c r="N186" s="250">
        <f t="shared" si="13"/>
        <v>1300000</v>
      </c>
      <c r="O186" s="250">
        <f t="shared" si="14"/>
        <v>3400000</v>
      </c>
      <c r="P186" s="235">
        <v>1</v>
      </c>
      <c r="Q186" s="250">
        <f t="shared" si="17"/>
        <v>7200000</v>
      </c>
      <c r="R186" s="250">
        <f t="shared" si="15"/>
        <v>2500000</v>
      </c>
    </row>
    <row r="187" spans="1:18" ht="21.6" customHeight="1">
      <c r="A187" s="235">
        <v>178</v>
      </c>
      <c r="B187" s="236"/>
      <c r="C187" s="236" t="s">
        <v>317</v>
      </c>
      <c r="D187" s="236"/>
      <c r="E187" s="236"/>
      <c r="F187" s="261" t="s">
        <v>1421</v>
      </c>
      <c r="G187" s="262" t="s">
        <v>2018</v>
      </c>
      <c r="H187" s="263">
        <v>34038</v>
      </c>
      <c r="I187" s="259" t="s">
        <v>318</v>
      </c>
      <c r="J187" s="312" t="s">
        <v>2254</v>
      </c>
      <c r="K187" s="313" t="s">
        <v>2255</v>
      </c>
      <c r="L187" s="235">
        <v>4</v>
      </c>
      <c r="M187" s="250">
        <f t="shared" si="16"/>
        <v>1300000</v>
      </c>
      <c r="N187" s="250">
        <f t="shared" si="13"/>
        <v>1300000</v>
      </c>
      <c r="O187" s="250">
        <f t="shared" si="14"/>
        <v>0</v>
      </c>
      <c r="P187" s="235">
        <v>4</v>
      </c>
      <c r="Q187" s="250">
        <f t="shared" si="17"/>
        <v>1300000</v>
      </c>
      <c r="R187" s="250">
        <f t="shared" si="15"/>
        <v>0</v>
      </c>
    </row>
    <row r="188" spans="1:18" ht="21.6" customHeight="1">
      <c r="A188" s="235">
        <v>179</v>
      </c>
      <c r="B188" s="236"/>
      <c r="C188" s="236" t="s">
        <v>319</v>
      </c>
      <c r="D188" s="236"/>
      <c r="E188" s="236"/>
      <c r="F188" s="261" t="s">
        <v>1421</v>
      </c>
      <c r="G188" s="262" t="s">
        <v>2019</v>
      </c>
      <c r="H188" s="263">
        <v>33426</v>
      </c>
      <c r="I188" s="259" t="s">
        <v>320</v>
      </c>
      <c r="J188" s="312" t="s">
        <v>2256</v>
      </c>
      <c r="K188" s="315" t="s">
        <v>2257</v>
      </c>
      <c r="L188" s="235">
        <v>4</v>
      </c>
      <c r="M188" s="250">
        <f t="shared" si="16"/>
        <v>1300000</v>
      </c>
      <c r="N188" s="250">
        <f t="shared" si="13"/>
        <v>1300000</v>
      </c>
      <c r="O188" s="250">
        <f t="shared" si="14"/>
        <v>0</v>
      </c>
      <c r="P188" s="235">
        <v>4</v>
      </c>
      <c r="Q188" s="250">
        <f t="shared" si="17"/>
        <v>1300000</v>
      </c>
      <c r="R188" s="250">
        <f t="shared" si="15"/>
        <v>0</v>
      </c>
    </row>
    <row r="189" spans="1:18" ht="21.6" customHeight="1">
      <c r="A189" s="235">
        <v>180</v>
      </c>
      <c r="B189" s="236"/>
      <c r="C189" s="236" t="s">
        <v>321</v>
      </c>
      <c r="D189" s="236"/>
      <c r="E189" s="236"/>
      <c r="F189" s="261" t="s">
        <v>1421</v>
      </c>
      <c r="G189" s="262" t="s">
        <v>2020</v>
      </c>
      <c r="H189" s="263">
        <v>36040</v>
      </c>
      <c r="I189" s="259" t="s">
        <v>1335</v>
      </c>
      <c r="J189" s="312" t="s">
        <v>2258</v>
      </c>
      <c r="K189" s="313" t="s">
        <v>2259</v>
      </c>
      <c r="L189" s="235">
        <v>4</v>
      </c>
      <c r="M189" s="250">
        <f t="shared" si="16"/>
        <v>1300000</v>
      </c>
      <c r="N189" s="250">
        <f t="shared" si="13"/>
        <v>1300000</v>
      </c>
      <c r="O189" s="250">
        <f t="shared" si="14"/>
        <v>0</v>
      </c>
      <c r="P189" s="235">
        <v>4</v>
      </c>
      <c r="Q189" s="250">
        <f t="shared" si="17"/>
        <v>1300000</v>
      </c>
      <c r="R189" s="250">
        <f t="shared" si="15"/>
        <v>0</v>
      </c>
    </row>
    <row r="190" spans="1:18" ht="21.6" customHeight="1">
      <c r="A190" s="235">
        <v>181</v>
      </c>
      <c r="B190" s="236"/>
      <c r="C190" s="236" t="s">
        <v>322</v>
      </c>
      <c r="D190" s="236"/>
      <c r="E190" s="236"/>
      <c r="F190" s="261" t="s">
        <v>1421</v>
      </c>
      <c r="G190" s="262" t="s">
        <v>2021</v>
      </c>
      <c r="H190" s="263">
        <v>36283</v>
      </c>
      <c r="I190" s="267" t="s">
        <v>323</v>
      </c>
      <c r="J190" s="316" t="s">
        <v>2260</v>
      </c>
      <c r="K190" s="317" t="s">
        <v>2261</v>
      </c>
      <c r="L190" s="235">
        <v>4</v>
      </c>
      <c r="M190" s="250">
        <f t="shared" si="16"/>
        <v>1300000</v>
      </c>
      <c r="N190" s="250">
        <f t="shared" si="13"/>
        <v>1300000</v>
      </c>
      <c r="O190" s="250">
        <f t="shared" si="14"/>
        <v>0</v>
      </c>
      <c r="P190" s="235">
        <v>4</v>
      </c>
      <c r="Q190" s="250">
        <f t="shared" si="17"/>
        <v>1300000</v>
      </c>
      <c r="R190" s="250">
        <f t="shared" si="15"/>
        <v>0</v>
      </c>
    </row>
    <row r="191" spans="1:18" ht="21.6" customHeight="1">
      <c r="A191" s="235">
        <v>182</v>
      </c>
      <c r="B191" s="236"/>
      <c r="C191" s="236" t="s">
        <v>326</v>
      </c>
      <c r="D191" s="236"/>
      <c r="E191" s="236"/>
      <c r="F191" s="261" t="s">
        <v>1421</v>
      </c>
      <c r="G191" s="262" t="s">
        <v>2022</v>
      </c>
      <c r="H191" s="263">
        <v>31095</v>
      </c>
      <c r="I191" s="259" t="s">
        <v>327</v>
      </c>
      <c r="J191" s="267" t="s">
        <v>2262</v>
      </c>
      <c r="K191" s="310" t="s">
        <v>2263</v>
      </c>
      <c r="L191" s="235">
        <v>4</v>
      </c>
      <c r="M191" s="250">
        <f t="shared" si="16"/>
        <v>1300000</v>
      </c>
      <c r="N191" s="250">
        <f t="shared" si="13"/>
        <v>1300000</v>
      </c>
      <c r="O191" s="250">
        <f t="shared" si="14"/>
        <v>0</v>
      </c>
      <c r="P191" s="235">
        <v>4</v>
      </c>
      <c r="Q191" s="250">
        <f t="shared" si="17"/>
        <v>1300000</v>
      </c>
      <c r="R191" s="250">
        <f t="shared" si="15"/>
        <v>0</v>
      </c>
    </row>
    <row r="192" spans="1:18" ht="21.6" customHeight="1">
      <c r="A192" s="235">
        <v>183</v>
      </c>
      <c r="B192" s="236"/>
      <c r="C192" s="236" t="s">
        <v>328</v>
      </c>
      <c r="D192" s="236"/>
      <c r="E192" s="236"/>
      <c r="F192" s="261" t="s">
        <v>1423</v>
      </c>
      <c r="G192" s="262" t="s">
        <v>2023</v>
      </c>
      <c r="H192" s="263">
        <v>31522</v>
      </c>
      <c r="I192" s="267" t="s">
        <v>329</v>
      </c>
      <c r="J192" s="267" t="s">
        <v>2264</v>
      </c>
      <c r="K192" s="309" t="s">
        <v>2265</v>
      </c>
      <c r="L192" s="235">
        <v>4</v>
      </c>
      <c r="M192" s="250">
        <f t="shared" si="16"/>
        <v>1300000</v>
      </c>
      <c r="N192" s="250">
        <f t="shared" si="13"/>
        <v>1300000</v>
      </c>
      <c r="O192" s="250">
        <f t="shared" si="14"/>
        <v>0</v>
      </c>
      <c r="P192" s="235">
        <v>4</v>
      </c>
      <c r="Q192" s="250">
        <f t="shared" si="17"/>
        <v>1300000</v>
      </c>
      <c r="R192" s="250">
        <f t="shared" si="15"/>
        <v>0</v>
      </c>
    </row>
    <row r="193" spans="1:18" ht="21.6" customHeight="1">
      <c r="A193" s="235">
        <v>184</v>
      </c>
      <c r="B193" s="236"/>
      <c r="C193" s="236" t="s">
        <v>330</v>
      </c>
      <c r="D193" s="236"/>
      <c r="E193" s="236"/>
      <c r="F193" s="261" t="s">
        <v>1421</v>
      </c>
      <c r="G193" s="262" t="s">
        <v>2024</v>
      </c>
      <c r="H193" s="263">
        <v>33457</v>
      </c>
      <c r="I193" s="267" t="s">
        <v>331</v>
      </c>
      <c r="J193" s="267" t="s">
        <v>2266</v>
      </c>
      <c r="K193" s="309" t="s">
        <v>2267</v>
      </c>
      <c r="L193" s="235">
        <v>3</v>
      </c>
      <c r="M193" s="250">
        <f t="shared" si="16"/>
        <v>2400000</v>
      </c>
      <c r="N193" s="250">
        <f t="shared" si="6"/>
        <v>1300000</v>
      </c>
      <c r="O193" s="250">
        <f t="shared" si="14"/>
        <v>1100000</v>
      </c>
      <c r="P193" s="235">
        <v>3</v>
      </c>
      <c r="Q193" s="250">
        <f t="shared" si="17"/>
        <v>2400000</v>
      </c>
      <c r="R193" s="250">
        <f t="shared" si="15"/>
        <v>0</v>
      </c>
    </row>
    <row r="194" spans="1:18" ht="21.6" customHeight="1">
      <c r="A194" s="235">
        <v>185</v>
      </c>
      <c r="B194" s="236"/>
      <c r="C194" s="236" t="s">
        <v>332</v>
      </c>
      <c r="D194" s="236"/>
      <c r="E194" s="236"/>
      <c r="F194" s="261" t="s">
        <v>1423</v>
      </c>
      <c r="G194" s="262" t="s">
        <v>2025</v>
      </c>
      <c r="H194" s="318">
        <v>33315</v>
      </c>
      <c r="I194" s="259" t="s">
        <v>333</v>
      </c>
      <c r="J194" s="267" t="s">
        <v>2268</v>
      </c>
      <c r="K194" s="310" t="s">
        <v>2269</v>
      </c>
      <c r="L194" s="235">
        <v>4</v>
      </c>
      <c r="M194" s="250">
        <f t="shared" si="16"/>
        <v>1300000</v>
      </c>
      <c r="N194" s="250">
        <f t="shared" si="6"/>
        <v>1300000</v>
      </c>
      <c r="O194" s="250">
        <f t="shared" si="14"/>
        <v>0</v>
      </c>
      <c r="P194" s="235">
        <v>3</v>
      </c>
      <c r="Q194" s="250">
        <f t="shared" si="17"/>
        <v>2400000</v>
      </c>
      <c r="R194" s="250">
        <f t="shared" si="15"/>
        <v>1100000</v>
      </c>
    </row>
    <row r="195" spans="1:18" ht="21.6" customHeight="1">
      <c r="A195" s="235">
        <v>186</v>
      </c>
      <c r="B195" s="236"/>
      <c r="C195" s="236" t="s">
        <v>334</v>
      </c>
      <c r="D195" s="236"/>
      <c r="E195" s="236"/>
      <c r="F195" s="261" t="s">
        <v>1421</v>
      </c>
      <c r="G195" s="262" t="s">
        <v>2026</v>
      </c>
      <c r="H195" s="263">
        <v>28776</v>
      </c>
      <c r="I195" s="308" t="s">
        <v>335</v>
      </c>
      <c r="J195" s="308" t="s">
        <v>2685</v>
      </c>
      <c r="K195" s="309" t="s">
        <v>2270</v>
      </c>
      <c r="L195" s="235">
        <v>3</v>
      </c>
      <c r="M195" s="250">
        <f t="shared" si="16"/>
        <v>2400000</v>
      </c>
      <c r="N195" s="250">
        <f t="shared" si="6"/>
        <v>1300000</v>
      </c>
      <c r="O195" s="250">
        <f t="shared" si="14"/>
        <v>1100000</v>
      </c>
      <c r="P195" s="235">
        <v>3</v>
      </c>
      <c r="Q195" s="250">
        <f t="shared" si="17"/>
        <v>2400000</v>
      </c>
      <c r="R195" s="250">
        <f t="shared" si="15"/>
        <v>0</v>
      </c>
    </row>
    <row r="196" spans="1:18" ht="21.6" customHeight="1">
      <c r="A196" s="235">
        <v>187</v>
      </c>
      <c r="B196" s="236"/>
      <c r="C196" s="236" t="s">
        <v>336</v>
      </c>
      <c r="D196" s="236"/>
      <c r="E196" s="236"/>
      <c r="F196" s="261" t="s">
        <v>1421</v>
      </c>
      <c r="G196" s="262" t="s">
        <v>2027</v>
      </c>
      <c r="H196" s="263">
        <v>31699</v>
      </c>
      <c r="I196" s="259" t="s">
        <v>337</v>
      </c>
      <c r="J196" s="267" t="s">
        <v>2684</v>
      </c>
      <c r="K196" s="310" t="s">
        <v>2271</v>
      </c>
      <c r="L196" s="235">
        <v>4</v>
      </c>
      <c r="M196" s="250">
        <f t="shared" si="16"/>
        <v>1300000</v>
      </c>
      <c r="N196" s="250">
        <f t="shared" si="6"/>
        <v>1300000</v>
      </c>
      <c r="O196" s="250">
        <f t="shared" si="14"/>
        <v>0</v>
      </c>
      <c r="P196" s="235">
        <v>4</v>
      </c>
      <c r="Q196" s="250">
        <f t="shared" si="17"/>
        <v>1300000</v>
      </c>
      <c r="R196" s="250">
        <f t="shared" si="15"/>
        <v>0</v>
      </c>
    </row>
    <row r="197" spans="1:18" ht="21.6" customHeight="1">
      <c r="A197" s="235">
        <v>188</v>
      </c>
      <c r="B197" s="236"/>
      <c r="C197" s="236" t="s">
        <v>338</v>
      </c>
      <c r="D197" s="236"/>
      <c r="E197" s="236"/>
      <c r="F197" s="261" t="s">
        <v>1421</v>
      </c>
      <c r="G197" s="262" t="s">
        <v>2028</v>
      </c>
      <c r="H197" s="263">
        <v>29225</v>
      </c>
      <c r="I197" s="267" t="s">
        <v>339</v>
      </c>
      <c r="J197" s="267" t="s">
        <v>2683</v>
      </c>
      <c r="K197" s="309" t="s">
        <v>2272</v>
      </c>
      <c r="L197" s="235">
        <v>4</v>
      </c>
      <c r="M197" s="250">
        <f t="shared" si="16"/>
        <v>1300000</v>
      </c>
      <c r="N197" s="250">
        <f t="shared" si="6"/>
        <v>1300000</v>
      </c>
      <c r="O197" s="250">
        <f t="shared" si="14"/>
        <v>0</v>
      </c>
      <c r="P197" s="235">
        <v>4</v>
      </c>
      <c r="Q197" s="250">
        <f t="shared" si="17"/>
        <v>1300000</v>
      </c>
      <c r="R197" s="250">
        <f t="shared" si="15"/>
        <v>0</v>
      </c>
    </row>
    <row r="198" spans="1:18" ht="21.6" customHeight="1">
      <c r="A198" s="235">
        <v>189</v>
      </c>
      <c r="B198" s="236"/>
      <c r="C198" s="236" t="s">
        <v>340</v>
      </c>
      <c r="D198" s="236"/>
      <c r="E198" s="236"/>
      <c r="F198" s="261" t="s">
        <v>1423</v>
      </c>
      <c r="G198" s="262" t="s">
        <v>2029</v>
      </c>
      <c r="H198" s="263">
        <v>29838</v>
      </c>
      <c r="I198" s="259" t="s">
        <v>1336</v>
      </c>
      <c r="J198" s="267" t="s">
        <v>2682</v>
      </c>
      <c r="K198" s="310" t="s">
        <v>2273</v>
      </c>
      <c r="L198" s="235">
        <v>4</v>
      </c>
      <c r="M198" s="250">
        <f t="shared" si="16"/>
        <v>1300000</v>
      </c>
      <c r="N198" s="250">
        <f t="shared" si="6"/>
        <v>1300000</v>
      </c>
      <c r="O198" s="250">
        <f t="shared" si="14"/>
        <v>0</v>
      </c>
      <c r="P198" s="235">
        <v>4</v>
      </c>
      <c r="Q198" s="250">
        <f t="shared" si="17"/>
        <v>1300000</v>
      </c>
      <c r="R198" s="250">
        <f t="shared" si="15"/>
        <v>0</v>
      </c>
    </row>
    <row r="199" spans="1:18" ht="21.6" customHeight="1">
      <c r="A199" s="235">
        <v>190</v>
      </c>
      <c r="B199" s="236"/>
      <c r="C199" s="236" t="s">
        <v>341</v>
      </c>
      <c r="D199" s="236"/>
      <c r="E199" s="236"/>
      <c r="F199" s="261" t="s">
        <v>1421</v>
      </c>
      <c r="G199" s="262" t="s">
        <v>2030</v>
      </c>
      <c r="H199" s="263">
        <v>30099</v>
      </c>
      <c r="I199" s="259" t="s">
        <v>2241</v>
      </c>
      <c r="J199" s="267" t="s">
        <v>2681</v>
      </c>
      <c r="K199" s="310" t="s">
        <v>2274</v>
      </c>
      <c r="L199" s="235">
        <v>4</v>
      </c>
      <c r="M199" s="250">
        <f t="shared" si="16"/>
        <v>1300000</v>
      </c>
      <c r="N199" s="250">
        <f t="shared" si="6"/>
        <v>1300000</v>
      </c>
      <c r="O199" s="250">
        <f t="shared" si="14"/>
        <v>0</v>
      </c>
      <c r="P199" s="235">
        <v>4</v>
      </c>
      <c r="Q199" s="250">
        <f t="shared" si="17"/>
        <v>1300000</v>
      </c>
      <c r="R199" s="250">
        <f t="shared" si="15"/>
        <v>0</v>
      </c>
    </row>
    <row r="200" spans="1:18" ht="21.6" customHeight="1">
      <c r="A200" s="235">
        <v>191</v>
      </c>
      <c r="B200" s="236"/>
      <c r="C200" s="236" t="s">
        <v>343</v>
      </c>
      <c r="D200" s="236"/>
      <c r="E200" s="236"/>
      <c r="F200" s="261" t="s">
        <v>1421</v>
      </c>
      <c r="G200" s="262" t="s">
        <v>2031</v>
      </c>
      <c r="H200" s="263">
        <v>31709</v>
      </c>
      <c r="I200" s="259" t="s">
        <v>344</v>
      </c>
      <c r="J200" s="267" t="s">
        <v>2680</v>
      </c>
      <c r="K200" s="310" t="s">
        <v>2275</v>
      </c>
      <c r="L200" s="235">
        <v>4</v>
      </c>
      <c r="M200" s="250">
        <f t="shared" si="16"/>
        <v>1300000</v>
      </c>
      <c r="N200" s="250">
        <f t="shared" si="6"/>
        <v>1300000</v>
      </c>
      <c r="O200" s="250">
        <f t="shared" si="14"/>
        <v>0</v>
      </c>
      <c r="P200" s="235">
        <v>4</v>
      </c>
      <c r="Q200" s="250">
        <f t="shared" si="17"/>
        <v>1300000</v>
      </c>
      <c r="R200" s="250">
        <f t="shared" si="15"/>
        <v>0</v>
      </c>
    </row>
    <row r="201" spans="1:18" ht="21.6" customHeight="1">
      <c r="A201" s="235">
        <v>192</v>
      </c>
      <c r="B201" s="236"/>
      <c r="C201" s="236" t="s">
        <v>345</v>
      </c>
      <c r="D201" s="236"/>
      <c r="E201" s="236"/>
      <c r="F201" s="261" t="s">
        <v>1421</v>
      </c>
      <c r="G201" s="262" t="s">
        <v>2032</v>
      </c>
      <c r="H201" s="263">
        <v>27306</v>
      </c>
      <c r="I201" s="259" t="s">
        <v>1337</v>
      </c>
      <c r="J201" s="267" t="s">
        <v>2679</v>
      </c>
      <c r="K201" s="310" t="s">
        <v>2276</v>
      </c>
      <c r="L201" s="235">
        <v>4</v>
      </c>
      <c r="M201" s="250">
        <f t="shared" si="16"/>
        <v>1300000</v>
      </c>
      <c r="N201" s="250">
        <f t="shared" si="6"/>
        <v>1300000</v>
      </c>
      <c r="O201" s="250">
        <f t="shared" si="14"/>
        <v>0</v>
      </c>
      <c r="P201" s="235">
        <v>4</v>
      </c>
      <c r="Q201" s="250">
        <f t="shared" si="17"/>
        <v>1300000</v>
      </c>
      <c r="R201" s="250">
        <f t="shared" si="15"/>
        <v>0</v>
      </c>
    </row>
    <row r="202" spans="1:18" ht="21.6" customHeight="1">
      <c r="A202" s="235">
        <v>193</v>
      </c>
      <c r="B202" s="236"/>
      <c r="C202" s="236" t="s">
        <v>346</v>
      </c>
      <c r="D202" s="236"/>
      <c r="E202" s="236"/>
      <c r="F202" s="261" t="s">
        <v>1421</v>
      </c>
      <c r="G202" s="262" t="s">
        <v>2033</v>
      </c>
      <c r="H202" s="263">
        <v>28491</v>
      </c>
      <c r="I202" s="259" t="s">
        <v>347</v>
      </c>
      <c r="J202" s="267" t="s">
        <v>2678</v>
      </c>
      <c r="K202" s="310" t="s">
        <v>2277</v>
      </c>
      <c r="L202" s="235">
        <v>4</v>
      </c>
      <c r="M202" s="250">
        <f t="shared" si="16"/>
        <v>1300000</v>
      </c>
      <c r="N202" s="250">
        <f t="shared" si="6"/>
        <v>1300000</v>
      </c>
      <c r="O202" s="250">
        <f t="shared" si="14"/>
        <v>0</v>
      </c>
      <c r="P202" s="235">
        <v>4</v>
      </c>
      <c r="Q202" s="250">
        <f t="shared" si="17"/>
        <v>1300000</v>
      </c>
      <c r="R202" s="250">
        <f t="shared" si="15"/>
        <v>0</v>
      </c>
    </row>
    <row r="203" spans="1:18" ht="21.6" customHeight="1">
      <c r="A203" s="235">
        <v>194</v>
      </c>
      <c r="B203" s="236"/>
      <c r="C203" s="236" t="s">
        <v>348</v>
      </c>
      <c r="D203" s="236"/>
      <c r="E203" s="236"/>
      <c r="F203" s="261" t="s">
        <v>1421</v>
      </c>
      <c r="G203" s="262" t="s">
        <v>2034</v>
      </c>
      <c r="H203" s="263">
        <v>33627</v>
      </c>
      <c r="I203" s="259" t="s">
        <v>349</v>
      </c>
      <c r="J203" s="267" t="s">
        <v>2677</v>
      </c>
      <c r="K203" s="310" t="s">
        <v>2278</v>
      </c>
      <c r="L203" s="235">
        <v>4</v>
      </c>
      <c r="M203" s="250">
        <f t="shared" si="16"/>
        <v>1300000</v>
      </c>
      <c r="N203" s="250">
        <f t="shared" si="6"/>
        <v>1300000</v>
      </c>
      <c r="O203" s="250">
        <f t="shared" si="14"/>
        <v>0</v>
      </c>
      <c r="P203" s="235">
        <v>4</v>
      </c>
      <c r="Q203" s="250">
        <f t="shared" si="17"/>
        <v>1300000</v>
      </c>
      <c r="R203" s="250">
        <f t="shared" si="15"/>
        <v>0</v>
      </c>
    </row>
    <row r="204" spans="1:18" ht="21.6" customHeight="1">
      <c r="A204" s="235">
        <v>195</v>
      </c>
      <c r="B204" s="236"/>
      <c r="C204" s="236" t="s">
        <v>350</v>
      </c>
      <c r="D204" s="236"/>
      <c r="E204" s="236"/>
      <c r="F204" s="261" t="s">
        <v>1421</v>
      </c>
      <c r="G204" s="262" t="s">
        <v>2035</v>
      </c>
      <c r="H204" s="263">
        <v>24844</v>
      </c>
      <c r="I204" s="259" t="s">
        <v>351</v>
      </c>
      <c r="J204" s="259" t="s">
        <v>2676</v>
      </c>
      <c r="K204" s="310" t="s">
        <v>2281</v>
      </c>
      <c r="L204" s="235">
        <v>3</v>
      </c>
      <c r="M204" s="250">
        <f t="shared" si="16"/>
        <v>2400000</v>
      </c>
      <c r="N204" s="250">
        <f t="shared" si="6"/>
        <v>1300000</v>
      </c>
      <c r="O204" s="250">
        <f t="shared" si="14"/>
        <v>1100000</v>
      </c>
      <c r="P204" s="235">
        <v>3</v>
      </c>
      <c r="Q204" s="250">
        <f t="shared" si="17"/>
        <v>2400000</v>
      </c>
      <c r="R204" s="250">
        <f t="shared" si="15"/>
        <v>0</v>
      </c>
    </row>
    <row r="205" spans="1:18" ht="21.6" customHeight="1">
      <c r="A205" s="235">
        <v>196</v>
      </c>
      <c r="B205" s="236"/>
      <c r="C205" s="236" t="s">
        <v>352</v>
      </c>
      <c r="D205" s="236"/>
      <c r="E205" s="236"/>
      <c r="F205" s="261" t="s">
        <v>1421</v>
      </c>
      <c r="G205" s="262" t="s">
        <v>2036</v>
      </c>
      <c r="H205" s="263">
        <v>29514</v>
      </c>
      <c r="I205" s="259" t="s">
        <v>353</v>
      </c>
      <c r="J205" s="259" t="s">
        <v>2687</v>
      </c>
      <c r="K205" s="310" t="s">
        <v>2282</v>
      </c>
      <c r="L205" s="235">
        <v>4</v>
      </c>
      <c r="M205" s="250">
        <f t="shared" si="16"/>
        <v>1300000</v>
      </c>
      <c r="N205" s="250">
        <f t="shared" si="6"/>
        <v>1300000</v>
      </c>
      <c r="O205" s="250">
        <f t="shared" ref="O205:O268" si="18">+M205-N205</f>
        <v>0</v>
      </c>
      <c r="P205" s="235">
        <v>4</v>
      </c>
      <c r="Q205" s="250">
        <f t="shared" si="17"/>
        <v>1300000</v>
      </c>
      <c r="R205" s="250">
        <f t="shared" ref="R205:R268" si="19">+Q205-M205</f>
        <v>0</v>
      </c>
    </row>
    <row r="206" spans="1:18" ht="21.6" customHeight="1">
      <c r="A206" s="235">
        <v>197</v>
      </c>
      <c r="B206" s="236"/>
      <c r="C206" s="236" t="s">
        <v>354</v>
      </c>
      <c r="D206" s="236"/>
      <c r="E206" s="236"/>
      <c r="F206" s="261" t="s">
        <v>1421</v>
      </c>
      <c r="G206" s="262" t="s">
        <v>2037</v>
      </c>
      <c r="H206" s="318">
        <v>30328</v>
      </c>
      <c r="I206" s="259" t="s">
        <v>1338</v>
      </c>
      <c r="J206" s="259" t="s">
        <v>2686</v>
      </c>
      <c r="K206" s="310" t="s">
        <v>2283</v>
      </c>
      <c r="L206" s="235">
        <v>4</v>
      </c>
      <c r="M206" s="250">
        <f t="shared" ref="M206:M269" si="20">VLOOKUP(L206,$S$3:$T$6,2)</f>
        <v>1300000</v>
      </c>
      <c r="N206" s="250">
        <f t="shared" si="6"/>
        <v>1300000</v>
      </c>
      <c r="O206" s="250">
        <f t="shared" si="18"/>
        <v>0</v>
      </c>
      <c r="P206" s="235">
        <v>4</v>
      </c>
      <c r="Q206" s="250">
        <f t="shared" ref="Q206:Q269" si="21">VLOOKUP(P206,$S$3:$T$6,2)</f>
        <v>1300000</v>
      </c>
      <c r="R206" s="250">
        <f t="shared" si="19"/>
        <v>0</v>
      </c>
    </row>
    <row r="207" spans="1:18" ht="21.6" customHeight="1">
      <c r="A207" s="235">
        <v>198</v>
      </c>
      <c r="B207" s="236"/>
      <c r="C207" s="236" t="s">
        <v>355</v>
      </c>
      <c r="D207" s="236"/>
      <c r="E207" s="236"/>
      <c r="F207" s="261" t="s">
        <v>1421</v>
      </c>
      <c r="G207" s="262" t="s">
        <v>2038</v>
      </c>
      <c r="H207" s="263">
        <v>27156</v>
      </c>
      <c r="I207" s="264" t="s">
        <v>356</v>
      </c>
      <c r="J207" s="259" t="s">
        <v>2675</v>
      </c>
      <c r="K207" s="310" t="s">
        <v>2284</v>
      </c>
      <c r="L207" s="235">
        <v>4</v>
      </c>
      <c r="M207" s="250">
        <f t="shared" si="20"/>
        <v>1300000</v>
      </c>
      <c r="N207" s="250">
        <f t="shared" si="6"/>
        <v>1300000</v>
      </c>
      <c r="O207" s="250">
        <f t="shared" si="18"/>
        <v>0</v>
      </c>
      <c r="P207" s="235">
        <v>4</v>
      </c>
      <c r="Q207" s="250">
        <f t="shared" si="21"/>
        <v>1300000</v>
      </c>
      <c r="R207" s="250">
        <f t="shared" si="19"/>
        <v>0</v>
      </c>
    </row>
    <row r="208" spans="1:18" ht="21.6" customHeight="1">
      <c r="A208" s="235">
        <v>199</v>
      </c>
      <c r="B208" s="236"/>
      <c r="C208" s="236" t="s">
        <v>357</v>
      </c>
      <c r="D208" s="236"/>
      <c r="E208" s="236"/>
      <c r="F208" s="261" t="s">
        <v>1421</v>
      </c>
      <c r="G208" s="262" t="s">
        <v>2039</v>
      </c>
      <c r="H208" s="263">
        <v>31026</v>
      </c>
      <c r="I208" s="267" t="s">
        <v>358</v>
      </c>
      <c r="J208" s="267" t="s">
        <v>2674</v>
      </c>
      <c r="K208" s="309" t="s">
        <v>2285</v>
      </c>
      <c r="L208" s="235">
        <v>4</v>
      </c>
      <c r="M208" s="250">
        <f t="shared" si="20"/>
        <v>1300000</v>
      </c>
      <c r="N208" s="250">
        <f t="shared" si="6"/>
        <v>1300000</v>
      </c>
      <c r="O208" s="250">
        <f t="shared" si="18"/>
        <v>0</v>
      </c>
      <c r="P208" s="235">
        <v>4</v>
      </c>
      <c r="Q208" s="250">
        <f t="shared" si="21"/>
        <v>1300000</v>
      </c>
      <c r="R208" s="250">
        <f t="shared" si="19"/>
        <v>0</v>
      </c>
    </row>
    <row r="209" spans="1:18" ht="21.6" customHeight="1">
      <c r="A209" s="235">
        <v>200</v>
      </c>
      <c r="B209" s="236"/>
      <c r="C209" s="236" t="s">
        <v>359</v>
      </c>
      <c r="D209" s="236"/>
      <c r="E209" s="236"/>
      <c r="F209" s="261" t="s">
        <v>1421</v>
      </c>
      <c r="G209" s="262" t="s">
        <v>2040</v>
      </c>
      <c r="H209" s="263">
        <v>30045</v>
      </c>
      <c r="I209" s="264" t="s">
        <v>360</v>
      </c>
      <c r="J209" s="264" t="s">
        <v>2673</v>
      </c>
      <c r="K209" s="310" t="s">
        <v>2286</v>
      </c>
      <c r="L209" s="235">
        <v>4</v>
      </c>
      <c r="M209" s="250">
        <f t="shared" si="20"/>
        <v>1300000</v>
      </c>
      <c r="N209" s="250">
        <f t="shared" si="6"/>
        <v>1300000</v>
      </c>
      <c r="O209" s="250">
        <f t="shared" si="18"/>
        <v>0</v>
      </c>
      <c r="P209" s="235">
        <v>2</v>
      </c>
      <c r="Q209" s="250">
        <f t="shared" si="21"/>
        <v>4700000</v>
      </c>
      <c r="R209" s="250">
        <f t="shared" si="19"/>
        <v>3400000</v>
      </c>
    </row>
    <row r="210" spans="1:18" ht="21.6" customHeight="1">
      <c r="A210" s="235">
        <v>201</v>
      </c>
      <c r="B210" s="236"/>
      <c r="C210" s="236" t="s">
        <v>361</v>
      </c>
      <c r="D210" s="236"/>
      <c r="E210" s="236"/>
      <c r="F210" s="261" t="s">
        <v>1421</v>
      </c>
      <c r="G210" s="262" t="s">
        <v>2041</v>
      </c>
      <c r="H210" s="263">
        <v>31293</v>
      </c>
      <c r="I210" s="264" t="s">
        <v>362</v>
      </c>
      <c r="J210" s="264" t="s">
        <v>2672</v>
      </c>
      <c r="K210" s="310" t="s">
        <v>2287</v>
      </c>
      <c r="L210" s="235">
        <v>4</v>
      </c>
      <c r="M210" s="250">
        <f t="shared" si="20"/>
        <v>1300000</v>
      </c>
      <c r="N210" s="250">
        <f t="shared" si="6"/>
        <v>1300000</v>
      </c>
      <c r="O210" s="250">
        <f t="shared" si="18"/>
        <v>0</v>
      </c>
      <c r="P210" s="235">
        <v>4</v>
      </c>
      <c r="Q210" s="250">
        <f t="shared" si="21"/>
        <v>1300000</v>
      </c>
      <c r="R210" s="250">
        <f t="shared" si="19"/>
        <v>0</v>
      </c>
    </row>
    <row r="211" spans="1:18" ht="21.6" customHeight="1">
      <c r="A211" s="235">
        <v>202</v>
      </c>
      <c r="B211" s="236"/>
      <c r="C211" s="236" t="s">
        <v>363</v>
      </c>
      <c r="D211" s="236"/>
      <c r="E211" s="236"/>
      <c r="F211" s="261" t="s">
        <v>1421</v>
      </c>
      <c r="G211" s="262" t="s">
        <v>2042</v>
      </c>
      <c r="H211" s="263">
        <v>29867</v>
      </c>
      <c r="I211" s="264" t="s">
        <v>364</v>
      </c>
      <c r="J211" s="264" t="s">
        <v>2671</v>
      </c>
      <c r="K211" s="310" t="s">
        <v>2288</v>
      </c>
      <c r="L211" s="235">
        <v>4</v>
      </c>
      <c r="M211" s="250">
        <f t="shared" si="20"/>
        <v>1300000</v>
      </c>
      <c r="N211" s="250">
        <f t="shared" si="6"/>
        <v>1300000</v>
      </c>
      <c r="O211" s="250">
        <f t="shared" si="18"/>
        <v>0</v>
      </c>
      <c r="P211" s="235">
        <v>4</v>
      </c>
      <c r="Q211" s="250">
        <f t="shared" si="21"/>
        <v>1300000</v>
      </c>
      <c r="R211" s="250">
        <f t="shared" si="19"/>
        <v>0</v>
      </c>
    </row>
    <row r="212" spans="1:18" ht="21.6" customHeight="1">
      <c r="A212" s="235">
        <v>203</v>
      </c>
      <c r="B212" s="236"/>
      <c r="C212" s="236" t="s">
        <v>365</v>
      </c>
      <c r="D212" s="236"/>
      <c r="E212" s="236"/>
      <c r="F212" s="261" t="s">
        <v>1421</v>
      </c>
      <c r="G212" s="262" t="s">
        <v>2043</v>
      </c>
      <c r="H212" s="263">
        <v>31673</v>
      </c>
      <c r="I212" s="286" t="s">
        <v>366</v>
      </c>
      <c r="J212" s="286" t="s">
        <v>2670</v>
      </c>
      <c r="K212" s="310" t="s">
        <v>2289</v>
      </c>
      <c r="L212" s="235">
        <v>4</v>
      </c>
      <c r="M212" s="250">
        <f t="shared" si="20"/>
        <v>1300000</v>
      </c>
      <c r="N212" s="250">
        <f t="shared" si="6"/>
        <v>1300000</v>
      </c>
      <c r="O212" s="250">
        <f t="shared" si="18"/>
        <v>0</v>
      </c>
      <c r="P212" s="235">
        <v>4</v>
      </c>
      <c r="Q212" s="250">
        <f t="shared" si="21"/>
        <v>1300000</v>
      </c>
      <c r="R212" s="250">
        <f t="shared" si="19"/>
        <v>0</v>
      </c>
    </row>
    <row r="213" spans="1:18" ht="21.6" customHeight="1">
      <c r="A213" s="235">
        <v>204</v>
      </c>
      <c r="B213" s="236"/>
      <c r="C213" s="236" t="s">
        <v>367</v>
      </c>
      <c r="D213" s="236"/>
      <c r="E213" s="236"/>
      <c r="F213" s="261" t="s">
        <v>1421</v>
      </c>
      <c r="G213" s="262" t="s">
        <v>2044</v>
      </c>
      <c r="H213" s="263">
        <v>30392</v>
      </c>
      <c r="I213" s="286" t="s">
        <v>368</v>
      </c>
      <c r="J213" s="286" t="s">
        <v>2669</v>
      </c>
      <c r="K213" s="310" t="s">
        <v>2290</v>
      </c>
      <c r="L213" s="235">
        <v>4</v>
      </c>
      <c r="M213" s="250">
        <f t="shared" si="20"/>
        <v>1300000</v>
      </c>
      <c r="N213" s="250">
        <f t="shared" si="6"/>
        <v>1300000</v>
      </c>
      <c r="O213" s="250">
        <f t="shared" si="18"/>
        <v>0</v>
      </c>
      <c r="P213" s="235">
        <v>4</v>
      </c>
      <c r="Q213" s="250">
        <f t="shared" si="21"/>
        <v>1300000</v>
      </c>
      <c r="R213" s="250">
        <f t="shared" si="19"/>
        <v>0</v>
      </c>
    </row>
    <row r="215" spans="1:18" ht="21.6" customHeight="1">
      <c r="A215" s="235">
        <v>206</v>
      </c>
      <c r="B215" s="236"/>
      <c r="C215" s="236" t="s">
        <v>371</v>
      </c>
      <c r="D215" s="236"/>
      <c r="E215" s="236"/>
      <c r="F215" s="261" t="s">
        <v>1421</v>
      </c>
      <c r="G215" s="262" t="s">
        <v>2046</v>
      </c>
      <c r="H215" s="263">
        <v>30166</v>
      </c>
      <c r="I215" s="267" t="s">
        <v>372</v>
      </c>
      <c r="J215" s="267" t="s">
        <v>2668</v>
      </c>
      <c r="K215" s="309" t="s">
        <v>2292</v>
      </c>
      <c r="L215" s="235">
        <v>4</v>
      </c>
      <c r="M215" s="250">
        <f t="shared" si="20"/>
        <v>1300000</v>
      </c>
      <c r="N215" s="250">
        <f t="shared" si="6"/>
        <v>1300000</v>
      </c>
      <c r="O215" s="250">
        <f t="shared" si="18"/>
        <v>0</v>
      </c>
      <c r="P215" s="235">
        <v>4</v>
      </c>
      <c r="Q215" s="250">
        <f t="shared" si="21"/>
        <v>1300000</v>
      </c>
      <c r="R215" s="250">
        <f t="shared" si="19"/>
        <v>0</v>
      </c>
    </row>
    <row r="216" spans="1:18" ht="21.6" customHeight="1">
      <c r="A216" s="235">
        <v>207</v>
      </c>
      <c r="B216" s="236"/>
      <c r="C216" s="236" t="s">
        <v>375</v>
      </c>
      <c r="D216" s="236"/>
      <c r="E216" s="236"/>
      <c r="F216" s="261" t="s">
        <v>1421</v>
      </c>
      <c r="G216" s="262" t="s">
        <v>2047</v>
      </c>
      <c r="H216" s="263">
        <v>24012</v>
      </c>
      <c r="I216" s="286" t="s">
        <v>376</v>
      </c>
      <c r="J216" s="311" t="s">
        <v>2293</v>
      </c>
      <c r="K216" s="310" t="s">
        <v>2294</v>
      </c>
      <c r="L216" s="235">
        <v>4</v>
      </c>
      <c r="M216" s="250">
        <f t="shared" si="20"/>
        <v>1300000</v>
      </c>
      <c r="N216" s="250">
        <f t="shared" si="6"/>
        <v>1300000</v>
      </c>
      <c r="O216" s="250">
        <f t="shared" si="18"/>
        <v>0</v>
      </c>
      <c r="P216" s="235">
        <v>4</v>
      </c>
      <c r="Q216" s="250">
        <f t="shared" si="21"/>
        <v>1300000</v>
      </c>
      <c r="R216" s="250">
        <f t="shared" si="19"/>
        <v>0</v>
      </c>
    </row>
    <row r="217" spans="1:18" ht="21.6" customHeight="1">
      <c r="A217" s="235">
        <v>208</v>
      </c>
      <c r="B217" s="236"/>
      <c r="C217" s="236" t="s">
        <v>377</v>
      </c>
      <c r="D217" s="236"/>
      <c r="E217" s="236"/>
      <c r="F217" s="261" t="s">
        <v>1421</v>
      </c>
      <c r="G217" s="262" t="s">
        <v>2048</v>
      </c>
      <c r="H217" s="263">
        <v>27550</v>
      </c>
      <c r="I217" s="286" t="s">
        <v>378</v>
      </c>
      <c r="J217" s="311" t="s">
        <v>2295</v>
      </c>
      <c r="K217" s="310" t="s">
        <v>2296</v>
      </c>
      <c r="L217" s="235">
        <v>4</v>
      </c>
      <c r="M217" s="250">
        <f t="shared" si="20"/>
        <v>1300000</v>
      </c>
      <c r="N217" s="250">
        <f t="shared" si="6"/>
        <v>1300000</v>
      </c>
      <c r="O217" s="250">
        <f t="shared" si="18"/>
        <v>0</v>
      </c>
      <c r="P217" s="235">
        <v>4</v>
      </c>
      <c r="Q217" s="250">
        <f t="shared" si="21"/>
        <v>1300000</v>
      </c>
      <c r="R217" s="250">
        <f t="shared" si="19"/>
        <v>0</v>
      </c>
    </row>
    <row r="218" spans="1:18" ht="21.6" customHeight="1">
      <c r="A218" s="235">
        <v>209</v>
      </c>
      <c r="B218" s="236"/>
      <c r="C218" s="236" t="s">
        <v>379</v>
      </c>
      <c r="D218" s="236"/>
      <c r="E218" s="236"/>
      <c r="F218" s="261" t="s">
        <v>1421</v>
      </c>
      <c r="G218" s="262" t="s">
        <v>2049</v>
      </c>
      <c r="H218" s="263">
        <v>29242</v>
      </c>
      <c r="I218" s="259" t="s">
        <v>380</v>
      </c>
      <c r="J218" s="267" t="s">
        <v>2297</v>
      </c>
      <c r="K218" s="310" t="s">
        <v>2298</v>
      </c>
      <c r="L218" s="235">
        <v>4</v>
      </c>
      <c r="M218" s="250">
        <f t="shared" si="20"/>
        <v>1300000</v>
      </c>
      <c r="N218" s="250">
        <f t="shared" si="6"/>
        <v>1300000</v>
      </c>
      <c r="O218" s="250">
        <f t="shared" si="18"/>
        <v>0</v>
      </c>
      <c r="P218" s="235">
        <v>3</v>
      </c>
      <c r="Q218" s="250">
        <f t="shared" si="21"/>
        <v>2400000</v>
      </c>
      <c r="R218" s="250">
        <f t="shared" si="19"/>
        <v>1100000</v>
      </c>
    </row>
    <row r="219" spans="1:18" ht="21.6" customHeight="1">
      <c r="A219" s="235">
        <v>210</v>
      </c>
      <c r="B219" s="236"/>
      <c r="C219" s="236" t="s">
        <v>381</v>
      </c>
      <c r="D219" s="236"/>
      <c r="E219" s="236"/>
      <c r="F219" s="261" t="s">
        <v>1421</v>
      </c>
      <c r="G219" s="262" t="s">
        <v>2050</v>
      </c>
      <c r="H219" s="263">
        <v>32345</v>
      </c>
      <c r="I219" s="267" t="s">
        <v>382</v>
      </c>
      <c r="J219" s="267" t="s">
        <v>2299</v>
      </c>
      <c r="K219" s="309" t="s">
        <v>2300</v>
      </c>
      <c r="L219" s="235">
        <v>4</v>
      </c>
      <c r="M219" s="250">
        <f t="shared" si="20"/>
        <v>1300000</v>
      </c>
      <c r="N219" s="250">
        <f t="shared" si="6"/>
        <v>1300000</v>
      </c>
      <c r="O219" s="250">
        <f t="shared" si="18"/>
        <v>0</v>
      </c>
      <c r="P219" s="235">
        <v>4</v>
      </c>
      <c r="Q219" s="250">
        <f t="shared" si="21"/>
        <v>1300000</v>
      </c>
      <c r="R219" s="250">
        <f t="shared" si="19"/>
        <v>0</v>
      </c>
    </row>
    <row r="220" spans="1:18" ht="21.6" customHeight="1">
      <c r="A220" s="235">
        <v>211</v>
      </c>
      <c r="B220" s="236"/>
      <c r="C220" s="236" t="s">
        <v>383</v>
      </c>
      <c r="D220" s="236"/>
      <c r="E220" s="236"/>
      <c r="F220" s="261" t="s">
        <v>1421</v>
      </c>
      <c r="G220" s="262" t="s">
        <v>2051</v>
      </c>
      <c r="H220" s="263">
        <v>33935</v>
      </c>
      <c r="I220" s="267" t="s">
        <v>384</v>
      </c>
      <c r="J220" s="267" t="s">
        <v>2301</v>
      </c>
      <c r="K220" s="309" t="s">
        <v>2302</v>
      </c>
      <c r="L220" s="235">
        <v>4</v>
      </c>
      <c r="M220" s="250">
        <f t="shared" si="20"/>
        <v>1300000</v>
      </c>
      <c r="N220" s="250">
        <f t="shared" si="6"/>
        <v>1300000</v>
      </c>
      <c r="O220" s="250">
        <f t="shared" si="18"/>
        <v>0</v>
      </c>
      <c r="P220" s="235">
        <v>2</v>
      </c>
      <c r="Q220" s="250">
        <f t="shared" si="21"/>
        <v>4700000</v>
      </c>
      <c r="R220" s="250">
        <f t="shared" si="19"/>
        <v>3400000</v>
      </c>
    </row>
    <row r="221" spans="1:18" ht="21.6" customHeight="1">
      <c r="A221" s="235">
        <v>212</v>
      </c>
      <c r="B221" s="236"/>
      <c r="C221" s="236" t="s">
        <v>385</v>
      </c>
      <c r="D221" s="236"/>
      <c r="E221" s="236"/>
      <c r="F221" s="261" t="s">
        <v>1421</v>
      </c>
      <c r="G221" s="262" t="s">
        <v>2052</v>
      </c>
      <c r="H221" s="263">
        <v>29661</v>
      </c>
      <c r="I221" s="264" t="s">
        <v>386</v>
      </c>
      <c r="J221" s="308" t="s">
        <v>2303</v>
      </c>
      <c r="K221" s="310" t="s">
        <v>2304</v>
      </c>
      <c r="L221" s="235">
        <v>4</v>
      </c>
      <c r="M221" s="250">
        <f t="shared" si="20"/>
        <v>1300000</v>
      </c>
      <c r="N221" s="250">
        <f t="shared" si="6"/>
        <v>1300000</v>
      </c>
      <c r="O221" s="250">
        <f t="shared" si="18"/>
        <v>0</v>
      </c>
      <c r="P221" s="235">
        <v>4</v>
      </c>
      <c r="Q221" s="250">
        <f t="shared" si="21"/>
        <v>1300000</v>
      </c>
      <c r="R221" s="250">
        <f t="shared" si="19"/>
        <v>0</v>
      </c>
    </row>
    <row r="222" spans="1:18" ht="21.6" customHeight="1">
      <c r="A222" s="235">
        <v>213</v>
      </c>
      <c r="B222" s="236"/>
      <c r="C222" s="236" t="s">
        <v>387</v>
      </c>
      <c r="D222" s="236"/>
      <c r="E222" s="236"/>
      <c r="F222" s="261" t="s">
        <v>1421</v>
      </c>
      <c r="G222" s="262" t="s">
        <v>2053</v>
      </c>
      <c r="H222" s="263">
        <v>36418</v>
      </c>
      <c r="I222" s="267" t="s">
        <v>388</v>
      </c>
      <c r="J222" s="267" t="s">
        <v>2305</v>
      </c>
      <c r="K222" s="309" t="s">
        <v>2306</v>
      </c>
      <c r="L222" s="235">
        <v>4</v>
      </c>
      <c r="M222" s="250">
        <f t="shared" si="20"/>
        <v>1300000</v>
      </c>
      <c r="N222" s="250">
        <f t="shared" si="6"/>
        <v>1300000</v>
      </c>
      <c r="O222" s="250">
        <f t="shared" si="18"/>
        <v>0</v>
      </c>
      <c r="P222" s="235">
        <v>4</v>
      </c>
      <c r="Q222" s="250">
        <f t="shared" si="21"/>
        <v>1300000</v>
      </c>
      <c r="R222" s="250">
        <f t="shared" si="19"/>
        <v>0</v>
      </c>
    </row>
    <row r="223" spans="1:18" ht="21.6" customHeight="1">
      <c r="A223" s="235">
        <v>214</v>
      </c>
      <c r="B223" s="236"/>
      <c r="C223" s="236" t="s">
        <v>1444</v>
      </c>
      <c r="D223" s="236"/>
      <c r="E223" s="236"/>
      <c r="F223" s="261" t="s">
        <v>1421</v>
      </c>
      <c r="G223" s="262" t="s">
        <v>2054</v>
      </c>
      <c r="H223" s="263">
        <v>35606</v>
      </c>
      <c r="I223" s="267" t="s">
        <v>1457</v>
      </c>
      <c r="J223" s="267" t="s">
        <v>2279</v>
      </c>
      <c r="K223" s="309" t="s">
        <v>2280</v>
      </c>
      <c r="L223" s="235">
        <v>4</v>
      </c>
      <c r="M223" s="250">
        <f t="shared" si="20"/>
        <v>1300000</v>
      </c>
      <c r="N223" s="250">
        <f t="shared" si="6"/>
        <v>1300000</v>
      </c>
      <c r="O223" s="250">
        <f t="shared" si="18"/>
        <v>0</v>
      </c>
      <c r="P223" s="235">
        <v>4</v>
      </c>
      <c r="Q223" s="250">
        <f t="shared" si="21"/>
        <v>1300000</v>
      </c>
      <c r="R223" s="250">
        <f t="shared" si="19"/>
        <v>0</v>
      </c>
    </row>
    <row r="224" spans="1:18" ht="38.25">
      <c r="A224" s="235">
        <v>215</v>
      </c>
      <c r="B224" s="242" t="s">
        <v>389</v>
      </c>
      <c r="C224" s="236" t="s">
        <v>390</v>
      </c>
      <c r="D224" s="236"/>
      <c r="E224" s="236"/>
      <c r="F224" s="261" t="s">
        <v>1421</v>
      </c>
      <c r="G224" s="262" t="s">
        <v>2055</v>
      </c>
      <c r="H224" s="263">
        <v>25882</v>
      </c>
      <c r="I224" s="259" t="s">
        <v>391</v>
      </c>
      <c r="J224" s="267" t="s">
        <v>2307</v>
      </c>
      <c r="K224" s="310" t="s">
        <v>2308</v>
      </c>
      <c r="L224" s="235">
        <v>4</v>
      </c>
      <c r="M224" s="250">
        <f t="shared" si="20"/>
        <v>1300000</v>
      </c>
      <c r="N224" s="250">
        <f t="shared" si="6"/>
        <v>1300000</v>
      </c>
      <c r="O224" s="250">
        <f t="shared" si="18"/>
        <v>0</v>
      </c>
      <c r="P224" s="235">
        <v>4</v>
      </c>
      <c r="Q224" s="250">
        <f t="shared" si="21"/>
        <v>1300000</v>
      </c>
      <c r="R224" s="250">
        <f t="shared" si="19"/>
        <v>0</v>
      </c>
    </row>
    <row r="225" spans="1:18" ht="19.149999999999999" customHeight="1">
      <c r="A225" s="235">
        <v>216</v>
      </c>
      <c r="B225" s="237"/>
      <c r="C225" s="236" t="s">
        <v>392</v>
      </c>
      <c r="D225" s="236"/>
      <c r="E225" s="236"/>
      <c r="F225" s="261" t="s">
        <v>1421</v>
      </c>
      <c r="G225" s="262" t="s">
        <v>2056</v>
      </c>
      <c r="H225" s="263">
        <v>24025</v>
      </c>
      <c r="I225" s="267" t="s">
        <v>393</v>
      </c>
      <c r="J225" s="267" t="s">
        <v>2309</v>
      </c>
      <c r="K225" s="310" t="s">
        <v>2310</v>
      </c>
      <c r="L225" s="235">
        <v>4</v>
      </c>
      <c r="M225" s="250">
        <f t="shared" si="20"/>
        <v>1300000</v>
      </c>
      <c r="N225" s="250">
        <f t="shared" si="6"/>
        <v>1300000</v>
      </c>
      <c r="O225" s="250">
        <f t="shared" si="18"/>
        <v>0</v>
      </c>
      <c r="P225" s="235">
        <v>4</v>
      </c>
      <c r="Q225" s="250">
        <f t="shared" si="21"/>
        <v>1300000</v>
      </c>
      <c r="R225" s="250">
        <f t="shared" si="19"/>
        <v>0</v>
      </c>
    </row>
    <row r="226" spans="1:18" ht="19.149999999999999" customHeight="1">
      <c r="A226" s="235">
        <v>217</v>
      </c>
      <c r="B226" s="236"/>
      <c r="C226" s="236" t="s">
        <v>394</v>
      </c>
      <c r="D226" s="236"/>
      <c r="E226" s="236"/>
      <c r="F226" s="261" t="s">
        <v>1421</v>
      </c>
      <c r="G226" s="262" t="s">
        <v>2057</v>
      </c>
      <c r="H226" s="263">
        <v>26545</v>
      </c>
      <c r="I226" s="259" t="s">
        <v>395</v>
      </c>
      <c r="J226" s="259" t="s">
        <v>2311</v>
      </c>
      <c r="K226" s="310" t="s">
        <v>2312</v>
      </c>
      <c r="L226" s="235">
        <v>4</v>
      </c>
      <c r="M226" s="250">
        <f t="shared" si="20"/>
        <v>1300000</v>
      </c>
      <c r="N226" s="250">
        <f t="shared" si="6"/>
        <v>1300000</v>
      </c>
      <c r="O226" s="250">
        <f t="shared" si="18"/>
        <v>0</v>
      </c>
      <c r="P226" s="235">
        <v>4</v>
      </c>
      <c r="Q226" s="250">
        <f t="shared" si="21"/>
        <v>1300000</v>
      </c>
      <c r="R226" s="250">
        <f t="shared" si="19"/>
        <v>0</v>
      </c>
    </row>
    <row r="227" spans="1:18" ht="19.149999999999999" customHeight="1">
      <c r="A227" s="235">
        <v>218</v>
      </c>
      <c r="B227" s="236"/>
      <c r="C227" s="236" t="s">
        <v>396</v>
      </c>
      <c r="D227" s="236"/>
      <c r="E227" s="236"/>
      <c r="F227" s="261" t="s">
        <v>1421</v>
      </c>
      <c r="G227" s="262" t="s">
        <v>2058</v>
      </c>
      <c r="H227" s="263">
        <v>25221</v>
      </c>
      <c r="I227" s="259" t="s">
        <v>397</v>
      </c>
      <c r="J227" s="267" t="s">
        <v>2313</v>
      </c>
      <c r="K227" s="310" t="s">
        <v>2314</v>
      </c>
      <c r="L227" s="235">
        <v>4</v>
      </c>
      <c r="M227" s="250">
        <f t="shared" si="20"/>
        <v>1300000</v>
      </c>
      <c r="N227" s="250">
        <f t="shared" si="6"/>
        <v>1300000</v>
      </c>
      <c r="O227" s="250">
        <f t="shared" si="18"/>
        <v>0</v>
      </c>
      <c r="P227" s="235">
        <v>4</v>
      </c>
      <c r="Q227" s="250">
        <f t="shared" si="21"/>
        <v>1300000</v>
      </c>
      <c r="R227" s="250">
        <f t="shared" si="19"/>
        <v>0</v>
      </c>
    </row>
    <row r="228" spans="1:18" ht="19.149999999999999" customHeight="1">
      <c r="A228" s="235">
        <v>219</v>
      </c>
      <c r="B228" s="236"/>
      <c r="C228" s="236" t="s">
        <v>398</v>
      </c>
      <c r="D228" s="236"/>
      <c r="E228" s="236"/>
      <c r="F228" s="261" t="s">
        <v>1421</v>
      </c>
      <c r="G228" s="262" t="s">
        <v>2059</v>
      </c>
      <c r="H228" s="263">
        <v>29003</v>
      </c>
      <c r="I228" s="259" t="s">
        <v>399</v>
      </c>
      <c r="J228" s="267" t="s">
        <v>2315</v>
      </c>
      <c r="K228" s="310" t="s">
        <v>2316</v>
      </c>
      <c r="L228" s="235">
        <v>4</v>
      </c>
      <c r="M228" s="250">
        <f t="shared" si="20"/>
        <v>1300000</v>
      </c>
      <c r="N228" s="250">
        <f t="shared" si="6"/>
        <v>1300000</v>
      </c>
      <c r="O228" s="250">
        <f t="shared" si="18"/>
        <v>0</v>
      </c>
      <c r="P228" s="235">
        <v>4</v>
      </c>
      <c r="Q228" s="250">
        <f t="shared" si="21"/>
        <v>1300000</v>
      </c>
      <c r="R228" s="250">
        <f t="shared" si="19"/>
        <v>0</v>
      </c>
    </row>
    <row r="229" spans="1:18" ht="19.149999999999999" customHeight="1">
      <c r="A229" s="235">
        <v>220</v>
      </c>
      <c r="B229" s="236"/>
      <c r="C229" s="236" t="s">
        <v>400</v>
      </c>
      <c r="D229" s="236"/>
      <c r="E229" s="236"/>
      <c r="F229" s="261" t="s">
        <v>1421</v>
      </c>
      <c r="G229" s="262" t="s">
        <v>2060</v>
      </c>
      <c r="H229" s="263">
        <v>27287</v>
      </c>
      <c r="I229" s="259" t="s">
        <v>401</v>
      </c>
      <c r="J229" s="267" t="s">
        <v>2317</v>
      </c>
      <c r="K229" s="310" t="s">
        <v>2318</v>
      </c>
      <c r="L229" s="235">
        <v>4</v>
      </c>
      <c r="M229" s="250">
        <f t="shared" si="20"/>
        <v>1300000</v>
      </c>
      <c r="N229" s="250">
        <f t="shared" si="6"/>
        <v>1300000</v>
      </c>
      <c r="O229" s="250">
        <f t="shared" si="18"/>
        <v>0</v>
      </c>
      <c r="P229" s="235">
        <v>4</v>
      </c>
      <c r="Q229" s="250">
        <f t="shared" si="21"/>
        <v>1300000</v>
      </c>
      <c r="R229" s="250">
        <f t="shared" si="19"/>
        <v>0</v>
      </c>
    </row>
    <row r="230" spans="1:18" ht="19.149999999999999" customHeight="1">
      <c r="A230" s="235">
        <v>221</v>
      </c>
      <c r="B230" s="236"/>
      <c r="C230" s="236" t="s">
        <v>404</v>
      </c>
      <c r="D230" s="236"/>
      <c r="E230" s="236"/>
      <c r="F230" s="261" t="s">
        <v>1421</v>
      </c>
      <c r="G230" s="262" t="s">
        <v>2061</v>
      </c>
      <c r="H230" s="263">
        <v>32641</v>
      </c>
      <c r="I230" s="259" t="s">
        <v>405</v>
      </c>
      <c r="J230" s="267" t="s">
        <v>2319</v>
      </c>
      <c r="K230" s="310" t="s">
        <v>2320</v>
      </c>
      <c r="L230" s="235">
        <v>4</v>
      </c>
      <c r="M230" s="250">
        <f t="shared" si="20"/>
        <v>1300000</v>
      </c>
      <c r="N230" s="250">
        <f t="shared" si="6"/>
        <v>1300000</v>
      </c>
      <c r="O230" s="250">
        <f t="shared" si="18"/>
        <v>0</v>
      </c>
      <c r="P230" s="235">
        <v>4</v>
      </c>
      <c r="Q230" s="250">
        <f t="shared" si="21"/>
        <v>1300000</v>
      </c>
      <c r="R230" s="250">
        <f t="shared" si="19"/>
        <v>0</v>
      </c>
    </row>
    <row r="231" spans="1:18" ht="19.149999999999999" customHeight="1">
      <c r="A231" s="235">
        <v>222</v>
      </c>
      <c r="B231" s="236"/>
      <c r="C231" s="236" t="s">
        <v>406</v>
      </c>
      <c r="D231" s="236"/>
      <c r="E231" s="236"/>
      <c r="F231" s="261" t="s">
        <v>1421</v>
      </c>
      <c r="G231" s="262" t="s">
        <v>2062</v>
      </c>
      <c r="H231" s="263">
        <v>33570</v>
      </c>
      <c r="I231" s="259" t="s">
        <v>407</v>
      </c>
      <c r="J231" s="259" t="s">
        <v>2321</v>
      </c>
      <c r="K231" s="310" t="s">
        <v>2322</v>
      </c>
      <c r="L231" s="235">
        <v>4</v>
      </c>
      <c r="M231" s="250">
        <f t="shared" si="20"/>
        <v>1300000</v>
      </c>
      <c r="N231" s="250">
        <f t="shared" si="6"/>
        <v>1300000</v>
      </c>
      <c r="O231" s="250">
        <f t="shared" si="18"/>
        <v>0</v>
      </c>
      <c r="P231" s="235">
        <v>4</v>
      </c>
      <c r="Q231" s="250">
        <f t="shared" si="21"/>
        <v>1300000</v>
      </c>
      <c r="R231" s="250">
        <f t="shared" si="19"/>
        <v>0</v>
      </c>
    </row>
    <row r="232" spans="1:18" ht="19.149999999999999" customHeight="1">
      <c r="A232" s="235">
        <v>223</v>
      </c>
      <c r="B232" s="236"/>
      <c r="C232" s="236" t="s">
        <v>627</v>
      </c>
      <c r="D232" s="236"/>
      <c r="E232" s="236"/>
      <c r="F232" s="261" t="s">
        <v>1421</v>
      </c>
      <c r="G232" s="262" t="s">
        <v>2063</v>
      </c>
      <c r="H232" s="263">
        <v>35418</v>
      </c>
      <c r="I232" s="259" t="s">
        <v>628</v>
      </c>
      <c r="J232" s="267" t="s">
        <v>2323</v>
      </c>
      <c r="K232" s="310" t="s">
        <v>2324</v>
      </c>
      <c r="L232" s="235">
        <v>4</v>
      </c>
      <c r="M232" s="250">
        <f t="shared" si="20"/>
        <v>1300000</v>
      </c>
      <c r="N232" s="250">
        <f t="shared" si="6"/>
        <v>1300000</v>
      </c>
      <c r="O232" s="250">
        <f t="shared" si="18"/>
        <v>0</v>
      </c>
      <c r="P232" s="235">
        <v>4</v>
      </c>
      <c r="Q232" s="250">
        <f t="shared" si="21"/>
        <v>1300000</v>
      </c>
      <c r="R232" s="250">
        <f t="shared" si="19"/>
        <v>0</v>
      </c>
    </row>
    <row r="233" spans="1:18" ht="25.5">
      <c r="A233" s="235">
        <v>224</v>
      </c>
      <c r="B233" s="242" t="s">
        <v>408</v>
      </c>
      <c r="C233" s="236" t="s">
        <v>409</v>
      </c>
      <c r="D233" s="236"/>
      <c r="E233" s="236"/>
      <c r="F233" s="261" t="s">
        <v>1421</v>
      </c>
      <c r="G233" s="262" t="s">
        <v>2064</v>
      </c>
      <c r="H233" s="263">
        <v>28870</v>
      </c>
      <c r="I233" s="311" t="s">
        <v>410</v>
      </c>
      <c r="J233" s="311" t="s">
        <v>2666</v>
      </c>
      <c r="K233" s="309" t="s">
        <v>2325</v>
      </c>
      <c r="L233" s="235">
        <v>4</v>
      </c>
      <c r="M233" s="250">
        <f t="shared" si="20"/>
        <v>1300000</v>
      </c>
      <c r="N233" s="250">
        <f t="shared" si="6"/>
        <v>1300000</v>
      </c>
      <c r="O233" s="250">
        <f t="shared" si="18"/>
        <v>0</v>
      </c>
      <c r="P233" s="235">
        <v>4</v>
      </c>
      <c r="Q233" s="250">
        <f t="shared" si="21"/>
        <v>1300000</v>
      </c>
      <c r="R233" s="250">
        <f t="shared" si="19"/>
        <v>0</v>
      </c>
    </row>
    <row r="234" spans="1:18" ht="20.45" customHeight="1">
      <c r="A234" s="235">
        <v>225</v>
      </c>
      <c r="B234" s="236"/>
      <c r="C234" s="236" t="s">
        <v>411</v>
      </c>
      <c r="D234" s="236"/>
      <c r="E234" s="236"/>
      <c r="F234" s="261" t="s">
        <v>1421</v>
      </c>
      <c r="G234" s="262" t="s">
        <v>2065</v>
      </c>
      <c r="H234" s="263">
        <v>31822</v>
      </c>
      <c r="I234" s="286" t="s">
        <v>412</v>
      </c>
      <c r="J234" s="311" t="s">
        <v>2326</v>
      </c>
      <c r="K234" s="310" t="s">
        <v>2327</v>
      </c>
      <c r="L234" s="235">
        <v>4</v>
      </c>
      <c r="M234" s="250">
        <f t="shared" si="20"/>
        <v>1300000</v>
      </c>
      <c r="N234" s="250">
        <f t="shared" si="6"/>
        <v>1300000</v>
      </c>
      <c r="O234" s="250">
        <f t="shared" si="18"/>
        <v>0</v>
      </c>
      <c r="P234" s="235">
        <v>4</v>
      </c>
      <c r="Q234" s="250">
        <f t="shared" si="21"/>
        <v>1300000</v>
      </c>
      <c r="R234" s="250">
        <f t="shared" si="19"/>
        <v>0</v>
      </c>
    </row>
    <row r="235" spans="1:18" ht="20.45" customHeight="1">
      <c r="A235" s="235">
        <v>226</v>
      </c>
      <c r="B235" s="236"/>
      <c r="C235" s="236" t="s">
        <v>413</v>
      </c>
      <c r="D235" s="236"/>
      <c r="E235" s="236"/>
      <c r="F235" s="261" t="s">
        <v>1421</v>
      </c>
      <c r="G235" s="262" t="s">
        <v>2066</v>
      </c>
      <c r="H235" s="263">
        <v>28994</v>
      </c>
      <c r="I235" s="267" t="s">
        <v>414</v>
      </c>
      <c r="J235" s="267" t="s">
        <v>2328</v>
      </c>
      <c r="K235" s="310" t="s">
        <v>2329</v>
      </c>
      <c r="L235" s="235">
        <v>4</v>
      </c>
      <c r="M235" s="250">
        <f t="shared" si="20"/>
        <v>1300000</v>
      </c>
      <c r="N235" s="250">
        <f t="shared" si="6"/>
        <v>1300000</v>
      </c>
      <c r="O235" s="250">
        <f t="shared" si="18"/>
        <v>0</v>
      </c>
      <c r="P235" s="235">
        <v>4</v>
      </c>
      <c r="Q235" s="250">
        <f t="shared" si="21"/>
        <v>1300000</v>
      </c>
      <c r="R235" s="250">
        <f t="shared" si="19"/>
        <v>0</v>
      </c>
    </row>
    <row r="236" spans="1:18" ht="20.45" customHeight="1">
      <c r="A236" s="235">
        <v>227</v>
      </c>
      <c r="B236" s="236"/>
      <c r="C236" s="236" t="s">
        <v>415</v>
      </c>
      <c r="D236" s="236"/>
      <c r="E236" s="236"/>
      <c r="F236" s="261" t="s">
        <v>1421</v>
      </c>
      <c r="G236" s="262" t="s">
        <v>2067</v>
      </c>
      <c r="H236" s="263">
        <v>30927</v>
      </c>
      <c r="I236" s="311" t="s">
        <v>416</v>
      </c>
      <c r="J236" s="311" t="s">
        <v>2330</v>
      </c>
      <c r="K236" s="309" t="s">
        <v>2331</v>
      </c>
      <c r="L236" s="235">
        <v>4</v>
      </c>
      <c r="M236" s="250">
        <f t="shared" si="20"/>
        <v>1300000</v>
      </c>
      <c r="N236" s="250">
        <f t="shared" si="6"/>
        <v>1300000</v>
      </c>
      <c r="O236" s="250">
        <f t="shared" si="18"/>
        <v>0</v>
      </c>
      <c r="P236" s="235">
        <v>4</v>
      </c>
      <c r="Q236" s="250">
        <f t="shared" si="21"/>
        <v>1300000</v>
      </c>
      <c r="R236" s="250">
        <f t="shared" si="19"/>
        <v>0</v>
      </c>
    </row>
    <row r="237" spans="1:18" ht="20.45" customHeight="1">
      <c r="A237" s="235">
        <v>228</v>
      </c>
      <c r="B237" s="236"/>
      <c r="C237" s="236" t="s">
        <v>417</v>
      </c>
      <c r="D237" s="236"/>
      <c r="E237" s="236"/>
      <c r="F237" s="261" t="s">
        <v>1421</v>
      </c>
      <c r="G237" s="262" t="s">
        <v>2068</v>
      </c>
      <c r="H237" s="263">
        <v>33512</v>
      </c>
      <c r="I237" s="267" t="s">
        <v>2436</v>
      </c>
      <c r="J237" s="267" t="s">
        <v>2332</v>
      </c>
      <c r="K237" s="310" t="s">
        <v>2333</v>
      </c>
      <c r="L237" s="235">
        <v>4</v>
      </c>
      <c r="M237" s="250">
        <f t="shared" si="20"/>
        <v>1300000</v>
      </c>
      <c r="N237" s="250">
        <f t="shared" si="6"/>
        <v>1300000</v>
      </c>
      <c r="O237" s="250">
        <f t="shared" si="18"/>
        <v>0</v>
      </c>
      <c r="P237" s="235">
        <v>4</v>
      </c>
      <c r="Q237" s="250">
        <f t="shared" si="21"/>
        <v>1300000</v>
      </c>
      <c r="R237" s="250">
        <f t="shared" si="19"/>
        <v>0</v>
      </c>
    </row>
    <row r="238" spans="1:18" ht="20.45" customHeight="1">
      <c r="A238" s="235">
        <v>229</v>
      </c>
      <c r="B238" s="236"/>
      <c r="C238" s="236" t="s">
        <v>419</v>
      </c>
      <c r="D238" s="236"/>
      <c r="E238" s="236"/>
      <c r="F238" s="261" t="s">
        <v>1421</v>
      </c>
      <c r="G238" s="262" t="s">
        <v>2069</v>
      </c>
      <c r="H238" s="263">
        <v>35932</v>
      </c>
      <c r="I238" s="259" t="s">
        <v>420</v>
      </c>
      <c r="J238" s="267" t="s">
        <v>2334</v>
      </c>
      <c r="K238" s="310" t="s">
        <v>2335</v>
      </c>
      <c r="L238" s="235">
        <v>4</v>
      </c>
      <c r="M238" s="250">
        <f t="shared" si="20"/>
        <v>1300000</v>
      </c>
      <c r="N238" s="250">
        <f t="shared" si="6"/>
        <v>1300000</v>
      </c>
      <c r="O238" s="250">
        <f t="shared" si="18"/>
        <v>0</v>
      </c>
      <c r="P238" s="235">
        <v>4</v>
      </c>
      <c r="Q238" s="250">
        <f t="shared" si="21"/>
        <v>1300000</v>
      </c>
      <c r="R238" s="250">
        <f t="shared" si="19"/>
        <v>0</v>
      </c>
    </row>
    <row r="239" spans="1:18" ht="20.45" customHeight="1">
      <c r="A239" s="235">
        <v>230</v>
      </c>
      <c r="B239" s="236"/>
      <c r="C239" s="236" t="s">
        <v>421</v>
      </c>
      <c r="D239" s="236"/>
      <c r="E239" s="236"/>
      <c r="F239" s="261" t="s">
        <v>1421</v>
      </c>
      <c r="G239" s="262" t="s">
        <v>2070</v>
      </c>
      <c r="H239" s="263">
        <v>36164</v>
      </c>
      <c r="I239" s="259" t="s">
        <v>422</v>
      </c>
      <c r="J239" s="267" t="s">
        <v>2336</v>
      </c>
      <c r="K239" s="310" t="s">
        <v>2337</v>
      </c>
      <c r="L239" s="235">
        <v>4</v>
      </c>
      <c r="M239" s="250">
        <f t="shared" si="20"/>
        <v>1300000</v>
      </c>
      <c r="N239" s="250">
        <f t="shared" si="6"/>
        <v>1300000</v>
      </c>
      <c r="O239" s="250">
        <f t="shared" si="18"/>
        <v>0</v>
      </c>
      <c r="P239" s="235">
        <v>4</v>
      </c>
      <c r="Q239" s="250">
        <f t="shared" si="21"/>
        <v>1300000</v>
      </c>
      <c r="R239" s="250">
        <f t="shared" si="19"/>
        <v>0</v>
      </c>
    </row>
    <row r="240" spans="1:18" ht="20.45" customHeight="1">
      <c r="A240" s="235">
        <v>231</v>
      </c>
      <c r="B240" s="236"/>
      <c r="C240" s="236" t="s">
        <v>423</v>
      </c>
      <c r="D240" s="236"/>
      <c r="E240" s="236"/>
      <c r="F240" s="261" t="s">
        <v>1421</v>
      </c>
      <c r="G240" s="262" t="s">
        <v>2071</v>
      </c>
      <c r="H240" s="263">
        <v>33581</v>
      </c>
      <c r="I240" s="267" t="s">
        <v>424</v>
      </c>
      <c r="J240" s="267" t="s">
        <v>2338</v>
      </c>
      <c r="K240" s="309" t="s">
        <v>2339</v>
      </c>
      <c r="L240" s="235">
        <v>4</v>
      </c>
      <c r="M240" s="250">
        <f t="shared" si="20"/>
        <v>1300000</v>
      </c>
      <c r="N240" s="250">
        <f t="shared" si="6"/>
        <v>1300000</v>
      </c>
      <c r="O240" s="250">
        <f t="shared" si="18"/>
        <v>0</v>
      </c>
      <c r="P240" s="235">
        <v>4</v>
      </c>
      <c r="Q240" s="250">
        <f t="shared" si="21"/>
        <v>1300000</v>
      </c>
      <c r="R240" s="250">
        <f t="shared" si="19"/>
        <v>0</v>
      </c>
    </row>
    <row r="241" spans="1:18" ht="25.5">
      <c r="A241" s="235">
        <v>232</v>
      </c>
      <c r="B241" s="242" t="s">
        <v>425</v>
      </c>
      <c r="C241" s="236" t="s">
        <v>426</v>
      </c>
      <c r="D241" s="236"/>
      <c r="E241" s="236"/>
      <c r="F241" s="261" t="s">
        <v>1421</v>
      </c>
      <c r="G241" s="262" t="s">
        <v>2072</v>
      </c>
      <c r="H241" s="263">
        <v>27521</v>
      </c>
      <c r="I241" s="267" t="s">
        <v>427</v>
      </c>
      <c r="J241" s="267" t="s">
        <v>2340</v>
      </c>
      <c r="K241" s="309" t="s">
        <v>2341</v>
      </c>
      <c r="L241" s="235">
        <v>4</v>
      </c>
      <c r="M241" s="250">
        <f t="shared" si="20"/>
        <v>1300000</v>
      </c>
      <c r="N241" s="250">
        <f t="shared" si="6"/>
        <v>1300000</v>
      </c>
      <c r="O241" s="250">
        <f t="shared" si="18"/>
        <v>0</v>
      </c>
      <c r="P241" s="235">
        <v>4</v>
      </c>
      <c r="Q241" s="250">
        <f t="shared" si="21"/>
        <v>1300000</v>
      </c>
      <c r="R241" s="250">
        <f t="shared" si="19"/>
        <v>0</v>
      </c>
    </row>
    <row r="242" spans="1:18" ht="20.45" customHeight="1">
      <c r="A242" s="235">
        <v>233</v>
      </c>
      <c r="B242" s="236"/>
      <c r="C242" s="236" t="s">
        <v>428</v>
      </c>
      <c r="D242" s="236"/>
      <c r="E242" s="236"/>
      <c r="F242" s="261" t="s">
        <v>1421</v>
      </c>
      <c r="G242" s="262" t="s">
        <v>2073</v>
      </c>
      <c r="H242" s="263">
        <v>23609</v>
      </c>
      <c r="I242" s="267" t="s">
        <v>429</v>
      </c>
      <c r="J242" s="279" t="s">
        <v>2342</v>
      </c>
      <c r="K242" s="309" t="s">
        <v>2343</v>
      </c>
      <c r="L242" s="235">
        <v>4</v>
      </c>
      <c r="M242" s="250">
        <f t="shared" si="20"/>
        <v>1300000</v>
      </c>
      <c r="N242" s="250">
        <f t="shared" si="6"/>
        <v>1300000</v>
      </c>
      <c r="O242" s="250">
        <f t="shared" si="18"/>
        <v>0</v>
      </c>
      <c r="P242" s="235">
        <v>4</v>
      </c>
      <c r="Q242" s="250">
        <f t="shared" si="21"/>
        <v>1300000</v>
      </c>
      <c r="R242" s="250">
        <f t="shared" si="19"/>
        <v>0</v>
      </c>
    </row>
    <row r="243" spans="1:18" ht="20.45" customHeight="1">
      <c r="A243" s="235">
        <v>234</v>
      </c>
      <c r="B243" s="236"/>
      <c r="C243" s="236" t="s">
        <v>430</v>
      </c>
      <c r="D243" s="236"/>
      <c r="E243" s="236"/>
      <c r="F243" s="261" t="s">
        <v>1421</v>
      </c>
      <c r="G243" s="262" t="s">
        <v>2074</v>
      </c>
      <c r="H243" s="263">
        <v>29111</v>
      </c>
      <c r="I243" s="267" t="s">
        <v>431</v>
      </c>
      <c r="J243" s="279" t="s">
        <v>2344</v>
      </c>
      <c r="K243" s="309" t="s">
        <v>2345</v>
      </c>
      <c r="L243" s="235">
        <v>4</v>
      </c>
      <c r="M243" s="250">
        <f t="shared" si="20"/>
        <v>1300000</v>
      </c>
      <c r="N243" s="250">
        <f t="shared" si="6"/>
        <v>1300000</v>
      </c>
      <c r="O243" s="250">
        <f t="shared" si="18"/>
        <v>0</v>
      </c>
      <c r="P243" s="235">
        <v>4</v>
      </c>
      <c r="Q243" s="250">
        <f t="shared" si="21"/>
        <v>1300000</v>
      </c>
      <c r="R243" s="250">
        <f t="shared" si="19"/>
        <v>0</v>
      </c>
    </row>
    <row r="244" spans="1:18" ht="20.45" customHeight="1">
      <c r="A244" s="235">
        <v>235</v>
      </c>
      <c r="B244" s="236"/>
      <c r="C244" s="236" t="s">
        <v>432</v>
      </c>
      <c r="D244" s="236"/>
      <c r="E244" s="236"/>
      <c r="F244" s="261" t="s">
        <v>1421</v>
      </c>
      <c r="G244" s="262" t="s">
        <v>2075</v>
      </c>
      <c r="H244" s="263">
        <v>31574</v>
      </c>
      <c r="I244" s="267" t="s">
        <v>433</v>
      </c>
      <c r="J244" s="279" t="s">
        <v>2346</v>
      </c>
      <c r="K244" s="309" t="s">
        <v>2347</v>
      </c>
      <c r="L244" s="235">
        <v>4</v>
      </c>
      <c r="M244" s="250">
        <f t="shared" si="20"/>
        <v>1300000</v>
      </c>
      <c r="N244" s="250">
        <f t="shared" si="6"/>
        <v>1300000</v>
      </c>
      <c r="O244" s="250">
        <f t="shared" si="18"/>
        <v>0</v>
      </c>
      <c r="P244" s="235">
        <v>4</v>
      </c>
      <c r="Q244" s="250">
        <f t="shared" si="21"/>
        <v>1300000</v>
      </c>
      <c r="R244" s="250">
        <f t="shared" si="19"/>
        <v>0</v>
      </c>
    </row>
    <row r="245" spans="1:18" ht="20.45" customHeight="1">
      <c r="A245" s="235">
        <v>236</v>
      </c>
      <c r="B245" s="236"/>
      <c r="C245" s="236" t="s">
        <v>434</v>
      </c>
      <c r="D245" s="236"/>
      <c r="E245" s="236"/>
      <c r="F245" s="261" t="s">
        <v>1421</v>
      </c>
      <c r="G245" s="262" t="s">
        <v>2076</v>
      </c>
      <c r="H245" s="263">
        <v>28430</v>
      </c>
      <c r="I245" s="259" t="s">
        <v>435</v>
      </c>
      <c r="J245" s="279" t="s">
        <v>2348</v>
      </c>
      <c r="K245" s="309" t="s">
        <v>2349</v>
      </c>
      <c r="L245" s="235">
        <v>4</v>
      </c>
      <c r="M245" s="250">
        <f t="shared" si="20"/>
        <v>1300000</v>
      </c>
      <c r="N245" s="250">
        <f t="shared" si="6"/>
        <v>1300000</v>
      </c>
      <c r="O245" s="250">
        <f t="shared" si="18"/>
        <v>0</v>
      </c>
      <c r="P245" s="235">
        <v>4</v>
      </c>
      <c r="Q245" s="250">
        <f t="shared" si="21"/>
        <v>1300000</v>
      </c>
      <c r="R245" s="250">
        <f t="shared" si="19"/>
        <v>0</v>
      </c>
    </row>
    <row r="246" spans="1:18" ht="20.45" customHeight="1">
      <c r="A246" s="235">
        <v>237</v>
      </c>
      <c r="B246" s="236"/>
      <c r="C246" s="236" t="s">
        <v>436</v>
      </c>
      <c r="D246" s="236"/>
      <c r="E246" s="236"/>
      <c r="F246" s="261" t="s">
        <v>1421</v>
      </c>
      <c r="G246" s="262" t="s">
        <v>2077</v>
      </c>
      <c r="H246" s="263">
        <v>26762</v>
      </c>
      <c r="I246" s="259" t="s">
        <v>437</v>
      </c>
      <c r="J246" s="279" t="s">
        <v>2350</v>
      </c>
      <c r="K246" s="309" t="s">
        <v>2351</v>
      </c>
      <c r="L246" s="235">
        <v>4</v>
      </c>
      <c r="M246" s="250">
        <f t="shared" si="20"/>
        <v>1300000</v>
      </c>
      <c r="N246" s="250">
        <f t="shared" si="6"/>
        <v>1300000</v>
      </c>
      <c r="O246" s="250">
        <f t="shared" si="18"/>
        <v>0</v>
      </c>
      <c r="P246" s="235">
        <v>4</v>
      </c>
      <c r="Q246" s="250">
        <f t="shared" si="21"/>
        <v>1300000</v>
      </c>
      <c r="R246" s="250">
        <f t="shared" si="19"/>
        <v>0</v>
      </c>
    </row>
    <row r="247" spans="1:18" ht="20.45" customHeight="1">
      <c r="A247" s="235">
        <v>238</v>
      </c>
      <c r="B247" s="236"/>
      <c r="C247" s="236" t="s">
        <v>438</v>
      </c>
      <c r="D247" s="236"/>
      <c r="E247" s="236"/>
      <c r="F247" s="261" t="s">
        <v>1421</v>
      </c>
      <c r="G247" s="262" t="s">
        <v>2078</v>
      </c>
      <c r="H247" s="263">
        <v>29209</v>
      </c>
      <c r="I247" s="259" t="s">
        <v>439</v>
      </c>
      <c r="J247" s="279" t="s">
        <v>2352</v>
      </c>
      <c r="K247" s="309" t="s">
        <v>2353</v>
      </c>
      <c r="L247" s="235">
        <v>4</v>
      </c>
      <c r="M247" s="250">
        <f t="shared" si="20"/>
        <v>1300000</v>
      </c>
      <c r="N247" s="250">
        <f t="shared" si="6"/>
        <v>1300000</v>
      </c>
      <c r="O247" s="250">
        <f t="shared" si="18"/>
        <v>0</v>
      </c>
      <c r="P247" s="235">
        <v>4</v>
      </c>
      <c r="Q247" s="250">
        <f t="shared" si="21"/>
        <v>1300000</v>
      </c>
      <c r="R247" s="250">
        <f t="shared" si="19"/>
        <v>0</v>
      </c>
    </row>
    <row r="248" spans="1:18" ht="20.45" customHeight="1">
      <c r="A248" s="235">
        <v>239</v>
      </c>
      <c r="B248" s="236"/>
      <c r="C248" s="236" t="s">
        <v>440</v>
      </c>
      <c r="D248" s="236"/>
      <c r="E248" s="236"/>
      <c r="F248" s="261" t="s">
        <v>1421</v>
      </c>
      <c r="G248" s="262" t="s">
        <v>2079</v>
      </c>
      <c r="H248" s="263">
        <v>30995</v>
      </c>
      <c r="I248" s="259" t="s">
        <v>441</v>
      </c>
      <c r="J248" s="279" t="s">
        <v>2354</v>
      </c>
      <c r="K248" s="309" t="s">
        <v>2355</v>
      </c>
      <c r="L248" s="235">
        <v>4</v>
      </c>
      <c r="M248" s="250">
        <f t="shared" si="20"/>
        <v>1300000</v>
      </c>
      <c r="N248" s="250">
        <f t="shared" si="6"/>
        <v>1300000</v>
      </c>
      <c r="O248" s="250">
        <f t="shared" si="18"/>
        <v>0</v>
      </c>
      <c r="P248" s="235">
        <v>4</v>
      </c>
      <c r="Q248" s="250">
        <f t="shared" si="21"/>
        <v>1300000</v>
      </c>
      <c r="R248" s="250">
        <f t="shared" si="19"/>
        <v>0</v>
      </c>
    </row>
    <row r="249" spans="1:18" ht="20.45" customHeight="1">
      <c r="A249" s="235">
        <v>240</v>
      </c>
      <c r="B249" s="236"/>
      <c r="C249" s="236" t="s">
        <v>442</v>
      </c>
      <c r="D249" s="236"/>
      <c r="E249" s="236"/>
      <c r="F249" s="261" t="s">
        <v>1421</v>
      </c>
      <c r="G249" s="262" t="s">
        <v>2080</v>
      </c>
      <c r="H249" s="263">
        <v>32096</v>
      </c>
      <c r="I249" s="286" t="s">
        <v>443</v>
      </c>
      <c r="J249" s="279" t="s">
        <v>2356</v>
      </c>
      <c r="K249" s="309" t="s">
        <v>2357</v>
      </c>
      <c r="L249" s="235">
        <v>4</v>
      </c>
      <c r="M249" s="250">
        <f t="shared" si="20"/>
        <v>1300000</v>
      </c>
      <c r="N249" s="250">
        <f t="shared" si="6"/>
        <v>1300000</v>
      </c>
      <c r="O249" s="250">
        <f t="shared" si="18"/>
        <v>0</v>
      </c>
      <c r="P249" s="235">
        <v>4</v>
      </c>
      <c r="Q249" s="250">
        <f t="shared" si="21"/>
        <v>1300000</v>
      </c>
      <c r="R249" s="250">
        <f t="shared" si="19"/>
        <v>0</v>
      </c>
    </row>
    <row r="250" spans="1:18" ht="20.45" customHeight="1">
      <c r="A250" s="235">
        <v>241</v>
      </c>
      <c r="B250" s="236"/>
      <c r="C250" s="236" t="s">
        <v>444</v>
      </c>
      <c r="D250" s="236"/>
      <c r="E250" s="236"/>
      <c r="F250" s="261" t="s">
        <v>1421</v>
      </c>
      <c r="G250" s="262" t="s">
        <v>2081</v>
      </c>
      <c r="H250" s="263">
        <v>34642</v>
      </c>
      <c r="I250" s="286" t="s">
        <v>445</v>
      </c>
      <c r="J250" s="319" t="s">
        <v>2358</v>
      </c>
      <c r="K250" s="309" t="s">
        <v>2359</v>
      </c>
      <c r="L250" s="235">
        <v>4</v>
      </c>
      <c r="M250" s="250">
        <f t="shared" si="20"/>
        <v>1300000</v>
      </c>
      <c r="N250" s="250">
        <f t="shared" si="6"/>
        <v>1300000</v>
      </c>
      <c r="O250" s="250">
        <f t="shared" si="18"/>
        <v>0</v>
      </c>
      <c r="P250" s="235">
        <v>4</v>
      </c>
      <c r="Q250" s="250">
        <f t="shared" si="21"/>
        <v>1300000</v>
      </c>
      <c r="R250" s="250">
        <f t="shared" si="19"/>
        <v>0</v>
      </c>
    </row>
    <row r="251" spans="1:18" ht="20.45" customHeight="1">
      <c r="A251" s="235">
        <v>242</v>
      </c>
      <c r="B251" s="236"/>
      <c r="C251" s="236" t="s">
        <v>446</v>
      </c>
      <c r="D251" s="236"/>
      <c r="E251" s="236"/>
      <c r="F251" s="261" t="s">
        <v>1421</v>
      </c>
      <c r="G251" s="262" t="s">
        <v>2082</v>
      </c>
      <c r="H251" s="263">
        <v>34973</v>
      </c>
      <c r="I251" s="286" t="s">
        <v>447</v>
      </c>
      <c r="J251" s="279" t="s">
        <v>2360</v>
      </c>
      <c r="K251" s="309" t="s">
        <v>2361</v>
      </c>
      <c r="L251" s="235">
        <v>4</v>
      </c>
      <c r="M251" s="250">
        <f t="shared" si="20"/>
        <v>1300000</v>
      </c>
      <c r="N251" s="250">
        <f t="shared" si="6"/>
        <v>1300000</v>
      </c>
      <c r="O251" s="250">
        <f t="shared" si="18"/>
        <v>0</v>
      </c>
      <c r="P251" s="235">
        <v>4</v>
      </c>
      <c r="Q251" s="250">
        <f t="shared" si="21"/>
        <v>1300000</v>
      </c>
      <c r="R251" s="250">
        <f t="shared" si="19"/>
        <v>0</v>
      </c>
    </row>
    <row r="252" spans="1:18" ht="20.45" customHeight="1">
      <c r="A252" s="235">
        <v>243</v>
      </c>
      <c r="B252" s="236"/>
      <c r="C252" s="236" t="s">
        <v>448</v>
      </c>
      <c r="D252" s="236"/>
      <c r="E252" s="236"/>
      <c r="F252" s="261" t="s">
        <v>1421</v>
      </c>
      <c r="G252" s="262" t="s">
        <v>2083</v>
      </c>
      <c r="H252" s="263">
        <v>31306</v>
      </c>
      <c r="I252" s="286" t="s">
        <v>449</v>
      </c>
      <c r="J252" s="279" t="s">
        <v>2362</v>
      </c>
      <c r="K252" s="309" t="s">
        <v>2363</v>
      </c>
      <c r="L252" s="235">
        <v>4</v>
      </c>
      <c r="M252" s="250">
        <f t="shared" si="20"/>
        <v>1300000</v>
      </c>
      <c r="N252" s="250">
        <f t="shared" si="6"/>
        <v>1300000</v>
      </c>
      <c r="O252" s="250">
        <f t="shared" si="18"/>
        <v>0</v>
      </c>
      <c r="P252" s="235">
        <v>4</v>
      </c>
      <c r="Q252" s="250">
        <f t="shared" si="21"/>
        <v>1300000</v>
      </c>
      <c r="R252" s="250">
        <f t="shared" si="19"/>
        <v>0</v>
      </c>
    </row>
    <row r="253" spans="1:18" ht="38.25">
      <c r="A253" s="235">
        <v>244</v>
      </c>
      <c r="B253" s="242" t="s">
        <v>450</v>
      </c>
      <c r="C253" s="236" t="s">
        <v>451</v>
      </c>
      <c r="D253" s="236"/>
      <c r="E253" s="236"/>
      <c r="F253" s="261" t="s">
        <v>1421</v>
      </c>
      <c r="G253" s="262" t="s">
        <v>2084</v>
      </c>
      <c r="H253" s="263">
        <v>29186</v>
      </c>
      <c r="I253" s="286" t="s">
        <v>452</v>
      </c>
      <c r="J253" s="286" t="s">
        <v>2364</v>
      </c>
      <c r="K253" s="310" t="s">
        <v>2365</v>
      </c>
      <c r="L253" s="235">
        <v>4</v>
      </c>
      <c r="M253" s="250">
        <f t="shared" si="20"/>
        <v>1300000</v>
      </c>
      <c r="N253" s="250">
        <f t="shared" si="6"/>
        <v>1300000</v>
      </c>
      <c r="O253" s="250">
        <f t="shared" si="18"/>
        <v>0</v>
      </c>
      <c r="P253" s="235">
        <v>4</v>
      </c>
      <c r="Q253" s="250">
        <f t="shared" si="21"/>
        <v>1300000</v>
      </c>
      <c r="R253" s="250">
        <f t="shared" si="19"/>
        <v>0</v>
      </c>
    </row>
    <row r="254" spans="1:18" ht="20.45" customHeight="1">
      <c r="A254" s="235">
        <v>245</v>
      </c>
      <c r="B254" s="236"/>
      <c r="C254" s="236" t="s">
        <v>453</v>
      </c>
      <c r="D254" s="236"/>
      <c r="E254" s="236"/>
      <c r="F254" s="261" t="s">
        <v>1421</v>
      </c>
      <c r="G254" s="262" t="s">
        <v>2085</v>
      </c>
      <c r="H254" s="318">
        <v>30201</v>
      </c>
      <c r="I254" s="286" t="s">
        <v>454</v>
      </c>
      <c r="J254" s="286" t="s">
        <v>2366</v>
      </c>
      <c r="K254" s="310" t="s">
        <v>2367</v>
      </c>
      <c r="L254" s="235">
        <v>4</v>
      </c>
      <c r="M254" s="250">
        <f t="shared" si="20"/>
        <v>1300000</v>
      </c>
      <c r="N254" s="250">
        <f t="shared" si="6"/>
        <v>1300000</v>
      </c>
      <c r="O254" s="250">
        <f t="shared" si="18"/>
        <v>0</v>
      </c>
      <c r="P254" s="235">
        <v>4</v>
      </c>
      <c r="Q254" s="250">
        <f t="shared" si="21"/>
        <v>1300000</v>
      </c>
      <c r="R254" s="250">
        <f t="shared" si="19"/>
        <v>0</v>
      </c>
    </row>
    <row r="255" spans="1:18" ht="20.45" customHeight="1">
      <c r="A255" s="235">
        <v>246</v>
      </c>
      <c r="B255" s="236"/>
      <c r="C255" s="236" t="s">
        <v>455</v>
      </c>
      <c r="D255" s="236"/>
      <c r="E255" s="236"/>
      <c r="F255" s="261" t="s">
        <v>1421</v>
      </c>
      <c r="G255" s="262" t="s">
        <v>2086</v>
      </c>
      <c r="H255" s="318">
        <v>32590</v>
      </c>
      <c r="I255" s="286" t="s">
        <v>456</v>
      </c>
      <c r="J255" s="286" t="s">
        <v>2368</v>
      </c>
      <c r="K255" s="310" t="s">
        <v>2369</v>
      </c>
      <c r="L255" s="235">
        <v>4</v>
      </c>
      <c r="M255" s="250">
        <f t="shared" si="20"/>
        <v>1300000</v>
      </c>
      <c r="N255" s="250">
        <f t="shared" si="6"/>
        <v>1300000</v>
      </c>
      <c r="O255" s="250">
        <f t="shared" si="18"/>
        <v>0</v>
      </c>
      <c r="P255" s="235">
        <v>4</v>
      </c>
      <c r="Q255" s="250">
        <f t="shared" si="21"/>
        <v>1300000</v>
      </c>
      <c r="R255" s="250">
        <f t="shared" si="19"/>
        <v>0</v>
      </c>
    </row>
    <row r="256" spans="1:18" ht="20.45" customHeight="1">
      <c r="A256" s="235">
        <v>247</v>
      </c>
      <c r="B256" s="236"/>
      <c r="C256" s="236" t="s">
        <v>457</v>
      </c>
      <c r="D256" s="236"/>
      <c r="E256" s="236"/>
      <c r="F256" s="261" t="s">
        <v>1421</v>
      </c>
      <c r="G256" s="262" t="s">
        <v>2087</v>
      </c>
      <c r="H256" s="263">
        <v>32457</v>
      </c>
      <c r="I256" s="259" t="s">
        <v>2437</v>
      </c>
      <c r="J256" s="259" t="s">
        <v>2370</v>
      </c>
      <c r="K256" s="310" t="s">
        <v>2371</v>
      </c>
      <c r="L256" s="235">
        <v>4</v>
      </c>
      <c r="M256" s="250">
        <f t="shared" si="20"/>
        <v>1300000</v>
      </c>
      <c r="N256" s="250">
        <f t="shared" si="6"/>
        <v>1300000</v>
      </c>
      <c r="O256" s="250">
        <f t="shared" si="18"/>
        <v>0</v>
      </c>
      <c r="P256" s="235">
        <v>4</v>
      </c>
      <c r="Q256" s="250">
        <f t="shared" si="21"/>
        <v>1300000</v>
      </c>
      <c r="R256" s="250">
        <f t="shared" si="19"/>
        <v>0</v>
      </c>
    </row>
    <row r="257" spans="1:18" ht="20.45" customHeight="1">
      <c r="A257" s="235">
        <v>248</v>
      </c>
      <c r="B257" s="236"/>
      <c r="C257" s="236" t="s">
        <v>458</v>
      </c>
      <c r="D257" s="236"/>
      <c r="E257" s="236"/>
      <c r="F257" s="261" t="s">
        <v>1421</v>
      </c>
      <c r="G257" s="262" t="s">
        <v>2088</v>
      </c>
      <c r="H257" s="263">
        <v>34955</v>
      </c>
      <c r="I257" s="259" t="s">
        <v>1339</v>
      </c>
      <c r="J257" s="259" t="s">
        <v>2372</v>
      </c>
      <c r="K257" s="310" t="s">
        <v>2373</v>
      </c>
      <c r="L257" s="235">
        <v>4</v>
      </c>
      <c r="M257" s="250">
        <f t="shared" si="20"/>
        <v>1300000</v>
      </c>
      <c r="N257" s="250">
        <f t="shared" ref="N257:N320" si="22">+$T$6</f>
        <v>1300000</v>
      </c>
      <c r="O257" s="250">
        <f t="shared" si="18"/>
        <v>0</v>
      </c>
      <c r="P257" s="235">
        <v>4</v>
      </c>
      <c r="Q257" s="250">
        <f t="shared" si="21"/>
        <v>1300000</v>
      </c>
      <c r="R257" s="250">
        <f t="shared" si="19"/>
        <v>0</v>
      </c>
    </row>
    <row r="258" spans="1:18" ht="20.45" customHeight="1">
      <c r="A258" s="235">
        <v>249</v>
      </c>
      <c r="B258" s="236"/>
      <c r="C258" s="236" t="s">
        <v>402</v>
      </c>
      <c r="D258" s="236"/>
      <c r="E258" s="236"/>
      <c r="F258" s="261" t="s">
        <v>1421</v>
      </c>
      <c r="G258" s="262" t="s">
        <v>2089</v>
      </c>
      <c r="H258" s="263">
        <v>35170</v>
      </c>
      <c r="I258" s="259" t="s">
        <v>403</v>
      </c>
      <c r="J258" s="267" t="s">
        <v>2374</v>
      </c>
      <c r="K258" s="310" t="s">
        <v>2375</v>
      </c>
      <c r="L258" s="235">
        <v>4</v>
      </c>
      <c r="M258" s="250">
        <f t="shared" si="20"/>
        <v>1300000</v>
      </c>
      <c r="N258" s="250">
        <f t="shared" si="22"/>
        <v>1300000</v>
      </c>
      <c r="O258" s="250">
        <f t="shared" si="18"/>
        <v>0</v>
      </c>
      <c r="P258" s="235">
        <v>4</v>
      </c>
      <c r="Q258" s="250">
        <f t="shared" si="21"/>
        <v>1300000</v>
      </c>
      <c r="R258" s="250">
        <f t="shared" si="19"/>
        <v>0</v>
      </c>
    </row>
    <row r="259" spans="1:18" ht="38.25">
      <c r="A259" s="235">
        <v>250</v>
      </c>
      <c r="B259" s="242" t="s">
        <v>459</v>
      </c>
      <c r="C259" s="236" t="s">
        <v>460</v>
      </c>
      <c r="D259" s="236"/>
      <c r="E259" s="236"/>
      <c r="F259" s="261" t="s">
        <v>1421</v>
      </c>
      <c r="G259" s="262" t="s">
        <v>2090</v>
      </c>
      <c r="H259" s="263">
        <v>30697</v>
      </c>
      <c r="I259" s="286" t="s">
        <v>1340</v>
      </c>
      <c r="J259" s="311" t="s">
        <v>2376</v>
      </c>
      <c r="K259" s="310" t="s">
        <v>2377</v>
      </c>
      <c r="L259" s="235">
        <v>4</v>
      </c>
      <c r="M259" s="250">
        <f t="shared" si="20"/>
        <v>1300000</v>
      </c>
      <c r="N259" s="250">
        <f t="shared" si="22"/>
        <v>1300000</v>
      </c>
      <c r="O259" s="250">
        <f t="shared" si="18"/>
        <v>0</v>
      </c>
      <c r="P259" s="235">
        <v>4</v>
      </c>
      <c r="Q259" s="250">
        <f t="shared" si="21"/>
        <v>1300000</v>
      </c>
      <c r="R259" s="250">
        <f t="shared" si="19"/>
        <v>0</v>
      </c>
    </row>
    <row r="260" spans="1:18" ht="23.45" customHeight="1">
      <c r="A260" s="235">
        <v>251</v>
      </c>
      <c r="B260" s="236"/>
      <c r="C260" s="236" t="s">
        <v>461</v>
      </c>
      <c r="D260" s="236"/>
      <c r="E260" s="236"/>
      <c r="F260" s="261" t="s">
        <v>1421</v>
      </c>
      <c r="G260" s="262" t="s">
        <v>2091</v>
      </c>
      <c r="H260" s="263">
        <v>29805</v>
      </c>
      <c r="I260" s="286" t="s">
        <v>462</v>
      </c>
      <c r="J260" s="311" t="s">
        <v>2378</v>
      </c>
      <c r="K260" s="310" t="s">
        <v>2379</v>
      </c>
      <c r="L260" s="235">
        <v>4</v>
      </c>
      <c r="M260" s="250">
        <f t="shared" si="20"/>
        <v>1300000</v>
      </c>
      <c r="N260" s="250">
        <f t="shared" si="22"/>
        <v>1300000</v>
      </c>
      <c r="O260" s="250">
        <f t="shared" si="18"/>
        <v>0</v>
      </c>
      <c r="P260" s="235">
        <v>4</v>
      </c>
      <c r="Q260" s="250">
        <f t="shared" si="21"/>
        <v>1300000</v>
      </c>
      <c r="R260" s="250">
        <f t="shared" si="19"/>
        <v>0</v>
      </c>
    </row>
    <row r="261" spans="1:18" ht="23.45" customHeight="1">
      <c r="A261" s="235">
        <v>252</v>
      </c>
      <c r="B261" s="236"/>
      <c r="C261" s="236" t="s">
        <v>463</v>
      </c>
      <c r="D261" s="236"/>
      <c r="E261" s="236"/>
      <c r="F261" s="261" t="s">
        <v>1421</v>
      </c>
      <c r="G261" s="262" t="s">
        <v>2092</v>
      </c>
      <c r="H261" s="263">
        <v>31269</v>
      </c>
      <c r="I261" s="286" t="s">
        <v>464</v>
      </c>
      <c r="J261" s="311" t="s">
        <v>2380</v>
      </c>
      <c r="K261" s="310" t="s">
        <v>2381</v>
      </c>
      <c r="L261" s="235">
        <v>4</v>
      </c>
      <c r="M261" s="250">
        <f t="shared" si="20"/>
        <v>1300000</v>
      </c>
      <c r="N261" s="250">
        <f t="shared" si="22"/>
        <v>1300000</v>
      </c>
      <c r="O261" s="250">
        <f t="shared" si="18"/>
        <v>0</v>
      </c>
      <c r="P261" s="235">
        <v>4</v>
      </c>
      <c r="Q261" s="250">
        <f t="shared" si="21"/>
        <v>1300000</v>
      </c>
      <c r="R261" s="250">
        <f t="shared" si="19"/>
        <v>0</v>
      </c>
    </row>
    <row r="262" spans="1:18" ht="23.45" customHeight="1">
      <c r="A262" s="235">
        <v>253</v>
      </c>
      <c r="B262" s="236"/>
      <c r="C262" s="236" t="s">
        <v>465</v>
      </c>
      <c r="D262" s="236"/>
      <c r="E262" s="236"/>
      <c r="F262" s="261" t="s">
        <v>1421</v>
      </c>
      <c r="G262" s="262" t="s">
        <v>2093</v>
      </c>
      <c r="H262" s="263">
        <v>30519</v>
      </c>
      <c r="I262" s="320" t="s">
        <v>466</v>
      </c>
      <c r="J262" s="311" t="s">
        <v>2382</v>
      </c>
      <c r="K262" s="310" t="s">
        <v>2383</v>
      </c>
      <c r="L262" s="235">
        <v>4</v>
      </c>
      <c r="M262" s="250">
        <f t="shared" si="20"/>
        <v>1300000</v>
      </c>
      <c r="N262" s="250">
        <f t="shared" si="22"/>
        <v>1300000</v>
      </c>
      <c r="O262" s="250">
        <f t="shared" si="18"/>
        <v>0</v>
      </c>
      <c r="P262" s="235">
        <v>4</v>
      </c>
      <c r="Q262" s="250">
        <f t="shared" si="21"/>
        <v>1300000</v>
      </c>
      <c r="R262" s="250">
        <f t="shared" si="19"/>
        <v>0</v>
      </c>
    </row>
    <row r="263" spans="1:18" ht="23.45" customHeight="1">
      <c r="A263" s="235">
        <v>254</v>
      </c>
      <c r="B263" s="236"/>
      <c r="C263" s="236" t="s">
        <v>467</v>
      </c>
      <c r="D263" s="236"/>
      <c r="E263" s="236"/>
      <c r="F263" s="261" t="s">
        <v>1421</v>
      </c>
      <c r="G263" s="262" t="s">
        <v>2062</v>
      </c>
      <c r="H263" s="263">
        <v>33570</v>
      </c>
      <c r="I263" s="286" t="s">
        <v>1341</v>
      </c>
      <c r="J263" s="311" t="s">
        <v>2384</v>
      </c>
      <c r="K263" s="310" t="s">
        <v>2385</v>
      </c>
      <c r="L263" s="235">
        <v>4</v>
      </c>
      <c r="M263" s="250">
        <f t="shared" si="20"/>
        <v>1300000</v>
      </c>
      <c r="N263" s="250">
        <f t="shared" si="22"/>
        <v>1300000</v>
      </c>
      <c r="O263" s="250">
        <f t="shared" si="18"/>
        <v>0</v>
      </c>
      <c r="P263" s="235">
        <v>4</v>
      </c>
      <c r="Q263" s="250">
        <f t="shared" si="21"/>
        <v>1300000</v>
      </c>
      <c r="R263" s="250">
        <f t="shared" si="19"/>
        <v>0</v>
      </c>
    </row>
    <row r="264" spans="1:18" ht="23.45" customHeight="1">
      <c r="A264" s="235">
        <v>255</v>
      </c>
      <c r="B264" s="236"/>
      <c r="C264" s="236" t="s">
        <v>468</v>
      </c>
      <c r="D264" s="236"/>
      <c r="E264" s="236"/>
      <c r="F264" s="261" t="s">
        <v>1421</v>
      </c>
      <c r="G264" s="262" t="s">
        <v>2094</v>
      </c>
      <c r="H264" s="263">
        <v>33463</v>
      </c>
      <c r="I264" s="259" t="s">
        <v>469</v>
      </c>
      <c r="J264" s="267" t="s">
        <v>2386</v>
      </c>
      <c r="K264" s="310" t="s">
        <v>2387</v>
      </c>
      <c r="L264" s="235">
        <v>4</v>
      </c>
      <c r="M264" s="250">
        <f t="shared" si="20"/>
        <v>1300000</v>
      </c>
      <c r="N264" s="250">
        <f t="shared" si="22"/>
        <v>1300000</v>
      </c>
      <c r="O264" s="250">
        <f t="shared" si="18"/>
        <v>0</v>
      </c>
      <c r="P264" s="235">
        <v>4</v>
      </c>
      <c r="Q264" s="250">
        <f t="shared" si="21"/>
        <v>1300000</v>
      </c>
      <c r="R264" s="250">
        <f t="shared" si="19"/>
        <v>0</v>
      </c>
    </row>
    <row r="265" spans="1:18" ht="38.25">
      <c r="A265" s="235">
        <v>256</v>
      </c>
      <c r="B265" s="242" t="s">
        <v>470</v>
      </c>
      <c r="C265" s="236" t="s">
        <v>476</v>
      </c>
      <c r="D265" s="236"/>
      <c r="E265" s="236"/>
      <c r="F265" s="261" t="s">
        <v>1421</v>
      </c>
      <c r="G265" s="262" t="s">
        <v>2095</v>
      </c>
      <c r="H265" s="263">
        <v>32866</v>
      </c>
      <c r="I265" s="286" t="s">
        <v>477</v>
      </c>
      <c r="J265" s="267" t="s">
        <v>2388</v>
      </c>
      <c r="K265" s="310" t="s">
        <v>2389</v>
      </c>
      <c r="L265" s="235">
        <v>4</v>
      </c>
      <c r="M265" s="250">
        <f t="shared" si="20"/>
        <v>1300000</v>
      </c>
      <c r="N265" s="250">
        <f t="shared" si="22"/>
        <v>1300000</v>
      </c>
      <c r="O265" s="250">
        <f t="shared" si="18"/>
        <v>0</v>
      </c>
      <c r="P265" s="235">
        <v>4</v>
      </c>
      <c r="Q265" s="250">
        <f t="shared" si="21"/>
        <v>1300000</v>
      </c>
      <c r="R265" s="250">
        <f t="shared" si="19"/>
        <v>0</v>
      </c>
    </row>
    <row r="266" spans="1:18" ht="20.45" customHeight="1">
      <c r="A266" s="235">
        <v>257</v>
      </c>
      <c r="B266" s="238"/>
      <c r="C266" s="236" t="s">
        <v>471</v>
      </c>
      <c r="D266" s="236"/>
      <c r="E266" s="236"/>
      <c r="F266" s="261" t="s">
        <v>1421</v>
      </c>
      <c r="G266" s="262" t="s">
        <v>2096</v>
      </c>
      <c r="H266" s="263">
        <v>30537</v>
      </c>
      <c r="I266" s="286" t="s">
        <v>472</v>
      </c>
      <c r="J266" s="267" t="s">
        <v>2390</v>
      </c>
      <c r="K266" s="310" t="s">
        <v>2391</v>
      </c>
      <c r="L266" s="235">
        <v>4</v>
      </c>
      <c r="M266" s="250">
        <f t="shared" si="20"/>
        <v>1300000</v>
      </c>
      <c r="N266" s="250">
        <f t="shared" si="22"/>
        <v>1300000</v>
      </c>
      <c r="O266" s="250">
        <f t="shared" si="18"/>
        <v>0</v>
      </c>
      <c r="P266" s="235">
        <v>4</v>
      </c>
      <c r="Q266" s="250">
        <f t="shared" si="21"/>
        <v>1300000</v>
      </c>
      <c r="R266" s="250">
        <f t="shared" si="19"/>
        <v>0</v>
      </c>
    </row>
    <row r="267" spans="1:18" ht="20.45" customHeight="1">
      <c r="A267" s="235">
        <v>258</v>
      </c>
      <c r="B267" s="236"/>
      <c r="C267" s="236" t="s">
        <v>473</v>
      </c>
      <c r="D267" s="236"/>
      <c r="E267" s="236"/>
      <c r="F267" s="261" t="s">
        <v>1421</v>
      </c>
      <c r="G267" s="262" t="s">
        <v>2097</v>
      </c>
      <c r="H267" s="263">
        <v>27108</v>
      </c>
      <c r="I267" s="321" t="s">
        <v>474</v>
      </c>
      <c r="J267" s="267" t="s">
        <v>2392</v>
      </c>
      <c r="K267" s="310" t="s">
        <v>2393</v>
      </c>
      <c r="L267" s="235">
        <v>4</v>
      </c>
      <c r="M267" s="250">
        <f t="shared" si="20"/>
        <v>1300000</v>
      </c>
      <c r="N267" s="250">
        <f t="shared" si="22"/>
        <v>1300000</v>
      </c>
      <c r="O267" s="250">
        <f t="shared" si="18"/>
        <v>0</v>
      </c>
      <c r="P267" s="235">
        <v>4</v>
      </c>
      <c r="Q267" s="250">
        <f t="shared" si="21"/>
        <v>1300000</v>
      </c>
      <c r="R267" s="250">
        <f t="shared" si="19"/>
        <v>0</v>
      </c>
    </row>
    <row r="268" spans="1:18" ht="20.45" customHeight="1">
      <c r="A268" s="235">
        <v>259</v>
      </c>
      <c r="B268" s="236"/>
      <c r="C268" s="236" t="s">
        <v>190</v>
      </c>
      <c r="D268" s="236"/>
      <c r="E268" s="236"/>
      <c r="F268" s="261" t="s">
        <v>1423</v>
      </c>
      <c r="G268" s="262" t="s">
        <v>2098</v>
      </c>
      <c r="H268" s="263">
        <v>32841</v>
      </c>
      <c r="I268" s="311" t="s">
        <v>2438</v>
      </c>
      <c r="J268" s="267" t="s">
        <v>2394</v>
      </c>
      <c r="K268" s="309" t="s">
        <v>2395</v>
      </c>
      <c r="L268" s="235">
        <v>4</v>
      </c>
      <c r="M268" s="250">
        <f t="shared" si="20"/>
        <v>1300000</v>
      </c>
      <c r="N268" s="250">
        <f t="shared" si="22"/>
        <v>1300000</v>
      </c>
      <c r="O268" s="250">
        <f t="shared" si="18"/>
        <v>0</v>
      </c>
      <c r="P268" s="235">
        <v>4</v>
      </c>
      <c r="Q268" s="250">
        <f t="shared" si="21"/>
        <v>1300000</v>
      </c>
      <c r="R268" s="250">
        <f t="shared" si="19"/>
        <v>0</v>
      </c>
    </row>
    <row r="269" spans="1:18" ht="20.45" customHeight="1">
      <c r="A269" s="235">
        <v>260</v>
      </c>
      <c r="B269" s="236"/>
      <c r="C269" s="236" t="s">
        <v>478</v>
      </c>
      <c r="D269" s="236"/>
      <c r="E269" s="236"/>
      <c r="F269" s="261" t="s">
        <v>1421</v>
      </c>
      <c r="G269" s="262" t="s">
        <v>2099</v>
      </c>
      <c r="H269" s="263">
        <v>32314</v>
      </c>
      <c r="I269" s="286" t="s">
        <v>479</v>
      </c>
      <c r="J269" s="267" t="s">
        <v>2396</v>
      </c>
      <c r="K269" s="310" t="s">
        <v>2397</v>
      </c>
      <c r="L269" s="235">
        <v>4</v>
      </c>
      <c r="M269" s="250">
        <f t="shared" si="20"/>
        <v>1300000</v>
      </c>
      <c r="N269" s="250">
        <f t="shared" si="22"/>
        <v>1300000</v>
      </c>
      <c r="O269" s="250">
        <f t="shared" ref="O269:O332" si="23">+M269-N269</f>
        <v>0</v>
      </c>
      <c r="P269" s="235">
        <v>4</v>
      </c>
      <c r="Q269" s="250">
        <f t="shared" si="21"/>
        <v>1300000</v>
      </c>
      <c r="R269" s="250">
        <f t="shared" ref="R269:R332" si="24">+Q269-M269</f>
        <v>0</v>
      </c>
    </row>
    <row r="270" spans="1:18" ht="38.25">
      <c r="A270" s="235">
        <v>261</v>
      </c>
      <c r="B270" s="242" t="s">
        <v>480</v>
      </c>
      <c r="C270" s="236" t="s">
        <v>481</v>
      </c>
      <c r="D270" s="236"/>
      <c r="E270" s="236"/>
      <c r="F270" s="261" t="s">
        <v>1421</v>
      </c>
      <c r="G270" s="262" t="s">
        <v>2100</v>
      </c>
      <c r="H270" s="263">
        <v>29553</v>
      </c>
      <c r="I270" s="311" t="s">
        <v>1342</v>
      </c>
      <c r="J270" s="281" t="s">
        <v>2398</v>
      </c>
      <c r="K270" s="322" t="s">
        <v>2399</v>
      </c>
      <c r="L270" s="235">
        <v>4</v>
      </c>
      <c r="M270" s="250">
        <f t="shared" ref="M270:M333" si="25">VLOOKUP(L270,$S$3:$T$6,2)</f>
        <v>1300000</v>
      </c>
      <c r="N270" s="250">
        <f t="shared" si="22"/>
        <v>1300000</v>
      </c>
      <c r="O270" s="250">
        <f t="shared" si="23"/>
        <v>0</v>
      </c>
      <c r="P270" s="235">
        <v>4</v>
      </c>
      <c r="Q270" s="250">
        <f t="shared" ref="Q270:Q333" si="26">VLOOKUP(P270,$S$3:$T$6,2)</f>
        <v>1300000</v>
      </c>
      <c r="R270" s="250">
        <f t="shared" si="24"/>
        <v>0</v>
      </c>
    </row>
    <row r="271" spans="1:18" ht="21.6" customHeight="1">
      <c r="A271" s="235">
        <v>262</v>
      </c>
      <c r="B271" s="236"/>
      <c r="C271" s="236" t="s">
        <v>482</v>
      </c>
      <c r="D271" s="236"/>
      <c r="E271" s="236"/>
      <c r="F271" s="261" t="s">
        <v>1421</v>
      </c>
      <c r="G271" s="262" t="s">
        <v>2106</v>
      </c>
      <c r="H271" s="263">
        <v>27556</v>
      </c>
      <c r="I271" s="286" t="s">
        <v>483</v>
      </c>
      <c r="J271" s="281" t="s">
        <v>2400</v>
      </c>
      <c r="K271" s="322" t="s">
        <v>2401</v>
      </c>
      <c r="L271" s="235">
        <v>4</v>
      </c>
      <c r="M271" s="250">
        <f t="shared" si="25"/>
        <v>1300000</v>
      </c>
      <c r="N271" s="250">
        <f t="shared" si="22"/>
        <v>1300000</v>
      </c>
      <c r="O271" s="250">
        <f t="shared" si="23"/>
        <v>0</v>
      </c>
      <c r="P271" s="235">
        <v>4</v>
      </c>
      <c r="Q271" s="250">
        <f t="shared" si="26"/>
        <v>1300000</v>
      </c>
      <c r="R271" s="250">
        <f t="shared" si="24"/>
        <v>0</v>
      </c>
    </row>
    <row r="272" spans="1:18" ht="21.6" customHeight="1">
      <c r="A272" s="235">
        <v>263</v>
      </c>
      <c r="B272" s="236"/>
      <c r="C272" s="236" t="s">
        <v>484</v>
      </c>
      <c r="D272" s="236"/>
      <c r="E272" s="236"/>
      <c r="F272" s="261" t="s">
        <v>1421</v>
      </c>
      <c r="G272" s="262" t="s">
        <v>2107</v>
      </c>
      <c r="H272" s="263">
        <v>30033</v>
      </c>
      <c r="I272" s="286" t="s">
        <v>1343</v>
      </c>
      <c r="J272" s="281" t="s">
        <v>2402</v>
      </c>
      <c r="K272" s="322" t="s">
        <v>2403</v>
      </c>
      <c r="L272" s="235">
        <v>4</v>
      </c>
      <c r="M272" s="250">
        <f t="shared" si="25"/>
        <v>1300000</v>
      </c>
      <c r="N272" s="250">
        <f t="shared" si="22"/>
        <v>1300000</v>
      </c>
      <c r="O272" s="250">
        <f t="shared" si="23"/>
        <v>0</v>
      </c>
      <c r="P272" s="235">
        <v>4</v>
      </c>
      <c r="Q272" s="250">
        <f t="shared" si="26"/>
        <v>1300000</v>
      </c>
      <c r="R272" s="250">
        <f t="shared" si="24"/>
        <v>0</v>
      </c>
    </row>
    <row r="273" spans="1:18" ht="21.6" customHeight="1">
      <c r="A273" s="235">
        <v>264</v>
      </c>
      <c r="B273" s="236"/>
      <c r="C273" s="236" t="s">
        <v>485</v>
      </c>
      <c r="D273" s="236"/>
      <c r="E273" s="236"/>
      <c r="F273" s="261" t="s">
        <v>1421</v>
      </c>
      <c r="G273" s="262" t="s">
        <v>2108</v>
      </c>
      <c r="H273" s="263">
        <v>30421</v>
      </c>
      <c r="I273" s="286" t="s">
        <v>1344</v>
      </c>
      <c r="J273" s="281" t="s">
        <v>2404</v>
      </c>
      <c r="K273" s="322" t="s">
        <v>2405</v>
      </c>
      <c r="L273" s="235">
        <v>4</v>
      </c>
      <c r="M273" s="250">
        <f t="shared" si="25"/>
        <v>1300000</v>
      </c>
      <c r="N273" s="250">
        <f t="shared" si="22"/>
        <v>1300000</v>
      </c>
      <c r="O273" s="250">
        <f t="shared" si="23"/>
        <v>0</v>
      </c>
      <c r="P273" s="235">
        <v>4</v>
      </c>
      <c r="Q273" s="250">
        <f t="shared" si="26"/>
        <v>1300000</v>
      </c>
      <c r="R273" s="250">
        <f t="shared" si="24"/>
        <v>0</v>
      </c>
    </row>
    <row r="274" spans="1:18" ht="21.6" customHeight="1">
      <c r="A274" s="235">
        <v>265</v>
      </c>
      <c r="B274" s="236"/>
      <c r="C274" s="236" t="s">
        <v>486</v>
      </c>
      <c r="D274" s="236"/>
      <c r="E274" s="236"/>
      <c r="F274" s="261" t="s">
        <v>1421</v>
      </c>
      <c r="G274" s="262" t="s">
        <v>2109</v>
      </c>
      <c r="H274" s="263">
        <v>30168</v>
      </c>
      <c r="I274" s="286" t="s">
        <v>487</v>
      </c>
      <c r="J274" s="281" t="s">
        <v>2406</v>
      </c>
      <c r="K274" s="322" t="s">
        <v>2407</v>
      </c>
      <c r="L274" s="235">
        <v>4</v>
      </c>
      <c r="M274" s="250">
        <f t="shared" si="25"/>
        <v>1300000</v>
      </c>
      <c r="N274" s="250">
        <f t="shared" si="22"/>
        <v>1300000</v>
      </c>
      <c r="O274" s="250">
        <f t="shared" si="23"/>
        <v>0</v>
      </c>
      <c r="P274" s="235">
        <v>4</v>
      </c>
      <c r="Q274" s="250">
        <f t="shared" si="26"/>
        <v>1300000</v>
      </c>
      <c r="R274" s="250">
        <f t="shared" si="24"/>
        <v>0</v>
      </c>
    </row>
    <row r="275" spans="1:18" ht="21.6" customHeight="1">
      <c r="A275" s="235">
        <v>266</v>
      </c>
      <c r="B275" s="236"/>
      <c r="C275" s="236" t="s">
        <v>488</v>
      </c>
      <c r="D275" s="236"/>
      <c r="E275" s="236"/>
      <c r="F275" s="261" t="s">
        <v>1421</v>
      </c>
      <c r="G275" s="262" t="s">
        <v>2110</v>
      </c>
      <c r="H275" s="263">
        <v>35917</v>
      </c>
      <c r="I275" s="286" t="s">
        <v>489</v>
      </c>
      <c r="J275" s="281" t="s">
        <v>2408</v>
      </c>
      <c r="K275" s="322" t="s">
        <v>2409</v>
      </c>
      <c r="L275" s="235">
        <v>4</v>
      </c>
      <c r="M275" s="250">
        <f t="shared" si="25"/>
        <v>1300000</v>
      </c>
      <c r="N275" s="250">
        <f t="shared" si="22"/>
        <v>1300000</v>
      </c>
      <c r="O275" s="250">
        <f t="shared" si="23"/>
        <v>0</v>
      </c>
      <c r="P275" s="235">
        <v>4</v>
      </c>
      <c r="Q275" s="250">
        <f t="shared" si="26"/>
        <v>1300000</v>
      </c>
      <c r="R275" s="250">
        <f t="shared" si="24"/>
        <v>0</v>
      </c>
    </row>
    <row r="276" spans="1:18" ht="21.6" customHeight="1">
      <c r="A276" s="235">
        <v>267</v>
      </c>
      <c r="B276" s="236"/>
      <c r="C276" s="236" t="s">
        <v>490</v>
      </c>
      <c r="D276" s="236"/>
      <c r="E276" s="236"/>
      <c r="F276" s="261" t="s">
        <v>1421</v>
      </c>
      <c r="G276" s="262" t="s">
        <v>2111</v>
      </c>
      <c r="H276" s="263">
        <v>32940</v>
      </c>
      <c r="I276" s="267" t="s">
        <v>1345</v>
      </c>
      <c r="J276" s="281" t="s">
        <v>2410</v>
      </c>
      <c r="K276" s="322" t="s">
        <v>2411</v>
      </c>
      <c r="L276" s="235">
        <v>4</v>
      </c>
      <c r="M276" s="250">
        <f t="shared" si="25"/>
        <v>1300000</v>
      </c>
      <c r="N276" s="250">
        <f t="shared" si="22"/>
        <v>1300000</v>
      </c>
      <c r="O276" s="250">
        <f t="shared" si="23"/>
        <v>0</v>
      </c>
      <c r="P276" s="235">
        <v>4</v>
      </c>
      <c r="Q276" s="250">
        <f t="shared" si="26"/>
        <v>1300000</v>
      </c>
      <c r="R276" s="250">
        <f t="shared" si="24"/>
        <v>0</v>
      </c>
    </row>
    <row r="277" spans="1:18" ht="21.6" customHeight="1">
      <c r="A277" s="235">
        <v>268</v>
      </c>
      <c r="B277" s="236"/>
      <c r="C277" s="236" t="s">
        <v>1346</v>
      </c>
      <c r="D277" s="236"/>
      <c r="E277" s="236"/>
      <c r="F277" s="261" t="s">
        <v>1421</v>
      </c>
      <c r="G277" s="262" t="s">
        <v>2112</v>
      </c>
      <c r="H277" s="263">
        <v>36702</v>
      </c>
      <c r="I277" s="267" t="s">
        <v>1347</v>
      </c>
      <c r="J277" s="281" t="s">
        <v>2412</v>
      </c>
      <c r="K277" s="322" t="s">
        <v>2413</v>
      </c>
      <c r="L277" s="235">
        <v>4</v>
      </c>
      <c r="M277" s="250">
        <f t="shared" si="25"/>
        <v>1300000</v>
      </c>
      <c r="N277" s="250">
        <f t="shared" si="22"/>
        <v>1300000</v>
      </c>
      <c r="O277" s="250">
        <f t="shared" si="23"/>
        <v>0</v>
      </c>
      <c r="P277" s="235">
        <v>4</v>
      </c>
      <c r="Q277" s="250">
        <f t="shared" si="26"/>
        <v>1300000</v>
      </c>
      <c r="R277" s="250">
        <f t="shared" si="24"/>
        <v>0</v>
      </c>
    </row>
    <row r="278" spans="1:18" ht="25.5">
      <c r="A278" s="235">
        <v>269</v>
      </c>
      <c r="B278" s="242" t="s">
        <v>491</v>
      </c>
      <c r="C278" s="236" t="s">
        <v>492</v>
      </c>
      <c r="D278" s="236"/>
      <c r="E278" s="236"/>
      <c r="F278" s="261" t="s">
        <v>1421</v>
      </c>
      <c r="G278" s="262" t="s">
        <v>2101</v>
      </c>
      <c r="H278" s="263">
        <v>28058</v>
      </c>
      <c r="I278" s="267" t="s">
        <v>2439</v>
      </c>
      <c r="J278" s="323" t="s">
        <v>2414</v>
      </c>
      <c r="K278" s="324" t="s">
        <v>2415</v>
      </c>
      <c r="L278" s="235">
        <v>4</v>
      </c>
      <c r="M278" s="250">
        <f t="shared" si="25"/>
        <v>1300000</v>
      </c>
      <c r="N278" s="250">
        <f t="shared" si="22"/>
        <v>1300000</v>
      </c>
      <c r="O278" s="250">
        <f t="shared" si="23"/>
        <v>0</v>
      </c>
      <c r="P278" s="235">
        <v>4</v>
      </c>
      <c r="Q278" s="250">
        <f t="shared" si="26"/>
        <v>1300000</v>
      </c>
      <c r="R278" s="250">
        <f t="shared" si="24"/>
        <v>0</v>
      </c>
    </row>
    <row r="279" spans="1:18" ht="19.149999999999999" customHeight="1">
      <c r="A279" s="235">
        <v>270</v>
      </c>
      <c r="B279" s="236"/>
      <c r="C279" s="236" t="s">
        <v>494</v>
      </c>
      <c r="D279" s="236"/>
      <c r="E279" s="236"/>
      <c r="F279" s="261" t="s">
        <v>1421</v>
      </c>
      <c r="G279" s="262" t="s">
        <v>1910</v>
      </c>
      <c r="H279" s="263">
        <v>28362</v>
      </c>
      <c r="I279" s="259" t="s">
        <v>495</v>
      </c>
      <c r="J279" s="267" t="s">
        <v>2416</v>
      </c>
      <c r="K279" s="310" t="s">
        <v>2417</v>
      </c>
      <c r="L279" s="235">
        <v>4</v>
      </c>
      <c r="M279" s="250">
        <f t="shared" si="25"/>
        <v>1300000</v>
      </c>
      <c r="N279" s="250">
        <f t="shared" si="22"/>
        <v>1300000</v>
      </c>
      <c r="O279" s="250">
        <f t="shared" si="23"/>
        <v>0</v>
      </c>
      <c r="P279" s="235">
        <v>4</v>
      </c>
      <c r="Q279" s="250">
        <f t="shared" si="26"/>
        <v>1300000</v>
      </c>
      <c r="R279" s="250">
        <f t="shared" si="24"/>
        <v>0</v>
      </c>
    </row>
    <row r="280" spans="1:18" ht="19.149999999999999" customHeight="1">
      <c r="A280" s="235">
        <v>271</v>
      </c>
      <c r="B280" s="236"/>
      <c r="C280" s="236" t="s">
        <v>496</v>
      </c>
      <c r="D280" s="236"/>
      <c r="E280" s="236"/>
      <c r="F280" s="261" t="s">
        <v>1423</v>
      </c>
      <c r="G280" s="262" t="s">
        <v>2113</v>
      </c>
      <c r="H280" s="263">
        <v>31544</v>
      </c>
      <c r="I280" s="267" t="s">
        <v>2440</v>
      </c>
      <c r="J280" s="267" t="s">
        <v>2418</v>
      </c>
      <c r="K280" s="310" t="s">
        <v>2419</v>
      </c>
      <c r="L280" s="235">
        <v>4</v>
      </c>
      <c r="M280" s="250">
        <f t="shared" si="25"/>
        <v>1300000</v>
      </c>
      <c r="N280" s="250">
        <f t="shared" si="22"/>
        <v>1300000</v>
      </c>
      <c r="O280" s="250">
        <f t="shared" si="23"/>
        <v>0</v>
      </c>
      <c r="P280" s="235">
        <v>4</v>
      </c>
      <c r="Q280" s="250">
        <f t="shared" si="26"/>
        <v>1300000</v>
      </c>
      <c r="R280" s="250">
        <f t="shared" si="24"/>
        <v>0</v>
      </c>
    </row>
    <row r="281" spans="1:18" ht="19.149999999999999" customHeight="1">
      <c r="A281" s="235">
        <v>272</v>
      </c>
      <c r="B281" s="236"/>
      <c r="C281" s="236" t="s">
        <v>498</v>
      </c>
      <c r="D281" s="236"/>
      <c r="E281" s="236"/>
      <c r="F281" s="261" t="s">
        <v>1421</v>
      </c>
      <c r="G281" s="262" t="s">
        <v>2102</v>
      </c>
      <c r="H281" s="263">
        <v>33927</v>
      </c>
      <c r="I281" s="259" t="s">
        <v>499</v>
      </c>
      <c r="J281" s="267" t="s">
        <v>2420</v>
      </c>
      <c r="K281" s="310" t="s">
        <v>2421</v>
      </c>
      <c r="L281" s="235">
        <v>4</v>
      </c>
      <c r="M281" s="250">
        <f t="shared" si="25"/>
        <v>1300000</v>
      </c>
      <c r="N281" s="250">
        <f t="shared" si="22"/>
        <v>1300000</v>
      </c>
      <c r="O281" s="250">
        <f t="shared" si="23"/>
        <v>0</v>
      </c>
      <c r="P281" s="235">
        <v>3</v>
      </c>
      <c r="Q281" s="250">
        <f t="shared" si="26"/>
        <v>2400000</v>
      </c>
      <c r="R281" s="250">
        <f t="shared" si="24"/>
        <v>1100000</v>
      </c>
    </row>
    <row r="282" spans="1:18" ht="19.149999999999999" customHeight="1">
      <c r="A282" s="235">
        <v>273</v>
      </c>
      <c r="B282" s="236"/>
      <c r="C282" s="236" t="s">
        <v>500</v>
      </c>
      <c r="D282" s="236"/>
      <c r="E282" s="236"/>
      <c r="F282" s="261" t="s">
        <v>1421</v>
      </c>
      <c r="G282" s="262" t="s">
        <v>2114</v>
      </c>
      <c r="H282" s="263">
        <v>33346</v>
      </c>
      <c r="I282" s="259" t="s">
        <v>1348</v>
      </c>
      <c r="J282" s="267" t="s">
        <v>2422</v>
      </c>
      <c r="K282" s="310" t="s">
        <v>2423</v>
      </c>
      <c r="L282" s="235">
        <v>4</v>
      </c>
      <c r="M282" s="250">
        <f t="shared" si="25"/>
        <v>1300000</v>
      </c>
      <c r="N282" s="250">
        <f t="shared" si="22"/>
        <v>1300000</v>
      </c>
      <c r="O282" s="250">
        <f t="shared" si="23"/>
        <v>0</v>
      </c>
      <c r="P282" s="235">
        <v>4</v>
      </c>
      <c r="Q282" s="250">
        <f t="shared" si="26"/>
        <v>1300000</v>
      </c>
      <c r="R282" s="250">
        <f t="shared" si="24"/>
        <v>0</v>
      </c>
    </row>
    <row r="283" spans="1:18" ht="19.149999999999999" customHeight="1">
      <c r="A283" s="235">
        <v>274</v>
      </c>
      <c r="B283" s="242"/>
      <c r="C283" s="236" t="s">
        <v>501</v>
      </c>
      <c r="D283" s="236"/>
      <c r="E283" s="236"/>
      <c r="F283" s="261" t="s">
        <v>1421</v>
      </c>
      <c r="G283" s="262" t="s">
        <v>2115</v>
      </c>
      <c r="H283" s="263">
        <v>32752</v>
      </c>
      <c r="I283" s="267" t="s">
        <v>2441</v>
      </c>
      <c r="J283" s="267" t="s">
        <v>2424</v>
      </c>
      <c r="K283" s="310" t="s">
        <v>2425</v>
      </c>
      <c r="L283" s="235">
        <v>4</v>
      </c>
      <c r="M283" s="250">
        <f t="shared" si="25"/>
        <v>1300000</v>
      </c>
      <c r="N283" s="250">
        <f t="shared" si="22"/>
        <v>1300000</v>
      </c>
      <c r="O283" s="250">
        <f t="shared" si="23"/>
        <v>0</v>
      </c>
      <c r="P283" s="235">
        <v>4</v>
      </c>
      <c r="Q283" s="250">
        <f t="shared" si="26"/>
        <v>1300000</v>
      </c>
      <c r="R283" s="250">
        <f t="shared" si="24"/>
        <v>0</v>
      </c>
    </row>
    <row r="284" spans="1:18" ht="25.5">
      <c r="A284" s="235">
        <v>275</v>
      </c>
      <c r="B284" s="242" t="s">
        <v>503</v>
      </c>
      <c r="C284" s="236" t="s">
        <v>504</v>
      </c>
      <c r="D284" s="236"/>
      <c r="E284" s="236"/>
      <c r="F284" s="261" t="s">
        <v>1421</v>
      </c>
      <c r="G284" s="262" t="s">
        <v>2103</v>
      </c>
      <c r="H284" s="263">
        <v>28834</v>
      </c>
      <c r="I284" s="259" t="s">
        <v>505</v>
      </c>
      <c r="J284" s="281" t="s">
        <v>2426</v>
      </c>
      <c r="K284" s="322" t="s">
        <v>2427</v>
      </c>
      <c r="L284" s="235">
        <v>4</v>
      </c>
      <c r="M284" s="250">
        <f t="shared" si="25"/>
        <v>1300000</v>
      </c>
      <c r="N284" s="250">
        <f t="shared" si="22"/>
        <v>1300000</v>
      </c>
      <c r="O284" s="250">
        <f t="shared" si="23"/>
        <v>0</v>
      </c>
      <c r="P284" s="235">
        <v>3</v>
      </c>
      <c r="Q284" s="250">
        <f t="shared" si="26"/>
        <v>2400000</v>
      </c>
      <c r="R284" s="250">
        <f t="shared" si="24"/>
        <v>1100000</v>
      </c>
    </row>
    <row r="285" spans="1:18" ht="20.45" customHeight="1">
      <c r="A285" s="235">
        <v>276</v>
      </c>
      <c r="B285" s="236"/>
      <c r="C285" s="236" t="s">
        <v>506</v>
      </c>
      <c r="D285" s="236"/>
      <c r="E285" s="236"/>
      <c r="F285" s="261" t="s">
        <v>1421</v>
      </c>
      <c r="G285" s="262" t="s">
        <v>2104</v>
      </c>
      <c r="H285" s="263">
        <v>25968</v>
      </c>
      <c r="I285" s="259" t="s">
        <v>1349</v>
      </c>
      <c r="J285" s="281" t="s">
        <v>2428</v>
      </c>
      <c r="K285" s="322" t="s">
        <v>2429</v>
      </c>
      <c r="L285" s="235">
        <v>4</v>
      </c>
      <c r="M285" s="250">
        <f t="shared" si="25"/>
        <v>1300000</v>
      </c>
      <c r="N285" s="250">
        <f t="shared" si="22"/>
        <v>1300000</v>
      </c>
      <c r="O285" s="250">
        <f t="shared" si="23"/>
        <v>0</v>
      </c>
      <c r="P285" s="235">
        <v>4</v>
      </c>
      <c r="Q285" s="250">
        <f t="shared" si="26"/>
        <v>1300000</v>
      </c>
      <c r="R285" s="250">
        <f t="shared" si="24"/>
        <v>0</v>
      </c>
    </row>
    <row r="286" spans="1:18" ht="20.45" customHeight="1">
      <c r="A286" s="235">
        <v>277</v>
      </c>
      <c r="B286" s="236"/>
      <c r="C286" s="236" t="s">
        <v>507</v>
      </c>
      <c r="D286" s="236"/>
      <c r="E286" s="236"/>
      <c r="F286" s="261" t="s">
        <v>1421</v>
      </c>
      <c r="G286" s="262" t="s">
        <v>2105</v>
      </c>
      <c r="H286" s="263">
        <v>31033</v>
      </c>
      <c r="I286" s="259" t="s">
        <v>1350</v>
      </c>
      <c r="J286" s="281" t="s">
        <v>2430</v>
      </c>
      <c r="K286" s="322" t="s">
        <v>2431</v>
      </c>
      <c r="L286" s="235">
        <v>4</v>
      </c>
      <c r="M286" s="250">
        <f t="shared" si="25"/>
        <v>1300000</v>
      </c>
      <c r="N286" s="250">
        <f t="shared" si="22"/>
        <v>1300000</v>
      </c>
      <c r="O286" s="250">
        <f t="shared" si="23"/>
        <v>0</v>
      </c>
      <c r="P286" s="235">
        <v>4</v>
      </c>
      <c r="Q286" s="250">
        <f t="shared" si="26"/>
        <v>1300000</v>
      </c>
      <c r="R286" s="250">
        <f t="shared" si="24"/>
        <v>0</v>
      </c>
    </row>
    <row r="287" spans="1:18" ht="20.45" customHeight="1">
      <c r="A287" s="235">
        <v>278</v>
      </c>
      <c r="B287" s="236"/>
      <c r="C287" s="236" t="s">
        <v>508</v>
      </c>
      <c r="D287" s="236"/>
      <c r="E287" s="236"/>
      <c r="F287" s="261" t="s">
        <v>1423</v>
      </c>
      <c r="G287" s="262" t="s">
        <v>2116</v>
      </c>
      <c r="H287" s="263">
        <v>31311</v>
      </c>
      <c r="I287" s="259" t="s">
        <v>2664</v>
      </c>
      <c r="J287" s="281" t="s">
        <v>2432</v>
      </c>
      <c r="K287" s="322" t="s">
        <v>2433</v>
      </c>
      <c r="L287" s="235">
        <v>4</v>
      </c>
      <c r="M287" s="250">
        <f t="shared" si="25"/>
        <v>1300000</v>
      </c>
      <c r="N287" s="250">
        <f t="shared" si="22"/>
        <v>1300000</v>
      </c>
      <c r="O287" s="250">
        <f t="shared" si="23"/>
        <v>0</v>
      </c>
      <c r="P287" s="235">
        <v>4</v>
      </c>
      <c r="Q287" s="250">
        <f t="shared" si="26"/>
        <v>1300000</v>
      </c>
      <c r="R287" s="250">
        <f t="shared" si="24"/>
        <v>0</v>
      </c>
    </row>
    <row r="288" spans="1:18" ht="20.45" customHeight="1">
      <c r="A288" s="235">
        <v>279</v>
      </c>
      <c r="B288" s="236"/>
      <c r="C288" s="236" t="s">
        <v>510</v>
      </c>
      <c r="D288" s="236"/>
      <c r="E288" s="236"/>
      <c r="F288" s="261" t="s">
        <v>1421</v>
      </c>
      <c r="G288" s="262" t="s">
        <v>2117</v>
      </c>
      <c r="H288" s="263">
        <v>33291</v>
      </c>
      <c r="I288" s="259" t="s">
        <v>511</v>
      </c>
      <c r="J288" s="281" t="s">
        <v>2434</v>
      </c>
      <c r="K288" s="322" t="s">
        <v>2435</v>
      </c>
      <c r="L288" s="235">
        <v>4</v>
      </c>
      <c r="M288" s="250">
        <f t="shared" si="25"/>
        <v>1300000</v>
      </c>
      <c r="N288" s="250">
        <f t="shared" si="22"/>
        <v>1300000</v>
      </c>
      <c r="O288" s="250">
        <f t="shared" si="23"/>
        <v>0</v>
      </c>
      <c r="P288" s="235">
        <v>4</v>
      </c>
      <c r="Q288" s="250">
        <f t="shared" si="26"/>
        <v>1300000</v>
      </c>
      <c r="R288" s="250">
        <f t="shared" si="24"/>
        <v>0</v>
      </c>
    </row>
    <row r="289" spans="1:18" ht="25.5">
      <c r="A289" s="235">
        <v>280</v>
      </c>
      <c r="B289" s="242" t="s">
        <v>512</v>
      </c>
      <c r="C289" s="236" t="s">
        <v>268</v>
      </c>
      <c r="D289" s="236"/>
      <c r="E289" s="236"/>
      <c r="F289" s="261" t="s">
        <v>1421</v>
      </c>
      <c r="G289" s="262" t="s">
        <v>2118</v>
      </c>
      <c r="H289" s="263">
        <v>27024</v>
      </c>
      <c r="I289" s="259" t="s">
        <v>1405</v>
      </c>
      <c r="J289" s="323" t="s">
        <v>2442</v>
      </c>
      <c r="K289" s="325" t="s">
        <v>2443</v>
      </c>
      <c r="L289" s="235">
        <v>4</v>
      </c>
      <c r="M289" s="250">
        <f t="shared" si="25"/>
        <v>1300000</v>
      </c>
      <c r="N289" s="250">
        <f t="shared" si="22"/>
        <v>1300000</v>
      </c>
      <c r="O289" s="250">
        <f t="shared" si="23"/>
        <v>0</v>
      </c>
      <c r="P289" s="235">
        <v>4</v>
      </c>
      <c r="Q289" s="250">
        <f t="shared" si="26"/>
        <v>1300000</v>
      </c>
      <c r="R289" s="250">
        <f t="shared" si="24"/>
        <v>0</v>
      </c>
    </row>
    <row r="290" spans="1:18" ht="23.45" customHeight="1">
      <c r="A290" s="235">
        <v>281</v>
      </c>
      <c r="B290" s="236"/>
      <c r="C290" s="236" t="s">
        <v>513</v>
      </c>
      <c r="D290" s="236"/>
      <c r="E290" s="236"/>
      <c r="F290" s="261" t="s">
        <v>1421</v>
      </c>
      <c r="G290" s="262" t="s">
        <v>2119</v>
      </c>
      <c r="H290" s="263">
        <v>27894</v>
      </c>
      <c r="I290" s="259" t="s">
        <v>514</v>
      </c>
      <c r="J290" s="267" t="s">
        <v>2444</v>
      </c>
      <c r="K290" s="326" t="s">
        <v>2445</v>
      </c>
      <c r="L290" s="235">
        <v>4</v>
      </c>
      <c r="M290" s="250">
        <f t="shared" si="25"/>
        <v>1300000</v>
      </c>
      <c r="N290" s="250">
        <f t="shared" si="22"/>
        <v>1300000</v>
      </c>
      <c r="O290" s="250">
        <f t="shared" si="23"/>
        <v>0</v>
      </c>
      <c r="P290" s="235">
        <v>4</v>
      </c>
      <c r="Q290" s="250">
        <f t="shared" si="26"/>
        <v>1300000</v>
      </c>
      <c r="R290" s="250">
        <f t="shared" si="24"/>
        <v>0</v>
      </c>
    </row>
    <row r="291" spans="1:18" ht="23.45" customHeight="1">
      <c r="A291" s="235">
        <v>282</v>
      </c>
      <c r="B291" s="236"/>
      <c r="C291" s="236" t="s">
        <v>515</v>
      </c>
      <c r="D291" s="236"/>
      <c r="E291" s="236"/>
      <c r="F291" s="261" t="s">
        <v>1421</v>
      </c>
      <c r="G291" s="262" t="s">
        <v>2120</v>
      </c>
      <c r="H291" s="263">
        <v>28055</v>
      </c>
      <c r="I291" s="259" t="s">
        <v>516</v>
      </c>
      <c r="J291" s="267" t="s">
        <v>2446</v>
      </c>
      <c r="K291" s="326" t="s">
        <v>2447</v>
      </c>
      <c r="L291" s="235">
        <v>4</v>
      </c>
      <c r="M291" s="250">
        <f t="shared" si="25"/>
        <v>1300000</v>
      </c>
      <c r="N291" s="250">
        <f t="shared" si="22"/>
        <v>1300000</v>
      </c>
      <c r="O291" s="250">
        <f t="shared" si="23"/>
        <v>0</v>
      </c>
      <c r="P291" s="235">
        <v>4</v>
      </c>
      <c r="Q291" s="250">
        <f t="shared" si="26"/>
        <v>1300000</v>
      </c>
      <c r="R291" s="250">
        <f t="shared" si="24"/>
        <v>0</v>
      </c>
    </row>
    <row r="292" spans="1:18" ht="23.45" customHeight="1">
      <c r="A292" s="235">
        <v>283</v>
      </c>
      <c r="B292" s="236"/>
      <c r="C292" s="236" t="s">
        <v>517</v>
      </c>
      <c r="D292" s="236"/>
      <c r="E292" s="236"/>
      <c r="F292" s="261" t="s">
        <v>1421</v>
      </c>
      <c r="G292" s="262" t="s">
        <v>2121</v>
      </c>
      <c r="H292" s="263">
        <v>33980</v>
      </c>
      <c r="I292" s="259" t="s">
        <v>1351</v>
      </c>
      <c r="J292" s="267" t="s">
        <v>2448</v>
      </c>
      <c r="K292" s="326" t="s">
        <v>2449</v>
      </c>
      <c r="L292" s="235">
        <v>4</v>
      </c>
      <c r="M292" s="250">
        <f t="shared" si="25"/>
        <v>1300000</v>
      </c>
      <c r="N292" s="250">
        <f t="shared" si="22"/>
        <v>1300000</v>
      </c>
      <c r="O292" s="250">
        <f t="shared" si="23"/>
        <v>0</v>
      </c>
      <c r="P292" s="235">
        <v>3</v>
      </c>
      <c r="Q292" s="250">
        <f t="shared" si="26"/>
        <v>2400000</v>
      </c>
      <c r="R292" s="250">
        <f t="shared" si="24"/>
        <v>1100000</v>
      </c>
    </row>
    <row r="293" spans="1:18" ht="23.45" customHeight="1">
      <c r="A293" s="235">
        <v>284</v>
      </c>
      <c r="B293" s="236"/>
      <c r="C293" s="236" t="s">
        <v>518</v>
      </c>
      <c r="D293" s="236"/>
      <c r="E293" s="236"/>
      <c r="F293" s="261" t="s">
        <v>1421</v>
      </c>
      <c r="G293" s="262" t="s">
        <v>2122</v>
      </c>
      <c r="H293" s="263">
        <v>33777</v>
      </c>
      <c r="I293" s="259" t="s">
        <v>519</v>
      </c>
      <c r="J293" s="267" t="s">
        <v>2450</v>
      </c>
      <c r="K293" s="326" t="s">
        <v>2451</v>
      </c>
      <c r="L293" s="235">
        <v>4</v>
      </c>
      <c r="M293" s="250">
        <f t="shared" si="25"/>
        <v>1300000</v>
      </c>
      <c r="N293" s="250">
        <f t="shared" si="22"/>
        <v>1300000</v>
      </c>
      <c r="O293" s="250">
        <f t="shared" si="23"/>
        <v>0</v>
      </c>
      <c r="P293" s="235">
        <v>4</v>
      </c>
      <c r="Q293" s="250">
        <f t="shared" si="26"/>
        <v>1300000</v>
      </c>
      <c r="R293" s="250">
        <f t="shared" si="24"/>
        <v>0</v>
      </c>
    </row>
    <row r="294" spans="1:18" ht="25.5">
      <c r="A294" s="235">
        <v>285</v>
      </c>
      <c r="B294" s="242" t="s">
        <v>520</v>
      </c>
      <c r="C294" s="236" t="s">
        <v>521</v>
      </c>
      <c r="D294" s="236"/>
      <c r="E294" s="236"/>
      <c r="F294" s="261" t="s">
        <v>1421</v>
      </c>
      <c r="G294" s="262" t="s">
        <v>2123</v>
      </c>
      <c r="H294" s="263">
        <v>32063</v>
      </c>
      <c r="I294" s="267" t="s">
        <v>2663</v>
      </c>
      <c r="J294" s="267" t="s">
        <v>2452</v>
      </c>
      <c r="K294" s="310" t="s">
        <v>2453</v>
      </c>
      <c r="L294" s="235">
        <v>4</v>
      </c>
      <c r="M294" s="250">
        <f t="shared" si="25"/>
        <v>1300000</v>
      </c>
      <c r="N294" s="250">
        <f t="shared" si="22"/>
        <v>1300000</v>
      </c>
      <c r="O294" s="250">
        <f t="shared" si="23"/>
        <v>0</v>
      </c>
      <c r="P294" s="235">
        <v>3</v>
      </c>
      <c r="Q294" s="250">
        <f t="shared" si="26"/>
        <v>2400000</v>
      </c>
      <c r="R294" s="250">
        <f t="shared" si="24"/>
        <v>1100000</v>
      </c>
    </row>
    <row r="295" spans="1:18" ht="21" customHeight="1">
      <c r="A295" s="235">
        <v>286</v>
      </c>
      <c r="B295" s="236"/>
      <c r="C295" s="236" t="s">
        <v>523</v>
      </c>
      <c r="D295" s="236"/>
      <c r="E295" s="236"/>
      <c r="F295" s="261" t="s">
        <v>1421</v>
      </c>
      <c r="G295" s="262" t="s">
        <v>2124</v>
      </c>
      <c r="H295" s="263">
        <v>34024</v>
      </c>
      <c r="I295" s="259" t="s">
        <v>1352</v>
      </c>
      <c r="J295" s="267" t="s">
        <v>2454</v>
      </c>
      <c r="K295" s="310" t="s">
        <v>2455</v>
      </c>
      <c r="L295" s="235">
        <v>4</v>
      </c>
      <c r="M295" s="250">
        <f t="shared" si="25"/>
        <v>1300000</v>
      </c>
      <c r="N295" s="250">
        <f t="shared" si="22"/>
        <v>1300000</v>
      </c>
      <c r="O295" s="250">
        <f t="shared" si="23"/>
        <v>0</v>
      </c>
      <c r="P295" s="235">
        <v>4</v>
      </c>
      <c r="Q295" s="250">
        <f t="shared" si="26"/>
        <v>1300000</v>
      </c>
      <c r="R295" s="250">
        <f t="shared" si="24"/>
        <v>0</v>
      </c>
    </row>
    <row r="296" spans="1:18" ht="21" customHeight="1">
      <c r="A296" s="235">
        <v>287</v>
      </c>
      <c r="B296" s="236"/>
      <c r="C296" s="236" t="s">
        <v>524</v>
      </c>
      <c r="D296" s="236"/>
      <c r="E296" s="236"/>
      <c r="F296" s="261" t="s">
        <v>1421</v>
      </c>
      <c r="G296" s="262" t="s">
        <v>2125</v>
      </c>
      <c r="H296" s="263">
        <v>34496</v>
      </c>
      <c r="I296" s="259" t="s">
        <v>1353</v>
      </c>
      <c r="J296" s="267" t="s">
        <v>2456</v>
      </c>
      <c r="K296" s="310" t="s">
        <v>2457</v>
      </c>
      <c r="L296" s="235">
        <v>4</v>
      </c>
      <c r="M296" s="250">
        <f t="shared" si="25"/>
        <v>1300000</v>
      </c>
      <c r="N296" s="250">
        <f t="shared" si="22"/>
        <v>1300000</v>
      </c>
      <c r="O296" s="250">
        <f t="shared" si="23"/>
        <v>0</v>
      </c>
      <c r="P296" s="235">
        <v>4</v>
      </c>
      <c r="Q296" s="250">
        <f t="shared" si="26"/>
        <v>1300000</v>
      </c>
      <c r="R296" s="250">
        <f t="shared" si="24"/>
        <v>0</v>
      </c>
    </row>
    <row r="297" spans="1:18" ht="21" customHeight="1">
      <c r="A297" s="235">
        <v>288</v>
      </c>
      <c r="B297" s="236"/>
      <c r="C297" s="236" t="s">
        <v>525</v>
      </c>
      <c r="D297" s="236"/>
      <c r="E297" s="236"/>
      <c r="F297" s="261" t="s">
        <v>1421</v>
      </c>
      <c r="G297" s="262" t="s">
        <v>2126</v>
      </c>
      <c r="H297" s="263">
        <v>34907</v>
      </c>
      <c r="I297" s="259" t="s">
        <v>1354</v>
      </c>
      <c r="J297" s="267" t="s">
        <v>2458</v>
      </c>
      <c r="K297" s="310" t="s">
        <v>2459</v>
      </c>
      <c r="L297" s="235">
        <v>4</v>
      </c>
      <c r="M297" s="250">
        <f t="shared" si="25"/>
        <v>1300000</v>
      </c>
      <c r="N297" s="250">
        <f t="shared" si="22"/>
        <v>1300000</v>
      </c>
      <c r="O297" s="250">
        <f t="shared" si="23"/>
        <v>0</v>
      </c>
      <c r="P297" s="235">
        <v>4</v>
      </c>
      <c r="Q297" s="250">
        <f t="shared" si="26"/>
        <v>1300000</v>
      </c>
      <c r="R297" s="250">
        <f t="shared" si="24"/>
        <v>0</v>
      </c>
    </row>
    <row r="298" spans="1:18" ht="21" customHeight="1">
      <c r="A298" s="235">
        <v>289</v>
      </c>
      <c r="B298" s="236"/>
      <c r="C298" s="236" t="s">
        <v>526</v>
      </c>
      <c r="D298" s="236"/>
      <c r="E298" s="236"/>
      <c r="F298" s="261" t="s">
        <v>1421</v>
      </c>
      <c r="G298" s="262" t="s">
        <v>2127</v>
      </c>
      <c r="H298" s="263">
        <v>33614</v>
      </c>
      <c r="I298" s="267" t="s">
        <v>2662</v>
      </c>
      <c r="J298" s="267" t="s">
        <v>2460</v>
      </c>
      <c r="K298" s="310" t="s">
        <v>2461</v>
      </c>
      <c r="L298" s="235">
        <v>4</v>
      </c>
      <c r="M298" s="250">
        <f t="shared" si="25"/>
        <v>1300000</v>
      </c>
      <c r="N298" s="250">
        <f t="shared" si="22"/>
        <v>1300000</v>
      </c>
      <c r="O298" s="250">
        <f t="shared" si="23"/>
        <v>0</v>
      </c>
      <c r="P298" s="235">
        <v>4</v>
      </c>
      <c r="Q298" s="250">
        <f t="shared" si="26"/>
        <v>1300000</v>
      </c>
      <c r="R298" s="250">
        <f t="shared" si="24"/>
        <v>0</v>
      </c>
    </row>
    <row r="299" spans="1:18" ht="21" customHeight="1">
      <c r="A299" s="235">
        <v>290</v>
      </c>
      <c r="B299" s="236"/>
      <c r="C299" s="236" t="s">
        <v>528</v>
      </c>
      <c r="D299" s="236"/>
      <c r="E299" s="236"/>
      <c r="F299" s="261" t="s">
        <v>1421</v>
      </c>
      <c r="G299" s="262" t="s">
        <v>2128</v>
      </c>
      <c r="H299" s="263">
        <v>35499</v>
      </c>
      <c r="I299" s="259" t="s">
        <v>1355</v>
      </c>
      <c r="J299" s="267" t="s">
        <v>2462</v>
      </c>
      <c r="K299" s="310" t="s">
        <v>2463</v>
      </c>
      <c r="L299" s="235">
        <v>4</v>
      </c>
      <c r="M299" s="250">
        <f t="shared" si="25"/>
        <v>1300000</v>
      </c>
      <c r="N299" s="250">
        <f t="shared" si="22"/>
        <v>1300000</v>
      </c>
      <c r="O299" s="250">
        <f t="shared" si="23"/>
        <v>0</v>
      </c>
      <c r="P299" s="235">
        <v>4</v>
      </c>
      <c r="Q299" s="250">
        <f t="shared" si="26"/>
        <v>1300000</v>
      </c>
      <c r="R299" s="250">
        <f t="shared" si="24"/>
        <v>0</v>
      </c>
    </row>
    <row r="300" spans="1:18" ht="25.5">
      <c r="A300" s="235">
        <v>291</v>
      </c>
      <c r="B300" s="242" t="s">
        <v>529</v>
      </c>
      <c r="C300" s="236" t="s">
        <v>530</v>
      </c>
      <c r="D300" s="236"/>
      <c r="E300" s="236"/>
      <c r="F300" s="261" t="s">
        <v>1421</v>
      </c>
      <c r="G300" s="262" t="s">
        <v>2129</v>
      </c>
      <c r="H300" s="263">
        <v>30540</v>
      </c>
      <c r="I300" s="259" t="s">
        <v>1356</v>
      </c>
      <c r="J300" s="267" t="s">
        <v>2688</v>
      </c>
      <c r="K300" s="310" t="s">
        <v>2464</v>
      </c>
      <c r="L300" s="235">
        <v>4</v>
      </c>
      <c r="M300" s="250">
        <f t="shared" si="25"/>
        <v>1300000</v>
      </c>
      <c r="N300" s="250">
        <f t="shared" si="22"/>
        <v>1300000</v>
      </c>
      <c r="O300" s="250">
        <f t="shared" si="23"/>
        <v>0</v>
      </c>
      <c r="P300" s="235">
        <v>4</v>
      </c>
      <c r="Q300" s="250">
        <f t="shared" si="26"/>
        <v>1300000</v>
      </c>
      <c r="R300" s="250">
        <f t="shared" si="24"/>
        <v>0</v>
      </c>
    </row>
    <row r="301" spans="1:18" ht="23.45" customHeight="1">
      <c r="A301" s="235">
        <v>292</v>
      </c>
      <c r="B301" s="236"/>
      <c r="C301" s="236" t="s">
        <v>531</v>
      </c>
      <c r="D301" s="236"/>
      <c r="E301" s="236"/>
      <c r="F301" s="261" t="s">
        <v>1421</v>
      </c>
      <c r="G301" s="262" t="s">
        <v>2130</v>
      </c>
      <c r="H301" s="263">
        <v>31564</v>
      </c>
      <c r="I301" s="259" t="s">
        <v>1357</v>
      </c>
      <c r="J301" s="267" t="s">
        <v>2689</v>
      </c>
      <c r="K301" s="310" t="s">
        <v>2465</v>
      </c>
      <c r="L301" s="235">
        <v>4</v>
      </c>
      <c r="M301" s="250">
        <f t="shared" si="25"/>
        <v>1300000</v>
      </c>
      <c r="N301" s="250">
        <f t="shared" si="22"/>
        <v>1300000</v>
      </c>
      <c r="O301" s="250">
        <f t="shared" si="23"/>
        <v>0</v>
      </c>
      <c r="P301" s="235">
        <v>4</v>
      </c>
      <c r="Q301" s="250">
        <f t="shared" si="26"/>
        <v>1300000</v>
      </c>
      <c r="R301" s="250">
        <f t="shared" si="24"/>
        <v>0</v>
      </c>
    </row>
    <row r="302" spans="1:18" ht="23.45" customHeight="1">
      <c r="A302" s="235">
        <v>293</v>
      </c>
      <c r="B302" s="236"/>
      <c r="C302" s="236" t="s">
        <v>532</v>
      </c>
      <c r="D302" s="236"/>
      <c r="E302" s="236"/>
      <c r="F302" s="261" t="s">
        <v>1421</v>
      </c>
      <c r="G302" s="262" t="s">
        <v>2131</v>
      </c>
      <c r="H302" s="263">
        <v>32678</v>
      </c>
      <c r="I302" s="288" t="s">
        <v>2660</v>
      </c>
      <c r="J302" s="267" t="s">
        <v>2690</v>
      </c>
      <c r="K302" s="310" t="s">
        <v>2466</v>
      </c>
      <c r="L302" s="235">
        <v>4</v>
      </c>
      <c r="M302" s="250">
        <f t="shared" si="25"/>
        <v>1300000</v>
      </c>
      <c r="N302" s="250">
        <f t="shared" si="22"/>
        <v>1300000</v>
      </c>
      <c r="O302" s="250">
        <f t="shared" si="23"/>
        <v>0</v>
      </c>
      <c r="P302" s="235">
        <v>4</v>
      </c>
      <c r="Q302" s="250">
        <f t="shared" si="26"/>
        <v>1300000</v>
      </c>
      <c r="R302" s="250">
        <f t="shared" si="24"/>
        <v>0</v>
      </c>
    </row>
    <row r="303" spans="1:18" ht="23.45" customHeight="1">
      <c r="A303" s="235">
        <v>294</v>
      </c>
      <c r="B303" s="236"/>
      <c r="C303" s="236" t="s">
        <v>534</v>
      </c>
      <c r="D303" s="236"/>
      <c r="E303" s="236"/>
      <c r="F303" s="261" t="s">
        <v>1421</v>
      </c>
      <c r="G303" s="262" t="s">
        <v>2132</v>
      </c>
      <c r="H303" s="263">
        <v>31971</v>
      </c>
      <c r="I303" s="288" t="s">
        <v>2661</v>
      </c>
      <c r="J303" s="267" t="s">
        <v>2691</v>
      </c>
      <c r="K303" s="310" t="s">
        <v>2467</v>
      </c>
      <c r="L303" s="235">
        <v>4</v>
      </c>
      <c r="M303" s="250">
        <f t="shared" si="25"/>
        <v>1300000</v>
      </c>
      <c r="N303" s="250">
        <f t="shared" si="22"/>
        <v>1300000</v>
      </c>
      <c r="O303" s="250">
        <f t="shared" si="23"/>
        <v>0</v>
      </c>
      <c r="P303" s="235">
        <v>4</v>
      </c>
      <c r="Q303" s="250">
        <f t="shared" si="26"/>
        <v>1300000</v>
      </c>
      <c r="R303" s="250">
        <f t="shared" si="24"/>
        <v>0</v>
      </c>
    </row>
    <row r="304" spans="1:18" ht="23.45" customHeight="1">
      <c r="A304" s="235">
        <v>295</v>
      </c>
      <c r="B304" s="236"/>
      <c r="C304" s="236" t="s">
        <v>535</v>
      </c>
      <c r="D304" s="236"/>
      <c r="E304" s="236"/>
      <c r="F304" s="261" t="s">
        <v>1421</v>
      </c>
      <c r="G304" s="262" t="s">
        <v>2133</v>
      </c>
      <c r="H304" s="263">
        <v>34358</v>
      </c>
      <c r="I304" s="259" t="s">
        <v>1358</v>
      </c>
      <c r="J304" s="288" t="s">
        <v>2692</v>
      </c>
      <c r="K304" s="310" t="s">
        <v>2468</v>
      </c>
      <c r="L304" s="235">
        <v>4</v>
      </c>
      <c r="M304" s="250">
        <f t="shared" si="25"/>
        <v>1300000</v>
      </c>
      <c r="N304" s="250">
        <f t="shared" si="22"/>
        <v>1300000</v>
      </c>
      <c r="O304" s="250">
        <f t="shared" si="23"/>
        <v>0</v>
      </c>
      <c r="P304" s="235">
        <v>4</v>
      </c>
      <c r="Q304" s="250">
        <f t="shared" si="26"/>
        <v>1300000</v>
      </c>
      <c r="R304" s="250">
        <f t="shared" si="24"/>
        <v>0</v>
      </c>
    </row>
    <row r="305" spans="1:18" ht="25.5">
      <c r="A305" s="235">
        <v>296</v>
      </c>
      <c r="B305" s="242" t="s">
        <v>536</v>
      </c>
      <c r="C305" s="236" t="s">
        <v>537</v>
      </c>
      <c r="D305" s="236"/>
      <c r="E305" s="236"/>
      <c r="F305" s="261" t="s">
        <v>1421</v>
      </c>
      <c r="G305" s="262" t="s">
        <v>2134</v>
      </c>
      <c r="H305" s="263">
        <v>30497</v>
      </c>
      <c r="I305" s="259" t="s">
        <v>1359</v>
      </c>
      <c r="J305" s="327" t="s">
        <v>2469</v>
      </c>
      <c r="K305" s="275" t="s">
        <v>2470</v>
      </c>
      <c r="L305" s="235">
        <v>4</v>
      </c>
      <c r="M305" s="250">
        <f t="shared" si="25"/>
        <v>1300000</v>
      </c>
      <c r="N305" s="250">
        <f t="shared" si="22"/>
        <v>1300000</v>
      </c>
      <c r="O305" s="250">
        <f t="shared" si="23"/>
        <v>0</v>
      </c>
      <c r="P305" s="235">
        <v>4</v>
      </c>
      <c r="Q305" s="250">
        <f t="shared" si="26"/>
        <v>1300000</v>
      </c>
      <c r="R305" s="250">
        <f t="shared" si="24"/>
        <v>0</v>
      </c>
    </row>
    <row r="306" spans="1:18" ht="20.45" customHeight="1">
      <c r="A306" s="235">
        <v>297</v>
      </c>
      <c r="B306" s="236"/>
      <c r="C306" s="236" t="s">
        <v>538</v>
      </c>
      <c r="D306" s="236"/>
      <c r="E306" s="236"/>
      <c r="F306" s="261" t="s">
        <v>1421</v>
      </c>
      <c r="G306" s="262" t="s">
        <v>2135</v>
      </c>
      <c r="H306" s="263">
        <v>29873</v>
      </c>
      <c r="I306" s="259" t="s">
        <v>1360</v>
      </c>
      <c r="J306" s="282" t="s">
        <v>2471</v>
      </c>
      <c r="K306" s="275" t="s">
        <v>2472</v>
      </c>
      <c r="L306" s="235">
        <v>4</v>
      </c>
      <c r="M306" s="250">
        <f t="shared" si="25"/>
        <v>1300000</v>
      </c>
      <c r="N306" s="250">
        <f t="shared" si="22"/>
        <v>1300000</v>
      </c>
      <c r="O306" s="250">
        <f t="shared" si="23"/>
        <v>0</v>
      </c>
      <c r="P306" s="235">
        <v>4</v>
      </c>
      <c r="Q306" s="250">
        <f t="shared" si="26"/>
        <v>1300000</v>
      </c>
      <c r="R306" s="250">
        <f t="shared" si="24"/>
        <v>0</v>
      </c>
    </row>
    <row r="307" spans="1:18" ht="20.45" customHeight="1">
      <c r="A307" s="235">
        <v>298</v>
      </c>
      <c r="B307" s="236"/>
      <c r="C307" s="236" t="s">
        <v>539</v>
      </c>
      <c r="D307" s="236"/>
      <c r="E307" s="236"/>
      <c r="F307" s="261" t="s">
        <v>1421</v>
      </c>
      <c r="G307" s="262" t="s">
        <v>2136</v>
      </c>
      <c r="H307" s="263">
        <v>32060</v>
      </c>
      <c r="I307" s="259" t="s">
        <v>1361</v>
      </c>
      <c r="J307" s="282" t="s">
        <v>2473</v>
      </c>
      <c r="K307" s="328" t="s">
        <v>2474</v>
      </c>
      <c r="L307" s="235">
        <v>4</v>
      </c>
      <c r="M307" s="250">
        <f t="shared" si="25"/>
        <v>1300000</v>
      </c>
      <c r="N307" s="250">
        <f t="shared" si="22"/>
        <v>1300000</v>
      </c>
      <c r="O307" s="250">
        <f t="shared" si="23"/>
        <v>0</v>
      </c>
      <c r="P307" s="235">
        <v>4</v>
      </c>
      <c r="Q307" s="250">
        <f t="shared" si="26"/>
        <v>1300000</v>
      </c>
      <c r="R307" s="250">
        <f t="shared" si="24"/>
        <v>0</v>
      </c>
    </row>
    <row r="308" spans="1:18" ht="20.45" customHeight="1">
      <c r="A308" s="235">
        <v>299</v>
      </c>
      <c r="B308" s="236"/>
      <c r="C308" s="236" t="s">
        <v>540</v>
      </c>
      <c r="D308" s="236"/>
      <c r="E308" s="236"/>
      <c r="F308" s="261" t="s">
        <v>1421</v>
      </c>
      <c r="G308" s="262" t="s">
        <v>2137</v>
      </c>
      <c r="H308" s="263">
        <v>33687</v>
      </c>
      <c r="I308" s="329" t="s">
        <v>2659</v>
      </c>
      <c r="J308" s="281" t="s">
        <v>2475</v>
      </c>
      <c r="K308" s="328" t="s">
        <v>2476</v>
      </c>
      <c r="L308" s="235">
        <v>4</v>
      </c>
      <c r="M308" s="250">
        <f t="shared" si="25"/>
        <v>1300000</v>
      </c>
      <c r="N308" s="250">
        <f t="shared" si="22"/>
        <v>1300000</v>
      </c>
      <c r="O308" s="250">
        <f t="shared" si="23"/>
        <v>0</v>
      </c>
      <c r="P308" s="235">
        <v>4</v>
      </c>
      <c r="Q308" s="250">
        <f t="shared" si="26"/>
        <v>1300000</v>
      </c>
      <c r="R308" s="250">
        <f t="shared" si="24"/>
        <v>0</v>
      </c>
    </row>
    <row r="309" spans="1:18" ht="20.45" customHeight="1">
      <c r="A309" s="235">
        <v>300</v>
      </c>
      <c r="B309" s="236"/>
      <c r="C309" s="236" t="s">
        <v>542</v>
      </c>
      <c r="D309" s="236"/>
      <c r="E309" s="236"/>
      <c r="F309" s="261" t="s">
        <v>1421</v>
      </c>
      <c r="G309" s="262" t="s">
        <v>2138</v>
      </c>
      <c r="H309" s="263">
        <v>34339</v>
      </c>
      <c r="I309" s="259" t="s">
        <v>1362</v>
      </c>
      <c r="J309" s="267" t="s">
        <v>2477</v>
      </c>
      <c r="K309" s="310" t="s">
        <v>2478</v>
      </c>
      <c r="L309" s="235">
        <v>4</v>
      </c>
      <c r="M309" s="250">
        <f t="shared" si="25"/>
        <v>1300000</v>
      </c>
      <c r="N309" s="250">
        <f t="shared" si="22"/>
        <v>1300000</v>
      </c>
      <c r="O309" s="250">
        <f t="shared" si="23"/>
        <v>0</v>
      </c>
      <c r="P309" s="235">
        <v>4</v>
      </c>
      <c r="Q309" s="250">
        <f t="shared" si="26"/>
        <v>1300000</v>
      </c>
      <c r="R309" s="250">
        <f t="shared" si="24"/>
        <v>0</v>
      </c>
    </row>
    <row r="310" spans="1:18" ht="20.45" customHeight="1">
      <c r="A310" s="235">
        <v>301</v>
      </c>
      <c r="B310" s="237"/>
      <c r="C310" s="236" t="s">
        <v>582</v>
      </c>
      <c r="D310" s="236"/>
      <c r="E310" s="236"/>
      <c r="F310" s="261" t="s">
        <v>1421</v>
      </c>
      <c r="G310" s="262" t="s">
        <v>2139</v>
      </c>
      <c r="H310" s="263">
        <v>33632</v>
      </c>
      <c r="I310" s="259" t="s">
        <v>583</v>
      </c>
      <c r="J310" s="267" t="s">
        <v>2479</v>
      </c>
      <c r="K310" s="275" t="s">
        <v>2480</v>
      </c>
      <c r="L310" s="235">
        <v>4</v>
      </c>
      <c r="M310" s="250">
        <f t="shared" si="25"/>
        <v>1300000</v>
      </c>
      <c r="N310" s="250">
        <f t="shared" si="22"/>
        <v>1300000</v>
      </c>
      <c r="O310" s="250">
        <f t="shared" si="23"/>
        <v>0</v>
      </c>
      <c r="P310" s="235">
        <v>4</v>
      </c>
      <c r="Q310" s="250">
        <f t="shared" si="26"/>
        <v>1300000</v>
      </c>
      <c r="R310" s="250">
        <f t="shared" si="24"/>
        <v>0</v>
      </c>
    </row>
    <row r="311" spans="1:18" ht="20.45" customHeight="1">
      <c r="A311" s="235">
        <v>302</v>
      </c>
      <c r="B311" s="237"/>
      <c r="C311" s="236" t="s">
        <v>1452</v>
      </c>
      <c r="D311" s="236"/>
      <c r="E311" s="236"/>
      <c r="F311" s="261" t="s">
        <v>1421</v>
      </c>
      <c r="G311" s="262" t="s">
        <v>2140</v>
      </c>
      <c r="H311" s="263">
        <v>36516</v>
      </c>
      <c r="I311" s="259" t="s">
        <v>1453</v>
      </c>
      <c r="J311" s="267" t="s">
        <v>2481</v>
      </c>
      <c r="K311" s="275" t="s">
        <v>2482</v>
      </c>
      <c r="L311" s="235">
        <v>4</v>
      </c>
      <c r="M311" s="250">
        <f t="shared" si="25"/>
        <v>1300000</v>
      </c>
      <c r="N311" s="250">
        <f t="shared" si="22"/>
        <v>1300000</v>
      </c>
      <c r="O311" s="250">
        <f t="shared" si="23"/>
        <v>0</v>
      </c>
      <c r="P311" s="235">
        <v>4</v>
      </c>
      <c r="Q311" s="250">
        <f t="shared" si="26"/>
        <v>1300000</v>
      </c>
      <c r="R311" s="250">
        <f t="shared" si="24"/>
        <v>0</v>
      </c>
    </row>
    <row r="312" spans="1:18" ht="25.5">
      <c r="A312" s="235">
        <v>303</v>
      </c>
      <c r="B312" s="242" t="s">
        <v>543</v>
      </c>
      <c r="C312" s="236" t="s">
        <v>544</v>
      </c>
      <c r="D312" s="236"/>
      <c r="E312" s="236"/>
      <c r="F312" s="261" t="s">
        <v>1421</v>
      </c>
      <c r="G312" s="262" t="s">
        <v>2141</v>
      </c>
      <c r="H312" s="263">
        <v>28471</v>
      </c>
      <c r="I312" s="259" t="s">
        <v>2657</v>
      </c>
      <c r="J312" s="267" t="s">
        <v>2483</v>
      </c>
      <c r="K312" s="310" t="s">
        <v>2484</v>
      </c>
      <c r="L312" s="235">
        <v>4</v>
      </c>
      <c r="M312" s="250">
        <f t="shared" si="25"/>
        <v>1300000</v>
      </c>
      <c r="N312" s="250">
        <f t="shared" si="22"/>
        <v>1300000</v>
      </c>
      <c r="O312" s="250">
        <f t="shared" si="23"/>
        <v>0</v>
      </c>
      <c r="P312" s="235">
        <v>4</v>
      </c>
      <c r="Q312" s="250">
        <f t="shared" si="26"/>
        <v>1300000</v>
      </c>
      <c r="R312" s="250">
        <f t="shared" si="24"/>
        <v>0</v>
      </c>
    </row>
    <row r="313" spans="1:18" ht="21.6" customHeight="1">
      <c r="A313" s="235">
        <v>304</v>
      </c>
      <c r="B313" s="236"/>
      <c r="C313" s="236" t="s">
        <v>545</v>
      </c>
      <c r="D313" s="236"/>
      <c r="E313" s="236"/>
      <c r="F313" s="261" t="s">
        <v>1421</v>
      </c>
      <c r="G313" s="262" t="s">
        <v>2142</v>
      </c>
      <c r="H313" s="263">
        <v>29377</v>
      </c>
      <c r="I313" s="259" t="s">
        <v>546</v>
      </c>
      <c r="J313" s="267" t="s">
        <v>2485</v>
      </c>
      <c r="K313" s="310" t="s">
        <v>2486</v>
      </c>
      <c r="L313" s="235">
        <v>4</v>
      </c>
      <c r="M313" s="250">
        <f t="shared" si="25"/>
        <v>1300000</v>
      </c>
      <c r="N313" s="250">
        <f t="shared" si="22"/>
        <v>1300000</v>
      </c>
      <c r="O313" s="250">
        <f t="shared" si="23"/>
        <v>0</v>
      </c>
      <c r="P313" s="235">
        <v>4</v>
      </c>
      <c r="Q313" s="250">
        <f t="shared" si="26"/>
        <v>1300000</v>
      </c>
      <c r="R313" s="250">
        <f t="shared" si="24"/>
        <v>0</v>
      </c>
    </row>
    <row r="314" spans="1:18" ht="21.6" customHeight="1">
      <c r="A314" s="235">
        <v>305</v>
      </c>
      <c r="B314" s="236"/>
      <c r="C314" s="236" t="s">
        <v>547</v>
      </c>
      <c r="D314" s="236"/>
      <c r="E314" s="236"/>
      <c r="F314" s="261" t="s">
        <v>1421</v>
      </c>
      <c r="G314" s="262" t="s">
        <v>2143</v>
      </c>
      <c r="H314" s="263">
        <v>33757</v>
      </c>
      <c r="I314" s="259" t="s">
        <v>548</v>
      </c>
      <c r="J314" s="267" t="s">
        <v>2487</v>
      </c>
      <c r="K314" s="310" t="s">
        <v>2488</v>
      </c>
      <c r="L314" s="235">
        <v>4</v>
      </c>
      <c r="M314" s="250">
        <f t="shared" si="25"/>
        <v>1300000</v>
      </c>
      <c r="N314" s="250">
        <f t="shared" si="22"/>
        <v>1300000</v>
      </c>
      <c r="O314" s="250">
        <f t="shared" si="23"/>
        <v>0</v>
      </c>
      <c r="P314" s="235">
        <v>4</v>
      </c>
      <c r="Q314" s="250">
        <f t="shared" si="26"/>
        <v>1300000</v>
      </c>
      <c r="R314" s="250">
        <f t="shared" si="24"/>
        <v>0</v>
      </c>
    </row>
    <row r="315" spans="1:18" ht="21.6" customHeight="1">
      <c r="A315" s="235">
        <v>306</v>
      </c>
      <c r="B315" s="236"/>
      <c r="C315" s="236" t="s">
        <v>549</v>
      </c>
      <c r="D315" s="236"/>
      <c r="E315" s="236"/>
      <c r="F315" s="261" t="s">
        <v>1421</v>
      </c>
      <c r="G315" s="262" t="s">
        <v>2144</v>
      </c>
      <c r="H315" s="263">
        <v>32962</v>
      </c>
      <c r="I315" s="259" t="s">
        <v>1363</v>
      </c>
      <c r="J315" s="267" t="s">
        <v>2489</v>
      </c>
      <c r="K315" s="310" t="s">
        <v>2490</v>
      </c>
      <c r="L315" s="235">
        <v>4</v>
      </c>
      <c r="M315" s="250">
        <f t="shared" si="25"/>
        <v>1300000</v>
      </c>
      <c r="N315" s="250">
        <f t="shared" si="22"/>
        <v>1300000</v>
      </c>
      <c r="O315" s="250">
        <f t="shared" si="23"/>
        <v>0</v>
      </c>
      <c r="P315" s="235">
        <v>4</v>
      </c>
      <c r="Q315" s="250">
        <f t="shared" si="26"/>
        <v>1300000</v>
      </c>
      <c r="R315" s="250">
        <f t="shared" si="24"/>
        <v>0</v>
      </c>
    </row>
    <row r="316" spans="1:18" ht="21.6" customHeight="1">
      <c r="A316" s="235">
        <v>307</v>
      </c>
      <c r="B316" s="236"/>
      <c r="C316" s="236" t="s">
        <v>550</v>
      </c>
      <c r="D316" s="236"/>
      <c r="E316" s="236"/>
      <c r="F316" s="261" t="s">
        <v>1421</v>
      </c>
      <c r="G316" s="262" t="s">
        <v>2145</v>
      </c>
      <c r="H316" s="263">
        <v>36035</v>
      </c>
      <c r="I316" s="267" t="s">
        <v>1364</v>
      </c>
      <c r="J316" s="267" t="s">
        <v>2491</v>
      </c>
      <c r="K316" s="309" t="s">
        <v>2492</v>
      </c>
      <c r="L316" s="235">
        <v>4</v>
      </c>
      <c r="M316" s="250">
        <f t="shared" si="25"/>
        <v>1300000</v>
      </c>
      <c r="N316" s="250">
        <f t="shared" si="22"/>
        <v>1300000</v>
      </c>
      <c r="O316" s="250">
        <f t="shared" si="23"/>
        <v>0</v>
      </c>
      <c r="P316" s="235">
        <v>4</v>
      </c>
      <c r="Q316" s="250">
        <f t="shared" si="26"/>
        <v>1300000</v>
      </c>
      <c r="R316" s="250">
        <f t="shared" si="24"/>
        <v>0</v>
      </c>
    </row>
    <row r="317" spans="1:18" ht="25.5">
      <c r="A317" s="235">
        <v>308</v>
      </c>
      <c r="B317" s="242" t="s">
        <v>551</v>
      </c>
      <c r="C317" s="236" t="s">
        <v>552</v>
      </c>
      <c r="D317" s="236"/>
      <c r="E317" s="236"/>
      <c r="F317" s="261" t="s">
        <v>1421</v>
      </c>
      <c r="G317" s="262" t="s">
        <v>2146</v>
      </c>
      <c r="H317" s="263">
        <v>33840</v>
      </c>
      <c r="I317" s="286" t="s">
        <v>1365</v>
      </c>
      <c r="J317" s="259" t="s">
        <v>2493</v>
      </c>
      <c r="K317" s="275" t="s">
        <v>2494</v>
      </c>
      <c r="L317" s="235">
        <v>4</v>
      </c>
      <c r="M317" s="250">
        <f t="shared" si="25"/>
        <v>1300000</v>
      </c>
      <c r="N317" s="250">
        <f t="shared" si="22"/>
        <v>1300000</v>
      </c>
      <c r="O317" s="250">
        <f t="shared" si="23"/>
        <v>0</v>
      </c>
      <c r="P317" s="235">
        <v>4</v>
      </c>
      <c r="Q317" s="250">
        <f t="shared" si="26"/>
        <v>1300000</v>
      </c>
      <c r="R317" s="250">
        <f t="shared" si="24"/>
        <v>0</v>
      </c>
    </row>
    <row r="318" spans="1:18" ht="21" customHeight="1">
      <c r="A318" s="235">
        <v>309</v>
      </c>
      <c r="B318" s="236"/>
      <c r="C318" s="236" t="s">
        <v>553</v>
      </c>
      <c r="D318" s="236"/>
      <c r="E318" s="236"/>
      <c r="F318" s="261" t="s">
        <v>1421</v>
      </c>
      <c r="G318" s="262" t="s">
        <v>2147</v>
      </c>
      <c r="H318" s="263">
        <v>25477</v>
      </c>
      <c r="I318" s="259" t="s">
        <v>2658</v>
      </c>
      <c r="J318" s="259" t="s">
        <v>2495</v>
      </c>
      <c r="K318" s="275" t="s">
        <v>2496</v>
      </c>
      <c r="L318" s="235">
        <v>4</v>
      </c>
      <c r="M318" s="250">
        <f t="shared" si="25"/>
        <v>1300000</v>
      </c>
      <c r="N318" s="250">
        <f t="shared" si="22"/>
        <v>1300000</v>
      </c>
      <c r="O318" s="250">
        <f t="shared" si="23"/>
        <v>0</v>
      </c>
      <c r="P318" s="235">
        <v>4</v>
      </c>
      <c r="Q318" s="250">
        <f t="shared" si="26"/>
        <v>1300000</v>
      </c>
      <c r="R318" s="250">
        <f t="shared" si="24"/>
        <v>0</v>
      </c>
    </row>
    <row r="319" spans="1:18" ht="21" customHeight="1">
      <c r="A319" s="235">
        <v>310</v>
      </c>
      <c r="B319" s="236"/>
      <c r="C319" s="236" t="s">
        <v>555</v>
      </c>
      <c r="D319" s="236"/>
      <c r="E319" s="236"/>
      <c r="F319" s="261" t="s">
        <v>1421</v>
      </c>
      <c r="G319" s="262" t="s">
        <v>2148</v>
      </c>
      <c r="H319" s="263">
        <v>33087</v>
      </c>
      <c r="I319" s="286" t="s">
        <v>1366</v>
      </c>
      <c r="J319" s="259" t="s">
        <v>2497</v>
      </c>
      <c r="K319" s="275" t="s">
        <v>2498</v>
      </c>
      <c r="L319" s="235">
        <v>4</v>
      </c>
      <c r="M319" s="250">
        <f t="shared" si="25"/>
        <v>1300000</v>
      </c>
      <c r="N319" s="250">
        <f t="shared" si="22"/>
        <v>1300000</v>
      </c>
      <c r="O319" s="250">
        <f t="shared" si="23"/>
        <v>0</v>
      </c>
      <c r="P319" s="235">
        <v>4</v>
      </c>
      <c r="Q319" s="250">
        <f t="shared" si="26"/>
        <v>1300000</v>
      </c>
      <c r="R319" s="250">
        <f t="shared" si="24"/>
        <v>0</v>
      </c>
    </row>
    <row r="320" spans="1:18" ht="21" customHeight="1">
      <c r="A320" s="235">
        <v>311</v>
      </c>
      <c r="B320" s="236"/>
      <c r="C320" s="236" t="s">
        <v>556</v>
      </c>
      <c r="D320" s="236"/>
      <c r="E320" s="236"/>
      <c r="F320" s="261" t="s">
        <v>1421</v>
      </c>
      <c r="G320" s="262" t="s">
        <v>2095</v>
      </c>
      <c r="H320" s="263">
        <v>32866</v>
      </c>
      <c r="I320" s="259" t="s">
        <v>1367</v>
      </c>
      <c r="J320" s="259" t="s">
        <v>2499</v>
      </c>
      <c r="K320" s="275" t="s">
        <v>2500</v>
      </c>
      <c r="L320" s="235">
        <v>4</v>
      </c>
      <c r="M320" s="250">
        <f t="shared" si="25"/>
        <v>1300000</v>
      </c>
      <c r="N320" s="250">
        <f t="shared" si="22"/>
        <v>1300000</v>
      </c>
      <c r="O320" s="250">
        <f t="shared" si="23"/>
        <v>0</v>
      </c>
      <c r="P320" s="235">
        <v>4</v>
      </c>
      <c r="Q320" s="250">
        <f t="shared" si="26"/>
        <v>1300000</v>
      </c>
      <c r="R320" s="250">
        <f t="shared" si="24"/>
        <v>0</v>
      </c>
    </row>
    <row r="321" spans="1:18" ht="21" customHeight="1">
      <c r="A321" s="235">
        <v>312</v>
      </c>
      <c r="B321" s="236"/>
      <c r="C321" s="236" t="s">
        <v>1398</v>
      </c>
      <c r="D321" s="236"/>
      <c r="E321" s="236"/>
      <c r="F321" s="261" t="s">
        <v>1421</v>
      </c>
      <c r="G321" s="262" t="s">
        <v>2149</v>
      </c>
      <c r="H321" s="263">
        <v>36140</v>
      </c>
      <c r="I321" s="259" t="s">
        <v>1406</v>
      </c>
      <c r="J321" s="259" t="s">
        <v>2501</v>
      </c>
      <c r="K321" s="275" t="s">
        <v>2502</v>
      </c>
      <c r="L321" s="235">
        <v>4</v>
      </c>
      <c r="M321" s="250">
        <f t="shared" si="25"/>
        <v>1300000</v>
      </c>
      <c r="N321" s="250">
        <f t="shared" ref="N321:N369" si="27">+$T$6</f>
        <v>1300000</v>
      </c>
      <c r="O321" s="250">
        <f t="shared" si="23"/>
        <v>0</v>
      </c>
      <c r="P321" s="235">
        <v>4</v>
      </c>
      <c r="Q321" s="250">
        <f t="shared" si="26"/>
        <v>1300000</v>
      </c>
      <c r="R321" s="250">
        <f t="shared" si="24"/>
        <v>0</v>
      </c>
    </row>
    <row r="322" spans="1:18" ht="21" customHeight="1">
      <c r="A322" s="235">
        <v>313</v>
      </c>
      <c r="B322" s="236"/>
      <c r="C322" s="236" t="s">
        <v>1442</v>
      </c>
      <c r="D322" s="236"/>
      <c r="E322" s="236"/>
      <c r="F322" s="261" t="s">
        <v>1421</v>
      </c>
      <c r="G322" s="262" t="s">
        <v>2150</v>
      </c>
      <c r="H322" s="263">
        <v>35632</v>
      </c>
      <c r="I322" s="259" t="s">
        <v>1455</v>
      </c>
      <c r="J322" s="259" t="s">
        <v>2503</v>
      </c>
      <c r="K322" s="275" t="s">
        <v>2504</v>
      </c>
      <c r="L322" s="235">
        <v>4</v>
      </c>
      <c r="M322" s="250">
        <f t="shared" si="25"/>
        <v>1300000</v>
      </c>
      <c r="N322" s="250">
        <f t="shared" si="27"/>
        <v>1300000</v>
      </c>
      <c r="O322" s="250">
        <f t="shared" si="23"/>
        <v>0</v>
      </c>
      <c r="P322" s="235">
        <v>4</v>
      </c>
      <c r="Q322" s="250">
        <f t="shared" si="26"/>
        <v>1300000</v>
      </c>
      <c r="R322" s="250">
        <f t="shared" si="24"/>
        <v>0</v>
      </c>
    </row>
    <row r="323" spans="1:18" ht="25.5">
      <c r="A323" s="235">
        <v>314</v>
      </c>
      <c r="B323" s="242" t="s">
        <v>557</v>
      </c>
      <c r="C323" s="236" t="s">
        <v>558</v>
      </c>
      <c r="D323" s="236"/>
      <c r="E323" s="236"/>
      <c r="F323" s="261" t="s">
        <v>1421</v>
      </c>
      <c r="G323" s="262" t="s">
        <v>2151</v>
      </c>
      <c r="H323" s="263">
        <v>24700</v>
      </c>
      <c r="I323" s="259" t="s">
        <v>559</v>
      </c>
      <c r="J323" s="330" t="s">
        <v>2505</v>
      </c>
      <c r="K323" s="315" t="s">
        <v>2506</v>
      </c>
      <c r="L323" s="235">
        <v>4</v>
      </c>
      <c r="M323" s="250">
        <f t="shared" si="25"/>
        <v>1300000</v>
      </c>
      <c r="N323" s="250">
        <f t="shared" si="27"/>
        <v>1300000</v>
      </c>
      <c r="O323" s="250">
        <f t="shared" si="23"/>
        <v>0</v>
      </c>
      <c r="P323" s="235">
        <v>4</v>
      </c>
      <c r="Q323" s="250">
        <f t="shared" si="26"/>
        <v>1300000</v>
      </c>
      <c r="R323" s="250">
        <f t="shared" si="24"/>
        <v>0</v>
      </c>
    </row>
    <row r="324" spans="1:18" ht="21.6" customHeight="1">
      <c r="A324" s="235">
        <v>315</v>
      </c>
      <c r="B324" s="236"/>
      <c r="C324" s="236" t="s">
        <v>560</v>
      </c>
      <c r="D324" s="236"/>
      <c r="E324" s="236"/>
      <c r="F324" s="261" t="s">
        <v>1421</v>
      </c>
      <c r="G324" s="262" t="s">
        <v>2152</v>
      </c>
      <c r="H324" s="263">
        <v>26635</v>
      </c>
      <c r="I324" s="259" t="s">
        <v>561</v>
      </c>
      <c r="J324" s="330" t="s">
        <v>2507</v>
      </c>
      <c r="K324" s="315" t="s">
        <v>2508</v>
      </c>
      <c r="L324" s="235">
        <v>4</v>
      </c>
      <c r="M324" s="250">
        <f t="shared" si="25"/>
        <v>1300000</v>
      </c>
      <c r="N324" s="250">
        <f t="shared" si="27"/>
        <v>1300000</v>
      </c>
      <c r="O324" s="250">
        <f t="shared" si="23"/>
        <v>0</v>
      </c>
      <c r="P324" s="235">
        <v>4</v>
      </c>
      <c r="Q324" s="250">
        <f t="shared" si="26"/>
        <v>1300000</v>
      </c>
      <c r="R324" s="250">
        <f t="shared" si="24"/>
        <v>0</v>
      </c>
    </row>
    <row r="325" spans="1:18" ht="21.6" customHeight="1">
      <c r="A325" s="235">
        <v>316</v>
      </c>
      <c r="B325" s="236"/>
      <c r="C325" s="236" t="s">
        <v>562</v>
      </c>
      <c r="D325" s="236"/>
      <c r="E325" s="236"/>
      <c r="F325" s="261" t="s">
        <v>1421</v>
      </c>
      <c r="G325" s="262" t="s">
        <v>2153</v>
      </c>
      <c r="H325" s="263">
        <v>28411</v>
      </c>
      <c r="I325" s="259" t="s">
        <v>1368</v>
      </c>
      <c r="J325" s="330" t="s">
        <v>2509</v>
      </c>
      <c r="K325" s="315" t="s">
        <v>2510</v>
      </c>
      <c r="L325" s="235">
        <v>4</v>
      </c>
      <c r="M325" s="250">
        <f t="shared" si="25"/>
        <v>1300000</v>
      </c>
      <c r="N325" s="250">
        <f t="shared" si="27"/>
        <v>1300000</v>
      </c>
      <c r="O325" s="250">
        <f t="shared" si="23"/>
        <v>0</v>
      </c>
      <c r="P325" s="235">
        <v>4</v>
      </c>
      <c r="Q325" s="250">
        <f t="shared" si="26"/>
        <v>1300000</v>
      </c>
      <c r="R325" s="250">
        <f t="shared" si="24"/>
        <v>0</v>
      </c>
    </row>
    <row r="326" spans="1:18" ht="21.6" customHeight="1">
      <c r="A326" s="235">
        <v>317</v>
      </c>
      <c r="B326" s="236"/>
      <c r="C326" s="236" t="s">
        <v>563</v>
      </c>
      <c r="D326" s="236"/>
      <c r="E326" s="236"/>
      <c r="F326" s="261" t="s">
        <v>1421</v>
      </c>
      <c r="G326" s="262" t="s">
        <v>2154</v>
      </c>
      <c r="H326" s="263">
        <v>34836</v>
      </c>
      <c r="I326" s="259" t="s">
        <v>1369</v>
      </c>
      <c r="J326" s="330" t="s">
        <v>2511</v>
      </c>
      <c r="K326" s="315" t="s">
        <v>2512</v>
      </c>
      <c r="L326" s="235">
        <v>4</v>
      </c>
      <c r="M326" s="250">
        <f t="shared" si="25"/>
        <v>1300000</v>
      </c>
      <c r="N326" s="250">
        <f t="shared" si="27"/>
        <v>1300000</v>
      </c>
      <c r="O326" s="250">
        <f t="shared" si="23"/>
        <v>0</v>
      </c>
      <c r="P326" s="235">
        <v>4</v>
      </c>
      <c r="Q326" s="250">
        <f t="shared" si="26"/>
        <v>1300000</v>
      </c>
      <c r="R326" s="250">
        <f t="shared" si="24"/>
        <v>0</v>
      </c>
    </row>
    <row r="327" spans="1:18" ht="25.5">
      <c r="A327" s="235">
        <v>318</v>
      </c>
      <c r="B327" s="242" t="s">
        <v>564</v>
      </c>
      <c r="C327" s="236" t="s">
        <v>565</v>
      </c>
      <c r="D327" s="236"/>
      <c r="E327" s="236"/>
      <c r="F327" s="261" t="s">
        <v>1421</v>
      </c>
      <c r="G327" s="262" t="s">
        <v>2155</v>
      </c>
      <c r="H327" s="263">
        <v>25488</v>
      </c>
      <c r="I327" s="259" t="s">
        <v>1407</v>
      </c>
      <c r="J327" s="331" t="s">
        <v>2513</v>
      </c>
      <c r="K327" s="310" t="s">
        <v>2514</v>
      </c>
      <c r="L327" s="235">
        <v>4</v>
      </c>
      <c r="M327" s="250">
        <f t="shared" si="25"/>
        <v>1300000</v>
      </c>
      <c r="N327" s="250">
        <f t="shared" si="27"/>
        <v>1300000</v>
      </c>
      <c r="O327" s="250">
        <f t="shared" si="23"/>
        <v>0</v>
      </c>
      <c r="P327" s="235">
        <v>4</v>
      </c>
      <c r="Q327" s="250">
        <f t="shared" si="26"/>
        <v>1300000</v>
      </c>
      <c r="R327" s="250">
        <f t="shared" si="24"/>
        <v>0</v>
      </c>
    </row>
    <row r="328" spans="1:18" ht="24" customHeight="1">
      <c r="A328" s="235">
        <v>319</v>
      </c>
      <c r="B328" s="236"/>
      <c r="C328" s="236" t="s">
        <v>566</v>
      </c>
      <c r="D328" s="236"/>
      <c r="E328" s="236"/>
      <c r="F328" s="261" t="s">
        <v>1421</v>
      </c>
      <c r="G328" s="262" t="s">
        <v>2156</v>
      </c>
      <c r="H328" s="263">
        <v>28077</v>
      </c>
      <c r="I328" s="267" t="s">
        <v>2656</v>
      </c>
      <c r="J328" s="332" t="s">
        <v>2515</v>
      </c>
      <c r="K328" s="333" t="s">
        <v>2516</v>
      </c>
      <c r="L328" s="235">
        <v>4</v>
      </c>
      <c r="M328" s="250">
        <f t="shared" si="25"/>
        <v>1300000</v>
      </c>
      <c r="N328" s="250">
        <f t="shared" si="27"/>
        <v>1300000</v>
      </c>
      <c r="O328" s="250">
        <f t="shared" si="23"/>
        <v>0</v>
      </c>
      <c r="P328" s="235">
        <v>4</v>
      </c>
      <c r="Q328" s="250">
        <f t="shared" si="26"/>
        <v>1300000</v>
      </c>
      <c r="R328" s="250">
        <f t="shared" si="24"/>
        <v>0</v>
      </c>
    </row>
    <row r="329" spans="1:18" ht="24" customHeight="1">
      <c r="A329" s="235">
        <v>320</v>
      </c>
      <c r="B329" s="236"/>
      <c r="C329" s="236" t="s">
        <v>568</v>
      </c>
      <c r="D329" s="236"/>
      <c r="E329" s="236"/>
      <c r="F329" s="261" t="s">
        <v>1421</v>
      </c>
      <c r="G329" s="262" t="s">
        <v>2135</v>
      </c>
      <c r="H329" s="263">
        <v>29873</v>
      </c>
      <c r="I329" s="259" t="s">
        <v>569</v>
      </c>
      <c r="J329" s="332" t="s">
        <v>2517</v>
      </c>
      <c r="K329" s="333" t="s">
        <v>2518</v>
      </c>
      <c r="L329" s="235">
        <v>4</v>
      </c>
      <c r="M329" s="250">
        <f t="shared" si="25"/>
        <v>1300000</v>
      </c>
      <c r="N329" s="250">
        <f t="shared" si="27"/>
        <v>1300000</v>
      </c>
      <c r="O329" s="250">
        <f t="shared" si="23"/>
        <v>0</v>
      </c>
      <c r="P329" s="235">
        <v>4</v>
      </c>
      <c r="Q329" s="250">
        <f t="shared" si="26"/>
        <v>1300000</v>
      </c>
      <c r="R329" s="250">
        <f t="shared" si="24"/>
        <v>0</v>
      </c>
    </row>
    <row r="330" spans="1:18" ht="24" customHeight="1">
      <c r="A330" s="235">
        <v>321</v>
      </c>
      <c r="B330" s="236"/>
      <c r="C330" s="236" t="s">
        <v>387</v>
      </c>
      <c r="D330" s="236"/>
      <c r="E330" s="236"/>
      <c r="F330" s="261" t="s">
        <v>1421</v>
      </c>
      <c r="G330" s="262" t="s">
        <v>2157</v>
      </c>
      <c r="H330" s="263">
        <v>35467</v>
      </c>
      <c r="I330" s="259" t="s">
        <v>1408</v>
      </c>
      <c r="J330" s="332" t="s">
        <v>2519</v>
      </c>
      <c r="K330" s="333" t="s">
        <v>2520</v>
      </c>
      <c r="L330" s="235">
        <v>4</v>
      </c>
      <c r="M330" s="250">
        <f t="shared" si="25"/>
        <v>1300000</v>
      </c>
      <c r="N330" s="250">
        <f t="shared" si="27"/>
        <v>1300000</v>
      </c>
      <c r="O330" s="250">
        <f t="shared" si="23"/>
        <v>0</v>
      </c>
      <c r="P330" s="235">
        <v>4</v>
      </c>
      <c r="Q330" s="250">
        <f t="shared" si="26"/>
        <v>1300000</v>
      </c>
      <c r="R330" s="250">
        <f t="shared" si="24"/>
        <v>0</v>
      </c>
    </row>
    <row r="331" spans="1:18" ht="25.5">
      <c r="A331" s="235">
        <v>322</v>
      </c>
      <c r="B331" s="242" t="s">
        <v>570</v>
      </c>
      <c r="C331" s="236" t="s">
        <v>571</v>
      </c>
      <c r="D331" s="236"/>
      <c r="E331" s="236"/>
      <c r="F331" s="261" t="s">
        <v>1421</v>
      </c>
      <c r="G331" s="262" t="s">
        <v>2158</v>
      </c>
      <c r="H331" s="263">
        <v>29290</v>
      </c>
      <c r="I331" s="259" t="s">
        <v>1370</v>
      </c>
      <c r="J331" s="267" t="s">
        <v>2521</v>
      </c>
      <c r="K331" s="310" t="s">
        <v>2522</v>
      </c>
      <c r="L331" s="235">
        <v>4</v>
      </c>
      <c r="M331" s="250">
        <f t="shared" si="25"/>
        <v>1300000</v>
      </c>
      <c r="N331" s="250">
        <f t="shared" si="27"/>
        <v>1300000</v>
      </c>
      <c r="O331" s="250">
        <f t="shared" si="23"/>
        <v>0</v>
      </c>
      <c r="P331" s="235">
        <v>4</v>
      </c>
      <c r="Q331" s="250">
        <f t="shared" si="26"/>
        <v>1300000</v>
      </c>
      <c r="R331" s="250">
        <f t="shared" si="24"/>
        <v>0</v>
      </c>
    </row>
    <row r="332" spans="1:18" ht="22.15" customHeight="1">
      <c r="A332" s="235">
        <v>323</v>
      </c>
      <c r="B332" s="236"/>
      <c r="C332" s="236" t="s">
        <v>572</v>
      </c>
      <c r="D332" s="236"/>
      <c r="E332" s="236"/>
      <c r="F332" s="261" t="s">
        <v>1421</v>
      </c>
      <c r="G332" s="262" t="s">
        <v>2159</v>
      </c>
      <c r="H332" s="263">
        <v>30838</v>
      </c>
      <c r="I332" s="259" t="s">
        <v>1371</v>
      </c>
      <c r="J332" s="267" t="s">
        <v>2523</v>
      </c>
      <c r="K332" s="310" t="s">
        <v>2524</v>
      </c>
      <c r="L332" s="235">
        <v>4</v>
      </c>
      <c r="M332" s="250">
        <f t="shared" si="25"/>
        <v>1300000</v>
      </c>
      <c r="N332" s="250">
        <f t="shared" si="27"/>
        <v>1300000</v>
      </c>
      <c r="O332" s="250">
        <f t="shared" si="23"/>
        <v>0</v>
      </c>
      <c r="P332" s="235">
        <v>4</v>
      </c>
      <c r="Q332" s="250">
        <f t="shared" si="26"/>
        <v>1300000</v>
      </c>
      <c r="R332" s="250">
        <f t="shared" si="24"/>
        <v>0</v>
      </c>
    </row>
    <row r="333" spans="1:18" ht="22.15" customHeight="1">
      <c r="A333" s="235">
        <v>324</v>
      </c>
      <c r="B333" s="236"/>
      <c r="C333" s="236" t="s">
        <v>573</v>
      </c>
      <c r="D333" s="236"/>
      <c r="E333" s="236"/>
      <c r="F333" s="261" t="s">
        <v>1421</v>
      </c>
      <c r="G333" s="262" t="s">
        <v>2160</v>
      </c>
      <c r="H333" s="263">
        <v>31303</v>
      </c>
      <c r="I333" s="259" t="s">
        <v>2655</v>
      </c>
      <c r="J333" s="267" t="s">
        <v>2525</v>
      </c>
      <c r="K333" s="310" t="s">
        <v>2526</v>
      </c>
      <c r="L333" s="235">
        <v>4</v>
      </c>
      <c r="M333" s="250">
        <f t="shared" si="25"/>
        <v>1300000</v>
      </c>
      <c r="N333" s="250">
        <f t="shared" si="27"/>
        <v>1300000</v>
      </c>
      <c r="O333" s="250">
        <f t="shared" ref="O333:O396" si="28">+M333-N333</f>
        <v>0</v>
      </c>
      <c r="P333" s="235">
        <v>4</v>
      </c>
      <c r="Q333" s="250">
        <f t="shared" si="26"/>
        <v>1300000</v>
      </c>
      <c r="R333" s="250">
        <f t="shared" ref="R333:R396" si="29">+Q333-M333</f>
        <v>0</v>
      </c>
    </row>
    <row r="334" spans="1:18" ht="22.15" customHeight="1">
      <c r="A334" s="235">
        <v>325</v>
      </c>
      <c r="B334" s="236"/>
      <c r="C334" s="236" t="s">
        <v>575</v>
      </c>
      <c r="D334" s="236"/>
      <c r="E334" s="236"/>
      <c r="F334" s="261" t="s">
        <v>1421</v>
      </c>
      <c r="G334" s="262" t="s">
        <v>2008</v>
      </c>
      <c r="H334" s="263">
        <v>30384</v>
      </c>
      <c r="I334" s="259" t="s">
        <v>576</v>
      </c>
      <c r="J334" s="267" t="s">
        <v>2527</v>
      </c>
      <c r="K334" s="310" t="s">
        <v>2528</v>
      </c>
      <c r="L334" s="235">
        <v>4</v>
      </c>
      <c r="M334" s="250">
        <f t="shared" ref="M334:M397" si="30">VLOOKUP(L334,$S$3:$T$6,2)</f>
        <v>1300000</v>
      </c>
      <c r="N334" s="250">
        <f t="shared" si="27"/>
        <v>1300000</v>
      </c>
      <c r="O334" s="250">
        <f t="shared" si="28"/>
        <v>0</v>
      </c>
      <c r="P334" s="235">
        <v>4</v>
      </c>
      <c r="Q334" s="250">
        <f t="shared" ref="Q334:Q397" si="31">VLOOKUP(P334,$S$3:$T$6,2)</f>
        <v>1300000</v>
      </c>
      <c r="R334" s="250">
        <f t="shared" si="29"/>
        <v>0</v>
      </c>
    </row>
    <row r="335" spans="1:18" ht="22.15" customHeight="1">
      <c r="A335" s="235">
        <v>326</v>
      </c>
      <c r="B335" s="236"/>
      <c r="C335" s="236" t="s">
        <v>577</v>
      </c>
      <c r="D335" s="236"/>
      <c r="E335" s="236"/>
      <c r="F335" s="261" t="s">
        <v>1421</v>
      </c>
      <c r="G335" s="262" t="s">
        <v>2161</v>
      </c>
      <c r="H335" s="263">
        <v>35093</v>
      </c>
      <c r="I335" s="259" t="s">
        <v>1372</v>
      </c>
      <c r="J335" s="267" t="s">
        <v>2529</v>
      </c>
      <c r="K335" s="310" t="s">
        <v>2530</v>
      </c>
      <c r="L335" s="235">
        <v>4</v>
      </c>
      <c r="M335" s="250">
        <f t="shared" si="30"/>
        <v>1300000</v>
      </c>
      <c r="N335" s="250">
        <f t="shared" si="27"/>
        <v>1300000</v>
      </c>
      <c r="O335" s="250">
        <f t="shared" si="28"/>
        <v>0</v>
      </c>
      <c r="P335" s="235">
        <v>4</v>
      </c>
      <c r="Q335" s="250">
        <f t="shared" si="31"/>
        <v>1300000</v>
      </c>
      <c r="R335" s="250">
        <f t="shared" si="29"/>
        <v>0</v>
      </c>
    </row>
    <row r="336" spans="1:18" ht="22.15" customHeight="1">
      <c r="A336" s="235">
        <v>327</v>
      </c>
      <c r="B336" s="237"/>
      <c r="C336" s="236" t="s">
        <v>578</v>
      </c>
      <c r="D336" s="236"/>
      <c r="E336" s="236"/>
      <c r="F336" s="261" t="s">
        <v>1421</v>
      </c>
      <c r="G336" s="262" t="s">
        <v>2162</v>
      </c>
      <c r="H336" s="263">
        <v>29061</v>
      </c>
      <c r="I336" s="259" t="s">
        <v>1409</v>
      </c>
      <c r="J336" s="267" t="s">
        <v>2531</v>
      </c>
      <c r="K336" s="310" t="s">
        <v>2532</v>
      </c>
      <c r="L336" s="235">
        <v>4</v>
      </c>
      <c r="M336" s="250">
        <f t="shared" si="30"/>
        <v>1300000</v>
      </c>
      <c r="N336" s="250">
        <f t="shared" si="27"/>
        <v>1300000</v>
      </c>
      <c r="O336" s="250">
        <f t="shared" si="28"/>
        <v>0</v>
      </c>
      <c r="P336" s="235">
        <v>4</v>
      </c>
      <c r="Q336" s="250">
        <f t="shared" si="31"/>
        <v>1300000</v>
      </c>
      <c r="R336" s="250">
        <f t="shared" si="29"/>
        <v>0</v>
      </c>
    </row>
    <row r="337" spans="1:18" ht="25.5">
      <c r="A337" s="235">
        <v>328</v>
      </c>
      <c r="B337" s="242" t="s">
        <v>579</v>
      </c>
      <c r="C337" s="236" t="s">
        <v>580</v>
      </c>
      <c r="D337" s="236"/>
      <c r="E337" s="236"/>
      <c r="F337" s="261" t="s">
        <v>1421</v>
      </c>
      <c r="G337" s="262" t="s">
        <v>1160</v>
      </c>
      <c r="H337" s="263">
        <v>33673</v>
      </c>
      <c r="I337" s="259" t="s">
        <v>581</v>
      </c>
      <c r="J337" s="288" t="s">
        <v>2694</v>
      </c>
      <c r="K337" s="275" t="s">
        <v>2533</v>
      </c>
      <c r="L337" s="235">
        <v>4</v>
      </c>
      <c r="M337" s="250">
        <f t="shared" si="30"/>
        <v>1300000</v>
      </c>
      <c r="N337" s="250">
        <f t="shared" si="27"/>
        <v>1300000</v>
      </c>
      <c r="O337" s="250">
        <f t="shared" si="28"/>
        <v>0</v>
      </c>
      <c r="P337" s="235">
        <v>4</v>
      </c>
      <c r="Q337" s="250">
        <f t="shared" si="31"/>
        <v>1300000</v>
      </c>
      <c r="R337" s="250">
        <f t="shared" si="29"/>
        <v>0</v>
      </c>
    </row>
    <row r="338" spans="1:18" ht="23.45" customHeight="1">
      <c r="A338" s="235">
        <v>329</v>
      </c>
      <c r="B338" s="236"/>
      <c r="C338" s="236" t="s">
        <v>584</v>
      </c>
      <c r="D338" s="236"/>
      <c r="E338" s="236"/>
      <c r="F338" s="261" t="s">
        <v>1421</v>
      </c>
      <c r="G338" s="262" t="s">
        <v>2163</v>
      </c>
      <c r="H338" s="263">
        <v>34479</v>
      </c>
      <c r="I338" s="259" t="s">
        <v>585</v>
      </c>
      <c r="J338" s="267" t="s">
        <v>2534</v>
      </c>
      <c r="K338" s="334" t="s">
        <v>2535</v>
      </c>
      <c r="L338" s="235">
        <v>4</v>
      </c>
      <c r="M338" s="250">
        <f t="shared" si="30"/>
        <v>1300000</v>
      </c>
      <c r="N338" s="250">
        <f t="shared" si="27"/>
        <v>1300000</v>
      </c>
      <c r="O338" s="250">
        <f t="shared" si="28"/>
        <v>0</v>
      </c>
      <c r="P338" s="235">
        <v>4</v>
      </c>
      <c r="Q338" s="250">
        <f t="shared" si="31"/>
        <v>1300000</v>
      </c>
      <c r="R338" s="250">
        <f t="shared" si="29"/>
        <v>0</v>
      </c>
    </row>
    <row r="339" spans="1:18" ht="23.45" customHeight="1">
      <c r="A339" s="235">
        <v>330</v>
      </c>
      <c r="B339" s="236"/>
      <c r="C339" s="236" t="s">
        <v>586</v>
      </c>
      <c r="D339" s="236"/>
      <c r="E339" s="236"/>
      <c r="F339" s="261" t="s">
        <v>1421</v>
      </c>
      <c r="G339" s="262" t="s">
        <v>2164</v>
      </c>
      <c r="H339" s="263">
        <v>34986</v>
      </c>
      <c r="I339" s="259" t="s">
        <v>587</v>
      </c>
      <c r="J339" s="267" t="s">
        <v>2536</v>
      </c>
      <c r="K339" s="310" t="s">
        <v>2537</v>
      </c>
      <c r="L339" s="235">
        <v>4</v>
      </c>
      <c r="M339" s="250">
        <f t="shared" si="30"/>
        <v>1300000</v>
      </c>
      <c r="N339" s="250">
        <f t="shared" si="27"/>
        <v>1300000</v>
      </c>
      <c r="O339" s="250">
        <f t="shared" si="28"/>
        <v>0</v>
      </c>
      <c r="P339" s="235">
        <v>4</v>
      </c>
      <c r="Q339" s="250">
        <f t="shared" si="31"/>
        <v>1300000</v>
      </c>
      <c r="R339" s="250">
        <f t="shared" si="29"/>
        <v>0</v>
      </c>
    </row>
    <row r="340" spans="1:18" ht="23.45" customHeight="1">
      <c r="A340" s="235">
        <v>331</v>
      </c>
      <c r="B340" s="236"/>
      <c r="C340" s="236" t="s">
        <v>588</v>
      </c>
      <c r="D340" s="236"/>
      <c r="E340" s="236"/>
      <c r="F340" s="261" t="s">
        <v>1421</v>
      </c>
      <c r="G340" s="262" t="s">
        <v>2165</v>
      </c>
      <c r="H340" s="263">
        <v>35121</v>
      </c>
      <c r="I340" s="267" t="s">
        <v>589</v>
      </c>
      <c r="J340" s="267" t="s">
        <v>2538</v>
      </c>
      <c r="K340" s="309" t="s">
        <v>2539</v>
      </c>
      <c r="L340" s="235">
        <v>4</v>
      </c>
      <c r="M340" s="250">
        <f t="shared" si="30"/>
        <v>1300000</v>
      </c>
      <c r="N340" s="250">
        <f t="shared" si="27"/>
        <v>1300000</v>
      </c>
      <c r="O340" s="250">
        <f t="shared" si="28"/>
        <v>0</v>
      </c>
      <c r="P340" s="235">
        <v>4</v>
      </c>
      <c r="Q340" s="250">
        <f t="shared" si="31"/>
        <v>1300000</v>
      </c>
      <c r="R340" s="250">
        <f t="shared" si="29"/>
        <v>0</v>
      </c>
    </row>
    <row r="341" spans="1:18" ht="23.45" customHeight="1">
      <c r="A341" s="235">
        <v>332</v>
      </c>
      <c r="B341" s="236"/>
      <c r="C341" s="236" t="s">
        <v>590</v>
      </c>
      <c r="D341" s="236"/>
      <c r="E341" s="236"/>
      <c r="F341" s="261" t="s">
        <v>1421</v>
      </c>
      <c r="G341" s="262" t="s">
        <v>2166</v>
      </c>
      <c r="H341" s="318">
        <v>35067</v>
      </c>
      <c r="I341" s="267" t="s">
        <v>591</v>
      </c>
      <c r="J341" s="267" t="s">
        <v>2540</v>
      </c>
      <c r="K341" s="309" t="s">
        <v>2541</v>
      </c>
      <c r="L341" s="235">
        <v>4</v>
      </c>
      <c r="M341" s="250">
        <f t="shared" si="30"/>
        <v>1300000</v>
      </c>
      <c r="N341" s="250">
        <f t="shared" si="27"/>
        <v>1300000</v>
      </c>
      <c r="O341" s="250">
        <f t="shared" si="28"/>
        <v>0</v>
      </c>
      <c r="P341" s="235">
        <v>4</v>
      </c>
      <c r="Q341" s="250">
        <f t="shared" si="31"/>
        <v>1300000</v>
      </c>
      <c r="R341" s="250">
        <f t="shared" si="29"/>
        <v>0</v>
      </c>
    </row>
    <row r="342" spans="1:18" ht="23.45" customHeight="1">
      <c r="A342" s="235">
        <v>333</v>
      </c>
      <c r="B342" s="236"/>
      <c r="C342" s="236" t="s">
        <v>1316</v>
      </c>
      <c r="D342" s="236"/>
      <c r="E342" s="236"/>
      <c r="F342" s="261"/>
      <c r="G342" s="262" t="s">
        <v>2167</v>
      </c>
      <c r="H342" s="318">
        <v>35845</v>
      </c>
      <c r="I342" s="267" t="s">
        <v>1373</v>
      </c>
      <c r="J342" s="267" t="s">
        <v>2542</v>
      </c>
      <c r="K342" s="309" t="s">
        <v>2543</v>
      </c>
      <c r="L342" s="235">
        <v>4</v>
      </c>
      <c r="M342" s="250">
        <f t="shared" si="30"/>
        <v>1300000</v>
      </c>
      <c r="N342" s="250">
        <f t="shared" si="27"/>
        <v>1300000</v>
      </c>
      <c r="O342" s="250">
        <f t="shared" si="28"/>
        <v>0</v>
      </c>
      <c r="P342" s="235">
        <v>4</v>
      </c>
      <c r="Q342" s="250">
        <f t="shared" si="31"/>
        <v>1300000</v>
      </c>
      <c r="R342" s="250">
        <f t="shared" si="29"/>
        <v>0</v>
      </c>
    </row>
    <row r="343" spans="1:18" ht="25.5">
      <c r="A343" s="235">
        <v>334</v>
      </c>
      <c r="B343" s="236" t="s">
        <v>1436</v>
      </c>
      <c r="C343" s="236" t="s">
        <v>592</v>
      </c>
      <c r="D343" s="236"/>
      <c r="E343" s="236"/>
      <c r="F343" s="261" t="s">
        <v>1421</v>
      </c>
      <c r="G343" s="262" t="s">
        <v>2168</v>
      </c>
      <c r="H343" s="263">
        <v>30813</v>
      </c>
      <c r="I343" s="259" t="s">
        <v>593</v>
      </c>
      <c r="J343" s="335" t="s">
        <v>2544</v>
      </c>
      <c r="K343" s="310" t="s">
        <v>2545</v>
      </c>
      <c r="L343" s="235">
        <v>4</v>
      </c>
      <c r="M343" s="250">
        <f t="shared" si="30"/>
        <v>1300000</v>
      </c>
      <c r="N343" s="250">
        <f t="shared" si="27"/>
        <v>1300000</v>
      </c>
      <c r="O343" s="250">
        <f t="shared" si="28"/>
        <v>0</v>
      </c>
      <c r="P343" s="235">
        <v>2</v>
      </c>
      <c r="Q343" s="250">
        <f t="shared" si="31"/>
        <v>4700000</v>
      </c>
      <c r="R343" s="250">
        <f t="shared" si="29"/>
        <v>3400000</v>
      </c>
    </row>
    <row r="344" spans="1:18" ht="21" customHeight="1">
      <c r="A344" s="235">
        <v>335</v>
      </c>
      <c r="B344" s="236"/>
      <c r="C344" s="236" t="s">
        <v>122</v>
      </c>
      <c r="D344" s="236"/>
      <c r="E344" s="236"/>
      <c r="F344" s="261" t="s">
        <v>1421</v>
      </c>
      <c r="G344" s="262" t="s">
        <v>2169</v>
      </c>
      <c r="H344" s="263">
        <v>32397</v>
      </c>
      <c r="I344" s="267" t="s">
        <v>2654</v>
      </c>
      <c r="J344" s="330" t="s">
        <v>2546</v>
      </c>
      <c r="K344" s="310" t="s">
        <v>2547</v>
      </c>
      <c r="L344" s="235">
        <v>4</v>
      </c>
      <c r="M344" s="250">
        <f t="shared" si="30"/>
        <v>1300000</v>
      </c>
      <c r="N344" s="250">
        <f t="shared" si="27"/>
        <v>1300000</v>
      </c>
      <c r="O344" s="250">
        <f t="shared" si="28"/>
        <v>0</v>
      </c>
      <c r="P344" s="235">
        <v>4</v>
      </c>
      <c r="Q344" s="250">
        <f t="shared" si="31"/>
        <v>1300000</v>
      </c>
      <c r="R344" s="250">
        <f t="shared" si="29"/>
        <v>0</v>
      </c>
    </row>
    <row r="345" spans="1:18" ht="21" customHeight="1">
      <c r="A345" s="235">
        <v>336</v>
      </c>
      <c r="B345" s="236"/>
      <c r="C345" s="236" t="s">
        <v>595</v>
      </c>
      <c r="D345" s="236"/>
      <c r="E345" s="236"/>
      <c r="F345" s="261" t="s">
        <v>1421</v>
      </c>
      <c r="G345" s="262" t="s">
        <v>2170</v>
      </c>
      <c r="H345" s="263">
        <v>29356</v>
      </c>
      <c r="I345" s="259" t="s">
        <v>596</v>
      </c>
      <c r="J345" s="330" t="s">
        <v>2548</v>
      </c>
      <c r="K345" s="310" t="s">
        <v>2549</v>
      </c>
      <c r="L345" s="235">
        <v>4</v>
      </c>
      <c r="M345" s="250">
        <f t="shared" si="30"/>
        <v>1300000</v>
      </c>
      <c r="N345" s="250">
        <f t="shared" si="27"/>
        <v>1300000</v>
      </c>
      <c r="O345" s="250">
        <f t="shared" si="28"/>
        <v>0</v>
      </c>
      <c r="P345" s="235">
        <v>4</v>
      </c>
      <c r="Q345" s="250">
        <f t="shared" si="31"/>
        <v>1300000</v>
      </c>
      <c r="R345" s="250">
        <f t="shared" si="29"/>
        <v>0</v>
      </c>
    </row>
    <row r="346" spans="1:18" ht="21" customHeight="1">
      <c r="A346" s="235">
        <v>337</v>
      </c>
      <c r="B346" s="236"/>
      <c r="C346" s="236" t="s">
        <v>597</v>
      </c>
      <c r="D346" s="236"/>
      <c r="E346" s="236"/>
      <c r="F346" s="261" t="s">
        <v>1421</v>
      </c>
      <c r="G346" s="262" t="s">
        <v>2171</v>
      </c>
      <c r="H346" s="263">
        <v>32622</v>
      </c>
      <c r="I346" s="259" t="s">
        <v>1410</v>
      </c>
      <c r="J346" s="330" t="s">
        <v>2550</v>
      </c>
      <c r="K346" s="310" t="s">
        <v>2551</v>
      </c>
      <c r="L346" s="235">
        <v>4</v>
      </c>
      <c r="M346" s="250">
        <f t="shared" si="30"/>
        <v>1300000</v>
      </c>
      <c r="N346" s="250">
        <f t="shared" si="27"/>
        <v>1300000</v>
      </c>
      <c r="O346" s="250">
        <f t="shared" si="28"/>
        <v>0</v>
      </c>
      <c r="P346" s="235">
        <v>4</v>
      </c>
      <c r="Q346" s="250">
        <f t="shared" si="31"/>
        <v>1300000</v>
      </c>
      <c r="R346" s="250">
        <f t="shared" si="29"/>
        <v>0</v>
      </c>
    </row>
    <row r="347" spans="1:18" ht="21" customHeight="1">
      <c r="A347" s="235">
        <v>338</v>
      </c>
      <c r="B347" s="236"/>
      <c r="C347" s="236" t="s">
        <v>598</v>
      </c>
      <c r="D347" s="236"/>
      <c r="E347" s="236"/>
      <c r="F347" s="261" t="s">
        <v>1421</v>
      </c>
      <c r="G347" s="262" t="s">
        <v>2172</v>
      </c>
      <c r="H347" s="263">
        <v>33494</v>
      </c>
      <c r="I347" s="259" t="s">
        <v>599</v>
      </c>
      <c r="J347" s="330" t="s">
        <v>2552</v>
      </c>
      <c r="K347" s="310" t="s">
        <v>2553</v>
      </c>
      <c r="L347" s="235">
        <v>4</v>
      </c>
      <c r="M347" s="250">
        <f t="shared" si="30"/>
        <v>1300000</v>
      </c>
      <c r="N347" s="250">
        <f t="shared" si="27"/>
        <v>1300000</v>
      </c>
      <c r="O347" s="250">
        <f t="shared" si="28"/>
        <v>0</v>
      </c>
      <c r="P347" s="235">
        <v>4</v>
      </c>
      <c r="Q347" s="250">
        <f t="shared" si="31"/>
        <v>1300000</v>
      </c>
      <c r="R347" s="250">
        <f t="shared" si="29"/>
        <v>0</v>
      </c>
    </row>
    <row r="348" spans="1:18" ht="21" customHeight="1">
      <c r="A348" s="235">
        <v>339</v>
      </c>
      <c r="B348" s="236"/>
      <c r="C348" s="236" t="s">
        <v>600</v>
      </c>
      <c r="D348" s="236"/>
      <c r="E348" s="236"/>
      <c r="F348" s="261" t="s">
        <v>1421</v>
      </c>
      <c r="G348" s="262" t="s">
        <v>2173</v>
      </c>
      <c r="H348" s="263">
        <v>34988</v>
      </c>
      <c r="I348" s="299" t="s">
        <v>2653</v>
      </c>
      <c r="J348" s="330" t="s">
        <v>2554</v>
      </c>
      <c r="K348" s="336" t="s">
        <v>2555</v>
      </c>
      <c r="L348" s="235">
        <v>4</v>
      </c>
      <c r="M348" s="250">
        <f t="shared" si="30"/>
        <v>1300000</v>
      </c>
      <c r="N348" s="250">
        <f t="shared" si="27"/>
        <v>1300000</v>
      </c>
      <c r="O348" s="250">
        <f t="shared" si="28"/>
        <v>0</v>
      </c>
      <c r="P348" s="235">
        <v>4</v>
      </c>
      <c r="Q348" s="250">
        <f t="shared" si="31"/>
        <v>1300000</v>
      </c>
      <c r="R348" s="250">
        <f t="shared" si="29"/>
        <v>0</v>
      </c>
    </row>
    <row r="349" spans="1:18" ht="21" customHeight="1">
      <c r="A349" s="235">
        <v>340</v>
      </c>
      <c r="B349" s="236"/>
      <c r="C349" s="236" t="s">
        <v>601</v>
      </c>
      <c r="D349" s="236"/>
      <c r="E349" s="236"/>
      <c r="F349" s="261" t="s">
        <v>1421</v>
      </c>
      <c r="G349" s="262" t="s">
        <v>1887</v>
      </c>
      <c r="H349" s="263">
        <v>31724</v>
      </c>
      <c r="I349" s="259" t="s">
        <v>602</v>
      </c>
      <c r="J349" s="330" t="s">
        <v>2556</v>
      </c>
      <c r="K349" s="310" t="s">
        <v>2557</v>
      </c>
      <c r="L349" s="235">
        <v>4</v>
      </c>
      <c r="M349" s="250">
        <f t="shared" si="30"/>
        <v>1300000</v>
      </c>
      <c r="N349" s="250">
        <f t="shared" si="27"/>
        <v>1300000</v>
      </c>
      <c r="O349" s="250">
        <f t="shared" si="28"/>
        <v>0</v>
      </c>
      <c r="P349" s="235">
        <v>4</v>
      </c>
      <c r="Q349" s="250">
        <f t="shared" si="31"/>
        <v>1300000</v>
      </c>
      <c r="R349" s="250">
        <f t="shared" si="29"/>
        <v>0</v>
      </c>
    </row>
    <row r="350" spans="1:18" ht="21" customHeight="1">
      <c r="A350" s="235">
        <v>341</v>
      </c>
      <c r="B350" s="236"/>
      <c r="C350" s="236" t="s">
        <v>603</v>
      </c>
      <c r="D350" s="236"/>
      <c r="E350" s="236"/>
      <c r="F350" s="261" t="s">
        <v>1421</v>
      </c>
      <c r="G350" s="262" t="s">
        <v>2174</v>
      </c>
      <c r="H350" s="263">
        <v>33197</v>
      </c>
      <c r="I350" s="267" t="s">
        <v>1374</v>
      </c>
      <c r="J350" s="273" t="s">
        <v>2558</v>
      </c>
      <c r="K350" s="309" t="s">
        <v>2559</v>
      </c>
      <c r="L350" s="235">
        <v>4</v>
      </c>
      <c r="M350" s="250">
        <f t="shared" si="30"/>
        <v>1300000</v>
      </c>
      <c r="N350" s="250">
        <f t="shared" si="27"/>
        <v>1300000</v>
      </c>
      <c r="O350" s="250">
        <f t="shared" si="28"/>
        <v>0</v>
      </c>
      <c r="P350" s="235">
        <v>4</v>
      </c>
      <c r="Q350" s="250">
        <f t="shared" si="31"/>
        <v>1300000</v>
      </c>
      <c r="R350" s="250">
        <f t="shared" si="29"/>
        <v>0</v>
      </c>
    </row>
    <row r="351" spans="1:18" ht="21" customHeight="1">
      <c r="A351" s="235">
        <v>342</v>
      </c>
      <c r="B351" s="236"/>
      <c r="C351" s="236" t="s">
        <v>1443</v>
      </c>
      <c r="D351" s="236"/>
      <c r="E351" s="236"/>
      <c r="F351" s="261" t="s">
        <v>1421</v>
      </c>
      <c r="G351" s="262" t="s">
        <v>2175</v>
      </c>
      <c r="H351" s="263">
        <v>33043</v>
      </c>
      <c r="I351" s="267" t="s">
        <v>1456</v>
      </c>
      <c r="J351" s="267" t="s">
        <v>2560</v>
      </c>
      <c r="K351" s="309" t="s">
        <v>2561</v>
      </c>
      <c r="L351" s="235">
        <v>4</v>
      </c>
      <c r="M351" s="250">
        <f t="shared" si="30"/>
        <v>1300000</v>
      </c>
      <c r="N351" s="250">
        <f t="shared" si="27"/>
        <v>1300000</v>
      </c>
      <c r="O351" s="250">
        <f t="shared" si="28"/>
        <v>0</v>
      </c>
      <c r="P351" s="235">
        <v>4</v>
      </c>
      <c r="Q351" s="250">
        <f t="shared" si="31"/>
        <v>1300000</v>
      </c>
      <c r="R351" s="250">
        <f t="shared" si="29"/>
        <v>0</v>
      </c>
    </row>
    <row r="352" spans="1:18" ht="25.5">
      <c r="A352" s="235">
        <v>343</v>
      </c>
      <c r="B352" s="242" t="s">
        <v>604</v>
      </c>
      <c r="C352" s="236" t="s">
        <v>605</v>
      </c>
      <c r="D352" s="236"/>
      <c r="E352" s="236"/>
      <c r="F352" s="261" t="s">
        <v>1421</v>
      </c>
      <c r="G352" s="262" t="s">
        <v>2176</v>
      </c>
      <c r="H352" s="263">
        <v>32701</v>
      </c>
      <c r="I352" s="259" t="s">
        <v>606</v>
      </c>
      <c r="J352" s="267" t="s">
        <v>2562</v>
      </c>
      <c r="K352" s="310" t="s">
        <v>2563</v>
      </c>
      <c r="L352" s="235">
        <v>4</v>
      </c>
      <c r="M352" s="250">
        <f t="shared" si="30"/>
        <v>1300000</v>
      </c>
      <c r="N352" s="250">
        <f t="shared" si="27"/>
        <v>1300000</v>
      </c>
      <c r="O352" s="250">
        <f t="shared" si="28"/>
        <v>0</v>
      </c>
      <c r="P352" s="235">
        <v>4</v>
      </c>
      <c r="Q352" s="250">
        <f t="shared" si="31"/>
        <v>1300000</v>
      </c>
      <c r="R352" s="250">
        <f t="shared" si="29"/>
        <v>0</v>
      </c>
    </row>
    <row r="353" spans="1:18" ht="21.6" customHeight="1">
      <c r="A353" s="235">
        <v>344</v>
      </c>
      <c r="B353" s="236"/>
      <c r="C353" s="236" t="s">
        <v>607</v>
      </c>
      <c r="D353" s="236"/>
      <c r="E353" s="236"/>
      <c r="F353" s="261" t="s">
        <v>1421</v>
      </c>
      <c r="G353" s="262" t="s">
        <v>2177</v>
      </c>
      <c r="H353" s="263">
        <v>33224</v>
      </c>
      <c r="I353" s="259" t="s">
        <v>608</v>
      </c>
      <c r="J353" s="267" t="s">
        <v>2564</v>
      </c>
      <c r="K353" s="310" t="s">
        <v>2565</v>
      </c>
      <c r="L353" s="235">
        <v>4</v>
      </c>
      <c r="M353" s="250">
        <f t="shared" si="30"/>
        <v>1300000</v>
      </c>
      <c r="N353" s="250">
        <f t="shared" si="27"/>
        <v>1300000</v>
      </c>
      <c r="O353" s="250">
        <f t="shared" si="28"/>
        <v>0</v>
      </c>
      <c r="P353" s="235">
        <v>4</v>
      </c>
      <c r="Q353" s="250">
        <f t="shared" si="31"/>
        <v>1300000</v>
      </c>
      <c r="R353" s="250">
        <f t="shared" si="29"/>
        <v>0</v>
      </c>
    </row>
    <row r="354" spans="1:18" ht="21.6" customHeight="1">
      <c r="A354" s="235">
        <v>345</v>
      </c>
      <c r="B354" s="236"/>
      <c r="C354" s="236" t="s">
        <v>609</v>
      </c>
      <c r="D354" s="236"/>
      <c r="E354" s="236"/>
      <c r="F354" s="261" t="s">
        <v>1421</v>
      </c>
      <c r="G354" s="262" t="s">
        <v>2178</v>
      </c>
      <c r="H354" s="263">
        <v>32341</v>
      </c>
      <c r="I354" s="259" t="s">
        <v>1375</v>
      </c>
      <c r="J354" s="267" t="s">
        <v>2566</v>
      </c>
      <c r="K354" s="310" t="s">
        <v>2567</v>
      </c>
      <c r="L354" s="235">
        <v>4</v>
      </c>
      <c r="M354" s="250">
        <f t="shared" si="30"/>
        <v>1300000</v>
      </c>
      <c r="N354" s="250">
        <f t="shared" si="27"/>
        <v>1300000</v>
      </c>
      <c r="O354" s="250">
        <f t="shared" si="28"/>
        <v>0</v>
      </c>
      <c r="P354" s="235">
        <v>4</v>
      </c>
      <c r="Q354" s="250">
        <f t="shared" si="31"/>
        <v>1300000</v>
      </c>
      <c r="R354" s="250">
        <f t="shared" si="29"/>
        <v>0</v>
      </c>
    </row>
    <row r="355" spans="1:18" ht="21.6" customHeight="1">
      <c r="A355" s="235">
        <v>346</v>
      </c>
      <c r="B355" s="236"/>
      <c r="C355" s="236" t="s">
        <v>610</v>
      </c>
      <c r="D355" s="236"/>
      <c r="E355" s="236"/>
      <c r="F355" s="261" t="s">
        <v>1421</v>
      </c>
      <c r="G355" s="262" t="s">
        <v>2179</v>
      </c>
      <c r="H355" s="263">
        <v>30987</v>
      </c>
      <c r="I355" s="259" t="s">
        <v>1376</v>
      </c>
      <c r="J355" s="267" t="s">
        <v>2568</v>
      </c>
      <c r="K355" s="310" t="s">
        <v>2569</v>
      </c>
      <c r="L355" s="235">
        <v>4</v>
      </c>
      <c r="M355" s="250">
        <f t="shared" si="30"/>
        <v>1300000</v>
      </c>
      <c r="N355" s="250">
        <f t="shared" si="27"/>
        <v>1300000</v>
      </c>
      <c r="O355" s="250">
        <f t="shared" si="28"/>
        <v>0</v>
      </c>
      <c r="P355" s="235">
        <v>4</v>
      </c>
      <c r="Q355" s="250">
        <f t="shared" si="31"/>
        <v>1300000</v>
      </c>
      <c r="R355" s="250">
        <f t="shared" si="29"/>
        <v>0</v>
      </c>
    </row>
    <row r="356" spans="1:18" ht="21.6" customHeight="1">
      <c r="A356" s="235">
        <v>347</v>
      </c>
      <c r="B356" s="236"/>
      <c r="C356" s="236" t="s">
        <v>611</v>
      </c>
      <c r="D356" s="236"/>
      <c r="E356" s="236"/>
      <c r="F356" s="261" t="s">
        <v>1421</v>
      </c>
      <c r="G356" s="262" t="s">
        <v>2180</v>
      </c>
      <c r="H356" s="263">
        <v>35349</v>
      </c>
      <c r="I356" s="259" t="s">
        <v>1377</v>
      </c>
      <c r="J356" s="267" t="s">
        <v>2570</v>
      </c>
      <c r="K356" s="310" t="s">
        <v>2571</v>
      </c>
      <c r="L356" s="235">
        <v>4</v>
      </c>
      <c r="M356" s="250">
        <f t="shared" si="30"/>
        <v>1300000</v>
      </c>
      <c r="N356" s="250">
        <f t="shared" si="27"/>
        <v>1300000</v>
      </c>
      <c r="O356" s="250">
        <f t="shared" si="28"/>
        <v>0</v>
      </c>
      <c r="P356" s="235">
        <v>4</v>
      </c>
      <c r="Q356" s="250">
        <f t="shared" si="31"/>
        <v>1300000</v>
      </c>
      <c r="R356" s="250">
        <f t="shared" si="29"/>
        <v>0</v>
      </c>
    </row>
    <row r="357" spans="1:18" ht="25.5">
      <c r="A357" s="235">
        <v>348</v>
      </c>
      <c r="B357" s="242" t="s">
        <v>612</v>
      </c>
      <c r="C357" s="236" t="s">
        <v>613</v>
      </c>
      <c r="D357" s="236"/>
      <c r="E357" s="236"/>
      <c r="F357" s="261" t="s">
        <v>1421</v>
      </c>
      <c r="G357" s="262" t="s">
        <v>2181</v>
      </c>
      <c r="H357" s="263">
        <v>26212</v>
      </c>
      <c r="I357" s="259" t="s">
        <v>614</v>
      </c>
      <c r="J357" s="295" t="s">
        <v>2572</v>
      </c>
      <c r="K357" s="337" t="s">
        <v>2573</v>
      </c>
      <c r="L357" s="235">
        <v>4</v>
      </c>
      <c r="M357" s="250">
        <f t="shared" si="30"/>
        <v>1300000</v>
      </c>
      <c r="N357" s="250">
        <f t="shared" si="27"/>
        <v>1300000</v>
      </c>
      <c r="O357" s="250">
        <f t="shared" si="28"/>
        <v>0</v>
      </c>
      <c r="P357" s="235">
        <v>4</v>
      </c>
      <c r="Q357" s="250">
        <f t="shared" si="31"/>
        <v>1300000</v>
      </c>
      <c r="R357" s="250">
        <f t="shared" si="29"/>
        <v>0</v>
      </c>
    </row>
    <row r="358" spans="1:18" ht="21.6" customHeight="1">
      <c r="A358" s="235">
        <v>349</v>
      </c>
      <c r="B358" s="236"/>
      <c r="C358" s="236" t="s">
        <v>615</v>
      </c>
      <c r="D358" s="236"/>
      <c r="E358" s="236"/>
      <c r="F358" s="261" t="s">
        <v>1421</v>
      </c>
      <c r="G358" s="262" t="s">
        <v>2182</v>
      </c>
      <c r="H358" s="263">
        <v>31446</v>
      </c>
      <c r="I358" s="286" t="s">
        <v>616</v>
      </c>
      <c r="J358" s="338" t="s">
        <v>2574</v>
      </c>
      <c r="K358" s="339" t="s">
        <v>2575</v>
      </c>
      <c r="L358" s="235">
        <v>4</v>
      </c>
      <c r="M358" s="250">
        <f t="shared" si="30"/>
        <v>1300000</v>
      </c>
      <c r="N358" s="250">
        <f t="shared" si="27"/>
        <v>1300000</v>
      </c>
      <c r="O358" s="250">
        <f t="shared" si="28"/>
        <v>0</v>
      </c>
      <c r="P358" s="235">
        <v>4</v>
      </c>
      <c r="Q358" s="250">
        <f t="shared" si="31"/>
        <v>1300000</v>
      </c>
      <c r="R358" s="250">
        <f t="shared" si="29"/>
        <v>0</v>
      </c>
    </row>
    <row r="359" spans="1:18" ht="21.6" customHeight="1">
      <c r="A359" s="235">
        <v>350</v>
      </c>
      <c r="B359" s="236"/>
      <c r="C359" s="236" t="s">
        <v>617</v>
      </c>
      <c r="D359" s="236"/>
      <c r="E359" s="236"/>
      <c r="F359" s="261" t="s">
        <v>1421</v>
      </c>
      <c r="G359" s="262" t="s">
        <v>2183</v>
      </c>
      <c r="H359" s="263">
        <v>32996</v>
      </c>
      <c r="I359" s="259" t="s">
        <v>1378</v>
      </c>
      <c r="J359" s="267" t="s">
        <v>2576</v>
      </c>
      <c r="K359" s="340" t="s">
        <v>2577</v>
      </c>
      <c r="L359" s="235">
        <v>4</v>
      </c>
      <c r="M359" s="250">
        <f t="shared" si="30"/>
        <v>1300000</v>
      </c>
      <c r="N359" s="250">
        <f t="shared" si="27"/>
        <v>1300000</v>
      </c>
      <c r="O359" s="250">
        <f t="shared" si="28"/>
        <v>0</v>
      </c>
      <c r="P359" s="235">
        <v>4</v>
      </c>
      <c r="Q359" s="250">
        <f t="shared" si="31"/>
        <v>1300000</v>
      </c>
      <c r="R359" s="250">
        <f t="shared" si="29"/>
        <v>0</v>
      </c>
    </row>
    <row r="360" spans="1:18" ht="21.6" customHeight="1">
      <c r="A360" s="235">
        <v>351</v>
      </c>
      <c r="B360" s="236"/>
      <c r="C360" s="236" t="s">
        <v>618</v>
      </c>
      <c r="D360" s="236"/>
      <c r="E360" s="236"/>
      <c r="F360" s="261" t="s">
        <v>1421</v>
      </c>
      <c r="G360" s="262" t="s">
        <v>2184</v>
      </c>
      <c r="H360" s="263">
        <v>33695</v>
      </c>
      <c r="I360" s="259" t="s">
        <v>1379</v>
      </c>
      <c r="J360" s="267" t="s">
        <v>2578</v>
      </c>
      <c r="K360" s="340" t="s">
        <v>2579</v>
      </c>
      <c r="L360" s="235">
        <v>4</v>
      </c>
      <c r="M360" s="250">
        <f t="shared" si="30"/>
        <v>1300000</v>
      </c>
      <c r="N360" s="250">
        <f t="shared" si="27"/>
        <v>1300000</v>
      </c>
      <c r="O360" s="250">
        <f t="shared" si="28"/>
        <v>0</v>
      </c>
      <c r="P360" s="235">
        <v>4</v>
      </c>
      <c r="Q360" s="250">
        <f t="shared" si="31"/>
        <v>1300000</v>
      </c>
      <c r="R360" s="250">
        <f t="shared" si="29"/>
        <v>0</v>
      </c>
    </row>
    <row r="361" spans="1:18" ht="21.6" customHeight="1">
      <c r="A361" s="235">
        <v>352</v>
      </c>
      <c r="B361" s="236"/>
      <c r="C361" s="236" t="s">
        <v>619</v>
      </c>
      <c r="D361" s="236"/>
      <c r="E361" s="236"/>
      <c r="F361" s="261" t="s">
        <v>1421</v>
      </c>
      <c r="G361" s="262" t="s">
        <v>2185</v>
      </c>
      <c r="H361" s="263">
        <v>33574</v>
      </c>
      <c r="I361" s="267" t="s">
        <v>620</v>
      </c>
      <c r="J361" s="341" t="s">
        <v>2580</v>
      </c>
      <c r="K361" s="342" t="s">
        <v>2581</v>
      </c>
      <c r="L361" s="235">
        <v>4</v>
      </c>
      <c r="M361" s="250">
        <f t="shared" si="30"/>
        <v>1300000</v>
      </c>
      <c r="N361" s="250">
        <f t="shared" si="27"/>
        <v>1300000</v>
      </c>
      <c r="O361" s="250">
        <f t="shared" si="28"/>
        <v>0</v>
      </c>
      <c r="P361" s="235">
        <v>4</v>
      </c>
      <c r="Q361" s="250">
        <f t="shared" si="31"/>
        <v>1300000</v>
      </c>
      <c r="R361" s="250">
        <f t="shared" si="29"/>
        <v>0</v>
      </c>
    </row>
    <row r="362" spans="1:18" ht="25.5">
      <c r="A362" s="235">
        <v>353</v>
      </c>
      <c r="B362" s="242" t="s">
        <v>621</v>
      </c>
      <c r="C362" s="236" t="s">
        <v>622</v>
      </c>
      <c r="D362" s="236"/>
      <c r="E362" s="236"/>
      <c r="F362" s="261" t="s">
        <v>1421</v>
      </c>
      <c r="G362" s="262" t="s">
        <v>2186</v>
      </c>
      <c r="H362" s="263">
        <v>33399</v>
      </c>
      <c r="I362" s="259" t="s">
        <v>1380</v>
      </c>
      <c r="J362" s="281" t="s">
        <v>2582</v>
      </c>
      <c r="K362" s="322" t="s">
        <v>2583</v>
      </c>
      <c r="L362" s="235">
        <v>4</v>
      </c>
      <c r="M362" s="250">
        <f t="shared" si="30"/>
        <v>1300000</v>
      </c>
      <c r="N362" s="250">
        <f t="shared" si="27"/>
        <v>1300000</v>
      </c>
      <c r="O362" s="250">
        <f t="shared" si="28"/>
        <v>0</v>
      </c>
      <c r="P362" s="235">
        <v>4</v>
      </c>
      <c r="Q362" s="250">
        <f t="shared" si="31"/>
        <v>1300000</v>
      </c>
      <c r="R362" s="250">
        <f t="shared" si="29"/>
        <v>0</v>
      </c>
    </row>
    <row r="363" spans="1:18" ht="21.6" customHeight="1">
      <c r="A363" s="235">
        <v>354</v>
      </c>
      <c r="B363" s="236"/>
      <c r="C363" s="236" t="s">
        <v>623</v>
      </c>
      <c r="D363" s="236"/>
      <c r="E363" s="236"/>
      <c r="F363" s="261" t="s">
        <v>1421</v>
      </c>
      <c r="G363" s="262" t="s">
        <v>2187</v>
      </c>
      <c r="H363" s="263">
        <v>34592</v>
      </c>
      <c r="I363" s="259" t="s">
        <v>624</v>
      </c>
      <c r="J363" s="267" t="s">
        <v>2584</v>
      </c>
      <c r="K363" s="322" t="s">
        <v>2585</v>
      </c>
      <c r="L363" s="235">
        <v>4</v>
      </c>
      <c r="M363" s="250">
        <f t="shared" si="30"/>
        <v>1300000</v>
      </c>
      <c r="N363" s="250">
        <f t="shared" si="27"/>
        <v>1300000</v>
      </c>
      <c r="O363" s="250">
        <f t="shared" si="28"/>
        <v>0</v>
      </c>
      <c r="P363" s="235">
        <v>4</v>
      </c>
      <c r="Q363" s="250">
        <f t="shared" si="31"/>
        <v>1300000</v>
      </c>
      <c r="R363" s="250">
        <f t="shared" si="29"/>
        <v>0</v>
      </c>
    </row>
    <row r="364" spans="1:18" ht="21.6" customHeight="1">
      <c r="A364" s="235">
        <v>355</v>
      </c>
      <c r="B364" s="236"/>
      <c r="C364" s="236" t="s">
        <v>625</v>
      </c>
      <c r="D364" s="236"/>
      <c r="E364" s="236"/>
      <c r="F364" s="261" t="s">
        <v>1421</v>
      </c>
      <c r="G364" s="262" t="s">
        <v>2188</v>
      </c>
      <c r="H364" s="263">
        <v>30640</v>
      </c>
      <c r="I364" s="267" t="s">
        <v>626</v>
      </c>
      <c r="J364" s="267" t="s">
        <v>2586</v>
      </c>
      <c r="K364" s="322" t="s">
        <v>2587</v>
      </c>
      <c r="L364" s="235">
        <v>4</v>
      </c>
      <c r="M364" s="250">
        <f t="shared" si="30"/>
        <v>1300000</v>
      </c>
      <c r="N364" s="250">
        <f t="shared" si="27"/>
        <v>1300000</v>
      </c>
      <c r="O364" s="250">
        <f t="shared" si="28"/>
        <v>0</v>
      </c>
      <c r="P364" s="235">
        <v>4</v>
      </c>
      <c r="Q364" s="250">
        <f t="shared" si="31"/>
        <v>1300000</v>
      </c>
      <c r="R364" s="250">
        <f t="shared" si="29"/>
        <v>0</v>
      </c>
    </row>
    <row r="365" spans="1:18" ht="21.6" customHeight="1">
      <c r="A365" s="235">
        <v>356</v>
      </c>
      <c r="B365" s="236"/>
      <c r="C365" s="236" t="s">
        <v>629</v>
      </c>
      <c r="D365" s="236"/>
      <c r="E365" s="236"/>
      <c r="F365" s="261" t="s">
        <v>1421</v>
      </c>
      <c r="G365" s="262" t="s">
        <v>2189</v>
      </c>
      <c r="H365" s="263">
        <v>35600</v>
      </c>
      <c r="I365" s="259" t="s">
        <v>1381</v>
      </c>
      <c r="J365" s="271" t="s">
        <v>2695</v>
      </c>
      <c r="K365" s="343" t="s">
        <v>2588</v>
      </c>
      <c r="L365" s="235">
        <v>4</v>
      </c>
      <c r="M365" s="250">
        <f t="shared" si="30"/>
        <v>1300000</v>
      </c>
      <c r="N365" s="250">
        <f t="shared" si="27"/>
        <v>1300000</v>
      </c>
      <c r="O365" s="250">
        <f t="shared" si="28"/>
        <v>0</v>
      </c>
      <c r="P365" s="235">
        <v>4</v>
      </c>
      <c r="Q365" s="250">
        <f t="shared" si="31"/>
        <v>1300000</v>
      </c>
      <c r="R365" s="250">
        <f t="shared" si="29"/>
        <v>0</v>
      </c>
    </row>
    <row r="366" spans="1:18" ht="21.6" customHeight="1">
      <c r="A366" s="235">
        <v>357</v>
      </c>
      <c r="B366" s="236"/>
      <c r="C366" s="236" t="s">
        <v>630</v>
      </c>
      <c r="D366" s="236"/>
      <c r="E366" s="236"/>
      <c r="F366" s="261" t="s">
        <v>1421</v>
      </c>
      <c r="G366" s="262" t="s">
        <v>2190</v>
      </c>
      <c r="H366" s="263">
        <v>35784</v>
      </c>
      <c r="I366" s="267" t="s">
        <v>631</v>
      </c>
      <c r="J366" s="267" t="s">
        <v>2589</v>
      </c>
      <c r="K366" s="343" t="s">
        <v>2590</v>
      </c>
      <c r="L366" s="235">
        <v>4</v>
      </c>
      <c r="M366" s="250">
        <f t="shared" si="30"/>
        <v>1300000</v>
      </c>
      <c r="N366" s="250">
        <f t="shared" si="27"/>
        <v>1300000</v>
      </c>
      <c r="O366" s="250">
        <f t="shared" si="28"/>
        <v>0</v>
      </c>
      <c r="P366" s="235">
        <v>4</v>
      </c>
      <c r="Q366" s="250">
        <f t="shared" si="31"/>
        <v>1300000</v>
      </c>
      <c r="R366" s="250">
        <f t="shared" si="29"/>
        <v>0</v>
      </c>
    </row>
    <row r="367" spans="1:18" ht="21.6" customHeight="1">
      <c r="A367" s="235">
        <v>358</v>
      </c>
      <c r="B367" s="236"/>
      <c r="C367" s="236" t="s">
        <v>632</v>
      </c>
      <c r="D367" s="236"/>
      <c r="E367" s="236"/>
      <c r="F367" s="261" t="s">
        <v>1421</v>
      </c>
      <c r="G367" s="262" t="s">
        <v>1160</v>
      </c>
      <c r="H367" s="263">
        <v>33673</v>
      </c>
      <c r="I367" s="259" t="s">
        <v>1382</v>
      </c>
      <c r="J367" s="281" t="s">
        <v>2591</v>
      </c>
      <c r="K367" s="322" t="s">
        <v>2592</v>
      </c>
      <c r="L367" s="235">
        <v>4</v>
      </c>
      <c r="M367" s="250">
        <f t="shared" si="30"/>
        <v>1300000</v>
      </c>
      <c r="N367" s="250">
        <f t="shared" si="27"/>
        <v>1300000</v>
      </c>
      <c r="O367" s="250">
        <f t="shared" si="28"/>
        <v>0</v>
      </c>
      <c r="P367" s="235">
        <v>4</v>
      </c>
      <c r="Q367" s="250">
        <f t="shared" si="31"/>
        <v>1300000</v>
      </c>
      <c r="R367" s="250">
        <f t="shared" si="29"/>
        <v>0</v>
      </c>
    </row>
    <row r="368" spans="1:18" ht="21.6" customHeight="1">
      <c r="A368" s="235">
        <v>359</v>
      </c>
      <c r="B368" s="236"/>
      <c r="C368" s="236" t="s">
        <v>1287</v>
      </c>
      <c r="D368" s="236"/>
      <c r="E368" s="236"/>
      <c r="F368" s="261" t="s">
        <v>1423</v>
      </c>
      <c r="G368" s="262" t="s">
        <v>2191</v>
      </c>
      <c r="H368" s="263">
        <v>36764</v>
      </c>
      <c r="I368" s="259" t="s">
        <v>1286</v>
      </c>
      <c r="J368" s="281" t="s">
        <v>2593</v>
      </c>
      <c r="K368" s="322" t="s">
        <v>2594</v>
      </c>
      <c r="L368" s="235">
        <v>4</v>
      </c>
      <c r="M368" s="250">
        <f t="shared" si="30"/>
        <v>1300000</v>
      </c>
      <c r="N368" s="250">
        <f t="shared" si="27"/>
        <v>1300000</v>
      </c>
      <c r="O368" s="250">
        <f t="shared" si="28"/>
        <v>0</v>
      </c>
      <c r="P368" s="235">
        <v>4</v>
      </c>
      <c r="Q368" s="250">
        <f t="shared" si="31"/>
        <v>1300000</v>
      </c>
      <c r="R368" s="250">
        <f t="shared" si="29"/>
        <v>0</v>
      </c>
    </row>
    <row r="369" spans="1:18" ht="21.6" customHeight="1">
      <c r="A369" s="235">
        <v>360</v>
      </c>
      <c r="B369" s="236"/>
      <c r="C369" s="236" t="s">
        <v>1317</v>
      </c>
      <c r="D369" s="236"/>
      <c r="E369" s="236"/>
      <c r="F369" s="261" t="s">
        <v>1421</v>
      </c>
      <c r="G369" s="262" t="s">
        <v>2192</v>
      </c>
      <c r="H369" s="263">
        <v>38144</v>
      </c>
      <c r="I369" s="267" t="s">
        <v>1383</v>
      </c>
      <c r="J369" s="281" t="s">
        <v>2595</v>
      </c>
      <c r="K369" s="322" t="s">
        <v>2596</v>
      </c>
      <c r="L369" s="235">
        <v>4</v>
      </c>
      <c r="M369" s="250">
        <f t="shared" si="30"/>
        <v>1300000</v>
      </c>
      <c r="N369" s="250">
        <f t="shared" si="27"/>
        <v>1300000</v>
      </c>
      <c r="O369" s="250">
        <f t="shared" si="28"/>
        <v>0</v>
      </c>
      <c r="P369" s="235">
        <v>4</v>
      </c>
      <c r="Q369" s="250">
        <f t="shared" si="31"/>
        <v>1300000</v>
      </c>
      <c r="R369" s="250">
        <f t="shared" si="29"/>
        <v>0</v>
      </c>
    </row>
    <row r="370" spans="1:18" ht="28.9" customHeight="1">
      <c r="A370" s="235">
        <v>361</v>
      </c>
      <c r="B370" s="242" t="s">
        <v>633</v>
      </c>
      <c r="C370" s="236" t="s">
        <v>634</v>
      </c>
      <c r="D370" s="236"/>
      <c r="E370" s="236"/>
      <c r="F370" s="261" t="s">
        <v>1421</v>
      </c>
      <c r="G370" s="262" t="s">
        <v>2652</v>
      </c>
      <c r="H370" s="263">
        <v>27769</v>
      </c>
      <c r="I370" s="267" t="s">
        <v>635</v>
      </c>
      <c r="J370" s="281" t="s">
        <v>2597</v>
      </c>
      <c r="K370" s="322" t="s">
        <v>2598</v>
      </c>
      <c r="L370" s="235">
        <v>3</v>
      </c>
      <c r="M370" s="250">
        <f t="shared" si="30"/>
        <v>2400000</v>
      </c>
      <c r="N370" s="250">
        <f t="shared" ref="N370:N384" si="32">+$T$5</f>
        <v>2400000</v>
      </c>
      <c r="O370" s="250">
        <f t="shared" si="28"/>
        <v>0</v>
      </c>
      <c r="P370" s="235">
        <v>3</v>
      </c>
      <c r="Q370" s="250">
        <f t="shared" si="31"/>
        <v>2400000</v>
      </c>
      <c r="R370" s="250">
        <f t="shared" si="29"/>
        <v>0</v>
      </c>
    </row>
    <row r="371" spans="1:18" ht="19.149999999999999" customHeight="1">
      <c r="A371" s="235">
        <v>362</v>
      </c>
      <c r="B371" s="236"/>
      <c r="C371" s="236" t="s">
        <v>636</v>
      </c>
      <c r="D371" s="236"/>
      <c r="E371" s="236"/>
      <c r="F371" s="261" t="s">
        <v>1421</v>
      </c>
      <c r="G371" s="262" t="s">
        <v>1925</v>
      </c>
      <c r="H371" s="263">
        <v>30923</v>
      </c>
      <c r="I371" s="259" t="s">
        <v>1384</v>
      </c>
      <c r="J371" s="281" t="s">
        <v>2599</v>
      </c>
      <c r="K371" s="322" t="s">
        <v>2600</v>
      </c>
      <c r="L371" s="235">
        <v>3</v>
      </c>
      <c r="M371" s="250">
        <f t="shared" si="30"/>
        <v>2400000</v>
      </c>
      <c r="N371" s="250">
        <f t="shared" si="32"/>
        <v>2400000</v>
      </c>
      <c r="O371" s="250">
        <f t="shared" si="28"/>
        <v>0</v>
      </c>
      <c r="P371" s="235">
        <v>3</v>
      </c>
      <c r="Q371" s="250">
        <f t="shared" si="31"/>
        <v>2400000</v>
      </c>
      <c r="R371" s="250">
        <f t="shared" si="29"/>
        <v>0</v>
      </c>
    </row>
    <row r="372" spans="1:18" ht="19.149999999999999" customHeight="1">
      <c r="A372" s="235">
        <v>363</v>
      </c>
      <c r="B372" s="236"/>
      <c r="C372" s="236" t="s">
        <v>637</v>
      </c>
      <c r="D372" s="236"/>
      <c r="E372" s="236"/>
      <c r="F372" s="261" t="s">
        <v>1421</v>
      </c>
      <c r="G372" s="262" t="s">
        <v>2193</v>
      </c>
      <c r="H372" s="263">
        <v>31131</v>
      </c>
      <c r="I372" s="267" t="s">
        <v>638</v>
      </c>
      <c r="J372" s="281" t="s">
        <v>2601</v>
      </c>
      <c r="K372" s="322" t="s">
        <v>2602</v>
      </c>
      <c r="L372" s="235">
        <v>3</v>
      </c>
      <c r="M372" s="250">
        <f t="shared" si="30"/>
        <v>2400000</v>
      </c>
      <c r="N372" s="250">
        <f t="shared" si="32"/>
        <v>2400000</v>
      </c>
      <c r="O372" s="250">
        <f t="shared" si="28"/>
        <v>0</v>
      </c>
      <c r="P372" s="235">
        <v>3</v>
      </c>
      <c r="Q372" s="250">
        <f t="shared" si="31"/>
        <v>2400000</v>
      </c>
      <c r="R372" s="250">
        <f t="shared" si="29"/>
        <v>0</v>
      </c>
    </row>
    <row r="373" spans="1:18" ht="19.149999999999999" customHeight="1">
      <c r="A373" s="235">
        <v>364</v>
      </c>
      <c r="B373" s="236"/>
      <c r="C373" s="236" t="s">
        <v>639</v>
      </c>
      <c r="D373" s="236"/>
      <c r="E373" s="236"/>
      <c r="F373" s="261" t="s">
        <v>1421</v>
      </c>
      <c r="G373" s="262" t="s">
        <v>2194</v>
      </c>
      <c r="H373" s="263">
        <v>31285</v>
      </c>
      <c r="I373" s="259" t="s">
        <v>1385</v>
      </c>
      <c r="J373" s="281" t="s">
        <v>2693</v>
      </c>
      <c r="K373" s="322" t="s">
        <v>2603</v>
      </c>
      <c r="L373" s="235">
        <v>3</v>
      </c>
      <c r="M373" s="250">
        <f t="shared" si="30"/>
        <v>2400000</v>
      </c>
      <c r="N373" s="250">
        <f t="shared" si="32"/>
        <v>2400000</v>
      </c>
      <c r="O373" s="250">
        <f t="shared" si="28"/>
        <v>0</v>
      </c>
      <c r="P373" s="235">
        <v>3</v>
      </c>
      <c r="Q373" s="250">
        <f t="shared" si="31"/>
        <v>2400000</v>
      </c>
      <c r="R373" s="250">
        <f t="shared" si="29"/>
        <v>0</v>
      </c>
    </row>
    <row r="374" spans="1:18" ht="19.149999999999999" customHeight="1">
      <c r="A374" s="235">
        <v>365</v>
      </c>
      <c r="B374" s="236"/>
      <c r="C374" s="236" t="s">
        <v>640</v>
      </c>
      <c r="D374" s="236"/>
      <c r="E374" s="236"/>
      <c r="F374" s="261" t="s">
        <v>1421</v>
      </c>
      <c r="G374" s="262" t="s">
        <v>2195</v>
      </c>
      <c r="H374" s="263">
        <v>32828</v>
      </c>
      <c r="I374" s="267" t="s">
        <v>641</v>
      </c>
      <c r="J374" s="281" t="s">
        <v>2604</v>
      </c>
      <c r="K374" s="322" t="s">
        <v>2605</v>
      </c>
      <c r="L374" s="235">
        <v>3</v>
      </c>
      <c r="M374" s="250">
        <f t="shared" si="30"/>
        <v>2400000</v>
      </c>
      <c r="N374" s="250">
        <f t="shared" si="32"/>
        <v>2400000</v>
      </c>
      <c r="O374" s="250">
        <f t="shared" si="28"/>
        <v>0</v>
      </c>
      <c r="P374" s="235">
        <v>3</v>
      </c>
      <c r="Q374" s="250">
        <f t="shared" si="31"/>
        <v>2400000</v>
      </c>
      <c r="R374" s="250">
        <f t="shared" si="29"/>
        <v>0</v>
      </c>
    </row>
    <row r="375" spans="1:18" ht="19.149999999999999" customHeight="1">
      <c r="A375" s="235">
        <v>366</v>
      </c>
      <c r="B375" s="236"/>
      <c r="C375" s="236" t="s">
        <v>642</v>
      </c>
      <c r="D375" s="236"/>
      <c r="E375" s="236"/>
      <c r="F375" s="261" t="s">
        <v>1421</v>
      </c>
      <c r="G375" s="262" t="s">
        <v>2196</v>
      </c>
      <c r="H375" s="263">
        <v>33510</v>
      </c>
      <c r="I375" s="259" t="s">
        <v>643</v>
      </c>
      <c r="J375" s="281" t="s">
        <v>2606</v>
      </c>
      <c r="K375" s="322" t="s">
        <v>2607</v>
      </c>
      <c r="L375" s="235">
        <v>3</v>
      </c>
      <c r="M375" s="250">
        <f t="shared" si="30"/>
        <v>2400000</v>
      </c>
      <c r="N375" s="250">
        <f t="shared" si="32"/>
        <v>2400000</v>
      </c>
      <c r="O375" s="250">
        <f t="shared" si="28"/>
        <v>0</v>
      </c>
      <c r="P375" s="235">
        <v>2</v>
      </c>
      <c r="Q375" s="250">
        <f t="shared" si="31"/>
        <v>4700000</v>
      </c>
      <c r="R375" s="250">
        <f t="shared" si="29"/>
        <v>2300000</v>
      </c>
    </row>
    <row r="376" spans="1:18" ht="19.149999999999999" customHeight="1">
      <c r="A376" s="235">
        <v>367</v>
      </c>
      <c r="B376" s="236"/>
      <c r="C376" s="236" t="s">
        <v>644</v>
      </c>
      <c r="D376" s="236"/>
      <c r="E376" s="236"/>
      <c r="F376" s="261" t="s">
        <v>1421</v>
      </c>
      <c r="G376" s="262" t="s">
        <v>2197</v>
      </c>
      <c r="H376" s="263">
        <v>33642</v>
      </c>
      <c r="I376" s="259" t="s">
        <v>1386</v>
      </c>
      <c r="J376" s="281" t="s">
        <v>2608</v>
      </c>
      <c r="K376" s="322" t="s">
        <v>2609</v>
      </c>
      <c r="L376" s="235">
        <v>3</v>
      </c>
      <c r="M376" s="250">
        <f t="shared" si="30"/>
        <v>2400000</v>
      </c>
      <c r="N376" s="250">
        <f t="shared" si="32"/>
        <v>2400000</v>
      </c>
      <c r="O376" s="250">
        <f t="shared" si="28"/>
        <v>0</v>
      </c>
      <c r="P376" s="235">
        <v>3</v>
      </c>
      <c r="Q376" s="250">
        <f t="shared" si="31"/>
        <v>2400000</v>
      </c>
      <c r="R376" s="250">
        <f t="shared" si="29"/>
        <v>0</v>
      </c>
    </row>
    <row r="377" spans="1:18" ht="19.149999999999999" customHeight="1">
      <c r="A377" s="235">
        <v>368</v>
      </c>
      <c r="B377" s="236"/>
      <c r="C377" s="236" t="s">
        <v>645</v>
      </c>
      <c r="D377" s="236"/>
      <c r="E377" s="236"/>
      <c r="F377" s="261" t="s">
        <v>1421</v>
      </c>
      <c r="G377" s="262" t="s">
        <v>2198</v>
      </c>
      <c r="H377" s="263">
        <v>31377</v>
      </c>
      <c r="I377" s="259" t="s">
        <v>1387</v>
      </c>
      <c r="J377" s="259" t="s">
        <v>2610</v>
      </c>
      <c r="K377" s="343" t="s">
        <v>2611</v>
      </c>
      <c r="L377" s="235">
        <v>3</v>
      </c>
      <c r="M377" s="250">
        <f t="shared" si="30"/>
        <v>2400000</v>
      </c>
      <c r="N377" s="250">
        <f t="shared" si="32"/>
        <v>2400000</v>
      </c>
      <c r="O377" s="250">
        <f t="shared" si="28"/>
        <v>0</v>
      </c>
      <c r="P377" s="235">
        <v>3</v>
      </c>
      <c r="Q377" s="250">
        <f t="shared" si="31"/>
        <v>2400000</v>
      </c>
      <c r="R377" s="250">
        <f t="shared" si="29"/>
        <v>0</v>
      </c>
    </row>
    <row r="378" spans="1:18" ht="19.149999999999999" customHeight="1">
      <c r="A378" s="235">
        <v>369</v>
      </c>
      <c r="B378" s="236"/>
      <c r="C378" s="236" t="s">
        <v>646</v>
      </c>
      <c r="D378" s="236"/>
      <c r="E378" s="236"/>
      <c r="F378" s="261" t="s">
        <v>1421</v>
      </c>
      <c r="G378" s="262" t="s">
        <v>2199</v>
      </c>
      <c r="H378" s="263">
        <v>35055</v>
      </c>
      <c r="I378" s="259" t="s">
        <v>647</v>
      </c>
      <c r="J378" s="281" t="s">
        <v>2612</v>
      </c>
      <c r="K378" s="322" t="s">
        <v>2613</v>
      </c>
      <c r="L378" s="235">
        <v>3</v>
      </c>
      <c r="M378" s="250">
        <f t="shared" si="30"/>
        <v>2400000</v>
      </c>
      <c r="N378" s="250">
        <f t="shared" si="32"/>
        <v>2400000</v>
      </c>
      <c r="O378" s="250">
        <f t="shared" si="28"/>
        <v>0</v>
      </c>
      <c r="P378" s="235">
        <v>3</v>
      </c>
      <c r="Q378" s="250">
        <f t="shared" si="31"/>
        <v>2400000</v>
      </c>
      <c r="R378" s="250">
        <f t="shared" si="29"/>
        <v>0</v>
      </c>
    </row>
    <row r="379" spans="1:18" ht="19.149999999999999" customHeight="1">
      <c r="A379" s="235">
        <v>370</v>
      </c>
      <c r="B379" s="236"/>
      <c r="C379" s="236" t="s">
        <v>648</v>
      </c>
      <c r="D379" s="236"/>
      <c r="E379" s="236"/>
      <c r="F379" s="261" t="s">
        <v>1421</v>
      </c>
      <c r="G379" s="262" t="s">
        <v>2200</v>
      </c>
      <c r="H379" s="263">
        <v>32815</v>
      </c>
      <c r="I379" s="259" t="s">
        <v>649</v>
      </c>
      <c r="J379" s="281" t="s">
        <v>2614</v>
      </c>
      <c r="K379" s="322" t="s">
        <v>2615</v>
      </c>
      <c r="L379" s="235">
        <v>3</v>
      </c>
      <c r="M379" s="250">
        <f t="shared" si="30"/>
        <v>2400000</v>
      </c>
      <c r="N379" s="250">
        <f t="shared" si="32"/>
        <v>2400000</v>
      </c>
      <c r="O379" s="250">
        <f t="shared" si="28"/>
        <v>0</v>
      </c>
      <c r="P379" s="235">
        <v>3</v>
      </c>
      <c r="Q379" s="250">
        <f t="shared" si="31"/>
        <v>2400000</v>
      </c>
      <c r="R379" s="250">
        <f t="shared" si="29"/>
        <v>0</v>
      </c>
    </row>
    <row r="380" spans="1:18" ht="19.149999999999999" customHeight="1">
      <c r="A380" s="235">
        <v>371</v>
      </c>
      <c r="B380" s="236"/>
      <c r="C380" s="236" t="s">
        <v>650</v>
      </c>
      <c r="D380" s="236"/>
      <c r="E380" s="236"/>
      <c r="F380" s="261" t="s">
        <v>1421</v>
      </c>
      <c r="G380" s="262" t="s">
        <v>2201</v>
      </c>
      <c r="H380" s="263">
        <v>36081</v>
      </c>
      <c r="I380" s="267" t="s">
        <v>651</v>
      </c>
      <c r="J380" s="267" t="s">
        <v>2616</v>
      </c>
      <c r="K380" s="343" t="s">
        <v>2617</v>
      </c>
      <c r="L380" s="235">
        <v>3</v>
      </c>
      <c r="M380" s="250">
        <f t="shared" si="30"/>
        <v>2400000</v>
      </c>
      <c r="N380" s="250">
        <f t="shared" si="32"/>
        <v>2400000</v>
      </c>
      <c r="O380" s="250">
        <f t="shared" si="28"/>
        <v>0</v>
      </c>
      <c r="P380" s="235">
        <v>3</v>
      </c>
      <c r="Q380" s="250">
        <f t="shared" si="31"/>
        <v>2400000</v>
      </c>
      <c r="R380" s="250">
        <f t="shared" si="29"/>
        <v>0</v>
      </c>
    </row>
    <row r="381" spans="1:18" ht="19.149999999999999" customHeight="1">
      <c r="A381" s="235">
        <v>372</v>
      </c>
      <c r="B381" s="236"/>
      <c r="C381" s="236" t="s">
        <v>1315</v>
      </c>
      <c r="D381" s="236"/>
      <c r="E381" s="236"/>
      <c r="F381" s="261" t="s">
        <v>1421</v>
      </c>
      <c r="G381" s="262" t="s">
        <v>2202</v>
      </c>
      <c r="H381" s="263">
        <v>35368</v>
      </c>
      <c r="I381" s="267" t="s">
        <v>1388</v>
      </c>
      <c r="J381" s="281" t="s">
        <v>2618</v>
      </c>
      <c r="K381" s="322" t="s">
        <v>2619</v>
      </c>
      <c r="L381" s="235">
        <v>3</v>
      </c>
      <c r="M381" s="250">
        <f t="shared" si="30"/>
        <v>2400000</v>
      </c>
      <c r="N381" s="250">
        <f t="shared" si="32"/>
        <v>2400000</v>
      </c>
      <c r="O381" s="250">
        <f t="shared" si="28"/>
        <v>0</v>
      </c>
      <c r="P381" s="235">
        <v>3</v>
      </c>
      <c r="Q381" s="250">
        <f t="shared" si="31"/>
        <v>2400000</v>
      </c>
      <c r="R381" s="250">
        <f t="shared" si="29"/>
        <v>0</v>
      </c>
    </row>
    <row r="382" spans="1:18" ht="19.149999999999999" customHeight="1">
      <c r="A382" s="235">
        <v>373</v>
      </c>
      <c r="B382" s="236"/>
      <c r="C382" s="236" t="s">
        <v>1389</v>
      </c>
      <c r="D382" s="236"/>
      <c r="E382" s="236"/>
      <c r="F382" s="261" t="s">
        <v>1421</v>
      </c>
      <c r="G382" s="262" t="s">
        <v>2203</v>
      </c>
      <c r="H382" s="263">
        <v>36824</v>
      </c>
      <c r="I382" s="267" t="s">
        <v>1390</v>
      </c>
      <c r="J382" s="281" t="s">
        <v>2620</v>
      </c>
      <c r="K382" s="322" t="s">
        <v>2621</v>
      </c>
      <c r="L382" s="235">
        <v>3</v>
      </c>
      <c r="M382" s="250">
        <f t="shared" si="30"/>
        <v>2400000</v>
      </c>
      <c r="N382" s="250">
        <f t="shared" si="32"/>
        <v>2400000</v>
      </c>
      <c r="O382" s="250">
        <f t="shared" si="28"/>
        <v>0</v>
      </c>
      <c r="P382" s="235">
        <v>3</v>
      </c>
      <c r="Q382" s="250">
        <f t="shared" si="31"/>
        <v>2400000</v>
      </c>
      <c r="R382" s="250">
        <f t="shared" si="29"/>
        <v>0</v>
      </c>
    </row>
    <row r="383" spans="1:18" ht="19.149999999999999" customHeight="1">
      <c r="A383" s="235">
        <v>374</v>
      </c>
      <c r="B383" s="236"/>
      <c r="C383" s="243" t="s">
        <v>1428</v>
      </c>
      <c r="D383" s="243"/>
      <c r="E383" s="243"/>
      <c r="F383" s="261" t="s">
        <v>1421</v>
      </c>
      <c r="G383" s="262" t="s">
        <v>2204</v>
      </c>
      <c r="H383" s="263">
        <v>36796</v>
      </c>
      <c r="I383" s="259" t="s">
        <v>1429</v>
      </c>
      <c r="J383" s="281" t="s">
        <v>2622</v>
      </c>
      <c r="K383" s="322" t="s">
        <v>2623</v>
      </c>
      <c r="L383" s="235">
        <v>3</v>
      </c>
      <c r="M383" s="250">
        <f t="shared" si="30"/>
        <v>2400000</v>
      </c>
      <c r="N383" s="250">
        <f t="shared" si="32"/>
        <v>2400000</v>
      </c>
      <c r="O383" s="250">
        <f t="shared" si="28"/>
        <v>0</v>
      </c>
      <c r="P383" s="235">
        <v>3</v>
      </c>
      <c r="Q383" s="250">
        <f t="shared" si="31"/>
        <v>2400000</v>
      </c>
      <c r="R383" s="250">
        <f t="shared" si="29"/>
        <v>0</v>
      </c>
    </row>
    <row r="384" spans="1:18" ht="19.149999999999999" customHeight="1">
      <c r="A384" s="235">
        <v>375</v>
      </c>
      <c r="B384" s="236"/>
      <c r="C384" s="243" t="s">
        <v>1430</v>
      </c>
      <c r="D384" s="243"/>
      <c r="E384" s="243"/>
      <c r="F384" s="261" t="s">
        <v>1421</v>
      </c>
      <c r="G384" s="262" t="s">
        <v>2205</v>
      </c>
      <c r="H384" s="263">
        <v>34221</v>
      </c>
      <c r="I384" s="259" t="s">
        <v>1431</v>
      </c>
      <c r="J384" s="281" t="s">
        <v>2624</v>
      </c>
      <c r="K384" s="322" t="s">
        <v>2625</v>
      </c>
      <c r="L384" s="235">
        <v>3</v>
      </c>
      <c r="M384" s="250">
        <f t="shared" si="30"/>
        <v>2400000</v>
      </c>
      <c r="N384" s="250">
        <f t="shared" si="32"/>
        <v>2400000</v>
      </c>
      <c r="O384" s="250">
        <f t="shared" si="28"/>
        <v>0</v>
      </c>
      <c r="P384" s="235">
        <v>3</v>
      </c>
      <c r="Q384" s="250">
        <f t="shared" si="31"/>
        <v>2400000</v>
      </c>
      <c r="R384" s="250">
        <f t="shared" si="29"/>
        <v>0</v>
      </c>
    </row>
    <row r="385" spans="1:18" ht="25.5">
      <c r="A385" s="235">
        <v>376</v>
      </c>
      <c r="B385" s="242" t="s">
        <v>1435</v>
      </c>
      <c r="C385" s="236" t="s">
        <v>652</v>
      </c>
      <c r="D385" s="236"/>
      <c r="E385" s="236"/>
      <c r="F385" s="261" t="s">
        <v>1421</v>
      </c>
      <c r="G385" s="262" t="s">
        <v>2206</v>
      </c>
      <c r="H385" s="263">
        <v>32412</v>
      </c>
      <c r="I385" s="259" t="s">
        <v>653</v>
      </c>
      <c r="J385" s="323" t="s">
        <v>2626</v>
      </c>
      <c r="K385" s="324" t="s">
        <v>2627</v>
      </c>
      <c r="L385" s="235">
        <v>4</v>
      </c>
      <c r="M385" s="250">
        <f t="shared" si="30"/>
        <v>1300000</v>
      </c>
      <c r="N385" s="250">
        <f t="shared" ref="N385:N418" si="33">+$T$6</f>
        <v>1300000</v>
      </c>
      <c r="O385" s="250">
        <f t="shared" si="28"/>
        <v>0</v>
      </c>
      <c r="P385" s="235">
        <v>4</v>
      </c>
      <c r="Q385" s="250">
        <f t="shared" si="31"/>
        <v>1300000</v>
      </c>
      <c r="R385" s="250">
        <f t="shared" si="29"/>
        <v>0</v>
      </c>
    </row>
    <row r="386" spans="1:18" ht="18" customHeight="1">
      <c r="A386" s="235">
        <v>377</v>
      </c>
      <c r="B386" s="237"/>
      <c r="C386" s="236" t="s">
        <v>654</v>
      </c>
      <c r="D386" s="236"/>
      <c r="E386" s="236"/>
      <c r="F386" s="261" t="s">
        <v>1421</v>
      </c>
      <c r="G386" s="262" t="s">
        <v>2207</v>
      </c>
      <c r="H386" s="263">
        <v>33225</v>
      </c>
      <c r="I386" s="259" t="s">
        <v>655</v>
      </c>
      <c r="J386" s="267" t="s">
        <v>2628</v>
      </c>
      <c r="K386" s="310" t="s">
        <v>2629</v>
      </c>
      <c r="L386" s="235">
        <v>4</v>
      </c>
      <c r="M386" s="250">
        <f t="shared" si="30"/>
        <v>1300000</v>
      </c>
      <c r="N386" s="250">
        <f t="shared" si="33"/>
        <v>1300000</v>
      </c>
      <c r="O386" s="250">
        <f t="shared" si="28"/>
        <v>0</v>
      </c>
      <c r="P386" s="235">
        <v>4</v>
      </c>
      <c r="Q386" s="250">
        <f t="shared" si="31"/>
        <v>1300000</v>
      </c>
      <c r="R386" s="250">
        <f t="shared" si="29"/>
        <v>0</v>
      </c>
    </row>
    <row r="387" spans="1:18" ht="18" customHeight="1">
      <c r="A387" s="235">
        <v>378</v>
      </c>
      <c r="B387" s="236"/>
      <c r="C387" s="236" t="s">
        <v>656</v>
      </c>
      <c r="D387" s="236"/>
      <c r="E387" s="236"/>
      <c r="F387" s="261" t="s">
        <v>1421</v>
      </c>
      <c r="G387" s="262" t="s">
        <v>2208</v>
      </c>
      <c r="H387" s="263">
        <v>33743</v>
      </c>
      <c r="I387" s="259" t="s">
        <v>657</v>
      </c>
      <c r="J387" s="267" t="s">
        <v>2630</v>
      </c>
      <c r="K387" s="310" t="s">
        <v>2631</v>
      </c>
      <c r="L387" s="235">
        <v>4</v>
      </c>
      <c r="M387" s="250">
        <f t="shared" si="30"/>
        <v>1300000</v>
      </c>
      <c r="N387" s="250">
        <f t="shared" si="33"/>
        <v>1300000</v>
      </c>
      <c r="O387" s="250">
        <f t="shared" si="28"/>
        <v>0</v>
      </c>
      <c r="P387" s="235">
        <v>4</v>
      </c>
      <c r="Q387" s="250">
        <f t="shared" si="31"/>
        <v>1300000</v>
      </c>
      <c r="R387" s="250">
        <f t="shared" si="29"/>
        <v>0</v>
      </c>
    </row>
    <row r="388" spans="1:18" ht="18" customHeight="1">
      <c r="A388" s="235">
        <v>379</v>
      </c>
      <c r="B388" s="236"/>
      <c r="C388" s="236" t="s">
        <v>658</v>
      </c>
      <c r="D388" s="236"/>
      <c r="E388" s="236"/>
      <c r="F388" s="261" t="s">
        <v>1421</v>
      </c>
      <c r="G388" s="262" t="s">
        <v>2209</v>
      </c>
      <c r="H388" s="263">
        <v>27395</v>
      </c>
      <c r="I388" s="267" t="s">
        <v>2651</v>
      </c>
      <c r="J388" s="267" t="s">
        <v>2632</v>
      </c>
      <c r="K388" s="310" t="s">
        <v>2633</v>
      </c>
      <c r="L388" s="235">
        <v>4</v>
      </c>
      <c r="M388" s="250">
        <f t="shared" si="30"/>
        <v>1300000</v>
      </c>
      <c r="N388" s="250">
        <f t="shared" si="33"/>
        <v>1300000</v>
      </c>
      <c r="O388" s="250">
        <f t="shared" si="28"/>
        <v>0</v>
      </c>
      <c r="P388" s="235">
        <v>4</v>
      </c>
      <c r="Q388" s="250">
        <f t="shared" si="31"/>
        <v>1300000</v>
      </c>
      <c r="R388" s="250">
        <f t="shared" si="29"/>
        <v>0</v>
      </c>
    </row>
    <row r="389" spans="1:18" ht="18" customHeight="1">
      <c r="A389" s="235">
        <v>380</v>
      </c>
      <c r="B389" s="236"/>
      <c r="C389" s="236" t="s">
        <v>660</v>
      </c>
      <c r="D389" s="236"/>
      <c r="E389" s="236"/>
      <c r="F389" s="261" t="s">
        <v>1421</v>
      </c>
      <c r="G389" s="262" t="s">
        <v>2210</v>
      </c>
      <c r="H389" s="263">
        <v>30324</v>
      </c>
      <c r="I389" s="259" t="s">
        <v>661</v>
      </c>
      <c r="J389" s="267" t="s">
        <v>2634</v>
      </c>
      <c r="K389" s="310" t="s">
        <v>2635</v>
      </c>
      <c r="L389" s="235">
        <v>4</v>
      </c>
      <c r="M389" s="250">
        <f t="shared" si="30"/>
        <v>1300000</v>
      </c>
      <c r="N389" s="250">
        <f t="shared" si="33"/>
        <v>1300000</v>
      </c>
      <c r="O389" s="250">
        <f t="shared" si="28"/>
        <v>0</v>
      </c>
      <c r="P389" s="235">
        <v>4</v>
      </c>
      <c r="Q389" s="250">
        <f t="shared" si="31"/>
        <v>1300000</v>
      </c>
      <c r="R389" s="250">
        <f t="shared" si="29"/>
        <v>0</v>
      </c>
    </row>
    <row r="390" spans="1:18" ht="18" customHeight="1">
      <c r="A390" s="235">
        <v>381</v>
      </c>
      <c r="B390" s="236"/>
      <c r="C390" s="236" t="s">
        <v>662</v>
      </c>
      <c r="D390" s="236"/>
      <c r="E390" s="236"/>
      <c r="F390" s="261" t="s">
        <v>1421</v>
      </c>
      <c r="G390" s="262" t="s">
        <v>2211</v>
      </c>
      <c r="H390" s="263">
        <v>34313</v>
      </c>
      <c r="I390" s="267" t="s">
        <v>2650</v>
      </c>
      <c r="J390" s="267" t="s">
        <v>2636</v>
      </c>
      <c r="K390" s="310" t="s">
        <v>2637</v>
      </c>
      <c r="L390" s="235">
        <v>4</v>
      </c>
      <c r="M390" s="250">
        <f t="shared" si="30"/>
        <v>1300000</v>
      </c>
      <c r="N390" s="250">
        <f t="shared" si="33"/>
        <v>1300000</v>
      </c>
      <c r="O390" s="250">
        <f t="shared" si="28"/>
        <v>0</v>
      </c>
      <c r="P390" s="235">
        <v>4</v>
      </c>
      <c r="Q390" s="250">
        <f t="shared" si="31"/>
        <v>1300000</v>
      </c>
      <c r="R390" s="250">
        <f t="shared" si="29"/>
        <v>0</v>
      </c>
    </row>
    <row r="391" spans="1:18" ht="18" customHeight="1">
      <c r="A391" s="235">
        <v>382</v>
      </c>
      <c r="B391" s="236"/>
      <c r="C391" s="236" t="s">
        <v>664</v>
      </c>
      <c r="D391" s="236"/>
      <c r="E391" s="236"/>
      <c r="F391" s="261" t="s">
        <v>1421</v>
      </c>
      <c r="G391" s="262" t="s">
        <v>2212</v>
      </c>
      <c r="H391" s="263">
        <v>34140</v>
      </c>
      <c r="I391" s="259" t="s">
        <v>665</v>
      </c>
      <c r="J391" s="267" t="s">
        <v>2638</v>
      </c>
      <c r="K391" s="310" t="s">
        <v>2639</v>
      </c>
      <c r="L391" s="235">
        <v>4</v>
      </c>
      <c r="M391" s="250">
        <f t="shared" si="30"/>
        <v>1300000</v>
      </c>
      <c r="N391" s="250">
        <f t="shared" si="33"/>
        <v>1300000</v>
      </c>
      <c r="O391" s="250">
        <f t="shared" si="28"/>
        <v>0</v>
      </c>
      <c r="P391" s="235">
        <v>3</v>
      </c>
      <c r="Q391" s="250">
        <f t="shared" si="31"/>
        <v>2400000</v>
      </c>
      <c r="R391" s="250">
        <f t="shared" si="29"/>
        <v>1100000</v>
      </c>
    </row>
    <row r="392" spans="1:18" ht="25.5">
      <c r="A392" s="235">
        <v>383</v>
      </c>
      <c r="B392" s="242" t="s">
        <v>666</v>
      </c>
      <c r="C392" s="236" t="s">
        <v>667</v>
      </c>
      <c r="D392" s="236"/>
      <c r="E392" s="236"/>
      <c r="F392" s="261" t="s">
        <v>1421</v>
      </c>
      <c r="G392" s="262" t="s">
        <v>2213</v>
      </c>
      <c r="H392" s="263">
        <v>33804</v>
      </c>
      <c r="I392" s="259" t="s">
        <v>668</v>
      </c>
      <c r="J392" s="267" t="s">
        <v>2640</v>
      </c>
      <c r="K392" s="310" t="s">
        <v>2641</v>
      </c>
      <c r="L392" s="235">
        <v>4</v>
      </c>
      <c r="M392" s="250">
        <f t="shared" si="30"/>
        <v>1300000</v>
      </c>
      <c r="N392" s="250">
        <f t="shared" si="33"/>
        <v>1300000</v>
      </c>
      <c r="O392" s="250">
        <f t="shared" si="28"/>
        <v>0</v>
      </c>
      <c r="P392" s="235">
        <v>4</v>
      </c>
      <c r="Q392" s="250">
        <f t="shared" si="31"/>
        <v>1300000</v>
      </c>
      <c r="R392" s="250">
        <f t="shared" si="29"/>
        <v>0</v>
      </c>
    </row>
    <row r="393" spans="1:18" ht="21" customHeight="1">
      <c r="A393" s="235">
        <v>384</v>
      </c>
      <c r="B393" s="237"/>
      <c r="C393" s="236" t="s">
        <v>669</v>
      </c>
      <c r="D393" s="236"/>
      <c r="E393" s="236"/>
      <c r="F393" s="261" t="s">
        <v>1421</v>
      </c>
      <c r="G393" s="262" t="s">
        <v>2214</v>
      </c>
      <c r="H393" s="263">
        <v>33604</v>
      </c>
      <c r="I393" s="259" t="s">
        <v>1391</v>
      </c>
      <c r="J393" s="267" t="s">
        <v>2642</v>
      </c>
      <c r="K393" s="310" t="s">
        <v>2643</v>
      </c>
      <c r="L393" s="235">
        <v>4</v>
      </c>
      <c r="M393" s="250">
        <f t="shared" si="30"/>
        <v>1300000</v>
      </c>
      <c r="N393" s="250">
        <f t="shared" si="33"/>
        <v>1300000</v>
      </c>
      <c r="O393" s="250">
        <f t="shared" si="28"/>
        <v>0</v>
      </c>
      <c r="P393" s="235">
        <v>4</v>
      </c>
      <c r="Q393" s="250">
        <f t="shared" si="31"/>
        <v>1300000</v>
      </c>
      <c r="R393" s="250">
        <f t="shared" si="29"/>
        <v>0</v>
      </c>
    </row>
    <row r="394" spans="1:18" ht="21" customHeight="1">
      <c r="A394" s="235">
        <v>385</v>
      </c>
      <c r="B394" s="236"/>
      <c r="C394" s="236" t="s">
        <v>670</v>
      </c>
      <c r="D394" s="236"/>
      <c r="E394" s="236"/>
      <c r="F394" s="261" t="s">
        <v>1421</v>
      </c>
      <c r="G394" s="262" t="s">
        <v>2215</v>
      </c>
      <c r="H394" s="263">
        <v>32088</v>
      </c>
      <c r="I394" s="259" t="s">
        <v>671</v>
      </c>
      <c r="J394" s="267" t="s">
        <v>2644</v>
      </c>
      <c r="K394" s="310" t="s">
        <v>2645</v>
      </c>
      <c r="L394" s="235">
        <v>4</v>
      </c>
      <c r="M394" s="250">
        <f t="shared" si="30"/>
        <v>1300000</v>
      </c>
      <c r="N394" s="250">
        <f t="shared" si="33"/>
        <v>1300000</v>
      </c>
      <c r="O394" s="250">
        <f t="shared" si="28"/>
        <v>0</v>
      </c>
      <c r="P394" s="235">
        <v>4</v>
      </c>
      <c r="Q394" s="250">
        <f t="shared" si="31"/>
        <v>1300000</v>
      </c>
      <c r="R394" s="250">
        <f t="shared" si="29"/>
        <v>0</v>
      </c>
    </row>
    <row r="395" spans="1:18" ht="21" customHeight="1">
      <c r="A395" s="235">
        <v>386</v>
      </c>
      <c r="B395" s="236"/>
      <c r="C395" s="236" t="s">
        <v>672</v>
      </c>
      <c r="D395" s="236"/>
      <c r="E395" s="236"/>
      <c r="F395" s="261" t="s">
        <v>1421</v>
      </c>
      <c r="G395" s="262" t="s">
        <v>2216</v>
      </c>
      <c r="H395" s="263">
        <v>32265</v>
      </c>
      <c r="I395" s="259" t="s">
        <v>673</v>
      </c>
      <c r="J395" s="267" t="s">
        <v>2646</v>
      </c>
      <c r="K395" s="310" t="s">
        <v>2647</v>
      </c>
      <c r="L395" s="235">
        <v>4</v>
      </c>
      <c r="M395" s="250">
        <f t="shared" si="30"/>
        <v>1300000</v>
      </c>
      <c r="N395" s="250">
        <f t="shared" si="33"/>
        <v>1300000</v>
      </c>
      <c r="O395" s="250">
        <f t="shared" si="28"/>
        <v>0</v>
      </c>
      <c r="P395" s="235">
        <v>4</v>
      </c>
      <c r="Q395" s="250">
        <f t="shared" si="31"/>
        <v>1300000</v>
      </c>
      <c r="R395" s="250">
        <f t="shared" si="29"/>
        <v>0</v>
      </c>
    </row>
    <row r="396" spans="1:18" ht="21" customHeight="1">
      <c r="A396" s="235">
        <v>387</v>
      </c>
      <c r="B396" s="236"/>
      <c r="C396" s="243" t="s">
        <v>1432</v>
      </c>
      <c r="D396" s="243"/>
      <c r="E396" s="243"/>
      <c r="F396" s="261" t="s">
        <v>1421</v>
      </c>
      <c r="G396" s="262" t="s">
        <v>2217</v>
      </c>
      <c r="H396" s="263">
        <v>33022</v>
      </c>
      <c r="I396" s="259" t="s">
        <v>1433</v>
      </c>
      <c r="J396" s="344" t="s">
        <v>2648</v>
      </c>
      <c r="K396" s="310" t="s">
        <v>2649</v>
      </c>
      <c r="L396" s="235">
        <v>4</v>
      </c>
      <c r="M396" s="250">
        <f t="shared" si="30"/>
        <v>1300000</v>
      </c>
      <c r="N396" s="250">
        <f t="shared" si="33"/>
        <v>1300000</v>
      </c>
      <c r="O396" s="250">
        <f t="shared" si="28"/>
        <v>0</v>
      </c>
      <c r="P396" s="235">
        <v>4</v>
      </c>
      <c r="Q396" s="250">
        <f t="shared" si="31"/>
        <v>1300000</v>
      </c>
      <c r="R396" s="250">
        <f t="shared" si="29"/>
        <v>0</v>
      </c>
    </row>
    <row r="397" spans="1:18" ht="27.6" customHeight="1">
      <c r="A397" s="235">
        <v>388</v>
      </c>
      <c r="B397" s="236" t="s">
        <v>1434</v>
      </c>
      <c r="C397" s="236" t="s">
        <v>674</v>
      </c>
      <c r="D397" s="236"/>
      <c r="E397" s="236"/>
      <c r="F397" s="261" t="s">
        <v>1421</v>
      </c>
      <c r="G397" s="262" t="s">
        <v>2218</v>
      </c>
      <c r="H397" s="263">
        <v>35331</v>
      </c>
      <c r="I397" s="292" t="s">
        <v>1392</v>
      </c>
      <c r="J397" s="345" t="s">
        <v>1814</v>
      </c>
      <c r="K397" s="296" t="s">
        <v>1575</v>
      </c>
      <c r="L397" s="235">
        <v>4</v>
      </c>
      <c r="M397" s="250">
        <f t="shared" si="30"/>
        <v>1300000</v>
      </c>
      <c r="N397" s="250">
        <f t="shared" si="33"/>
        <v>1300000</v>
      </c>
      <c r="O397" s="250">
        <f t="shared" ref="O397:O418" si="34">+M397-N397</f>
        <v>0</v>
      </c>
      <c r="P397" s="235">
        <v>4</v>
      </c>
      <c r="Q397" s="250">
        <f t="shared" si="31"/>
        <v>1300000</v>
      </c>
      <c r="R397" s="250">
        <f t="shared" ref="R397:R418" si="35">+Q397-M397</f>
        <v>0</v>
      </c>
    </row>
    <row r="398" spans="1:18" ht="20.45" customHeight="1">
      <c r="A398" s="235">
        <v>389</v>
      </c>
      <c r="B398" s="236"/>
      <c r="C398" s="236" t="s">
        <v>675</v>
      </c>
      <c r="D398" s="236"/>
      <c r="E398" s="236"/>
      <c r="F398" s="261" t="s">
        <v>1421</v>
      </c>
      <c r="G398" s="262" t="s">
        <v>2219</v>
      </c>
      <c r="H398" s="318">
        <v>33071</v>
      </c>
      <c r="I398" s="292" t="s">
        <v>1393</v>
      </c>
      <c r="J398" s="292" t="s">
        <v>1815</v>
      </c>
      <c r="K398" s="296" t="s">
        <v>1584</v>
      </c>
      <c r="L398" s="235">
        <v>4</v>
      </c>
      <c r="M398" s="250">
        <f t="shared" ref="M398:M418" si="36">VLOOKUP(L398,$S$3:$T$6,2)</f>
        <v>1300000</v>
      </c>
      <c r="N398" s="250">
        <f t="shared" si="33"/>
        <v>1300000</v>
      </c>
      <c r="O398" s="250">
        <f t="shared" si="34"/>
        <v>0</v>
      </c>
      <c r="P398" s="235">
        <v>3</v>
      </c>
      <c r="Q398" s="250">
        <f t="shared" ref="Q398:Q418" si="37">VLOOKUP(P398,$S$3:$T$6,2)</f>
        <v>2400000</v>
      </c>
      <c r="R398" s="250">
        <f t="shared" si="35"/>
        <v>1100000</v>
      </c>
    </row>
    <row r="399" spans="1:18" ht="20.45" customHeight="1">
      <c r="A399" s="235">
        <v>390</v>
      </c>
      <c r="B399" s="236"/>
      <c r="C399" s="236" t="s">
        <v>676</v>
      </c>
      <c r="D399" s="236"/>
      <c r="E399" s="236"/>
      <c r="F399" s="261" t="s">
        <v>1421</v>
      </c>
      <c r="G399" s="262" t="s">
        <v>2220</v>
      </c>
      <c r="H399" s="318">
        <v>32278</v>
      </c>
      <c r="I399" s="292" t="s">
        <v>677</v>
      </c>
      <c r="J399" s="345" t="s">
        <v>1816</v>
      </c>
      <c r="K399" s="296" t="s">
        <v>1585</v>
      </c>
      <c r="L399" s="235">
        <v>4</v>
      </c>
      <c r="M399" s="250">
        <f t="shared" si="36"/>
        <v>1300000</v>
      </c>
      <c r="N399" s="250">
        <f t="shared" si="33"/>
        <v>1300000</v>
      </c>
      <c r="O399" s="250">
        <f t="shared" si="34"/>
        <v>0</v>
      </c>
      <c r="P399" s="235">
        <v>3</v>
      </c>
      <c r="Q399" s="250">
        <f t="shared" si="37"/>
        <v>2400000</v>
      </c>
      <c r="R399" s="250">
        <f t="shared" si="35"/>
        <v>1100000</v>
      </c>
    </row>
    <row r="400" spans="1:18" ht="25.5">
      <c r="A400" s="235">
        <v>391</v>
      </c>
      <c r="B400" s="236" t="s">
        <v>678</v>
      </c>
      <c r="C400" s="236" t="s">
        <v>453</v>
      </c>
      <c r="D400" s="236"/>
      <c r="E400" s="236"/>
      <c r="F400" s="261" t="s">
        <v>1421</v>
      </c>
      <c r="G400" s="262" t="s">
        <v>2221</v>
      </c>
      <c r="H400" s="318">
        <v>24147</v>
      </c>
      <c r="I400" s="292" t="s">
        <v>679</v>
      </c>
      <c r="J400" s="345" t="s">
        <v>1569</v>
      </c>
      <c r="K400" s="346" t="s">
        <v>1570</v>
      </c>
      <c r="L400" s="235">
        <v>2</v>
      </c>
      <c r="M400" s="250">
        <f t="shared" si="36"/>
        <v>4700000</v>
      </c>
      <c r="N400" s="250">
        <f t="shared" si="33"/>
        <v>1300000</v>
      </c>
      <c r="O400" s="250">
        <f t="shared" si="34"/>
        <v>3400000</v>
      </c>
      <c r="P400" s="235">
        <v>2</v>
      </c>
      <c r="Q400" s="250">
        <f t="shared" si="37"/>
        <v>4700000</v>
      </c>
      <c r="R400" s="250">
        <f t="shared" si="35"/>
        <v>0</v>
      </c>
    </row>
    <row r="401" spans="1:18" ht="22.15" customHeight="1">
      <c r="A401" s="235">
        <v>392</v>
      </c>
      <c r="B401" s="242"/>
      <c r="C401" s="236" t="s">
        <v>680</v>
      </c>
      <c r="D401" s="236"/>
      <c r="E401" s="236"/>
      <c r="F401" s="261" t="s">
        <v>1421</v>
      </c>
      <c r="G401" s="262" t="s">
        <v>2222</v>
      </c>
      <c r="H401" s="318">
        <v>29513</v>
      </c>
      <c r="I401" s="345" t="s">
        <v>681</v>
      </c>
      <c r="J401" s="292" t="s">
        <v>1817</v>
      </c>
      <c r="K401" s="296" t="s">
        <v>1818</v>
      </c>
      <c r="L401" s="235">
        <v>2</v>
      </c>
      <c r="M401" s="250">
        <f t="shared" si="36"/>
        <v>4700000</v>
      </c>
      <c r="N401" s="250">
        <f t="shared" si="33"/>
        <v>1300000</v>
      </c>
      <c r="O401" s="250">
        <f t="shared" si="34"/>
        <v>3400000</v>
      </c>
      <c r="P401" s="235">
        <v>2</v>
      </c>
      <c r="Q401" s="250">
        <f t="shared" si="37"/>
        <v>4700000</v>
      </c>
      <c r="R401" s="250">
        <f t="shared" si="35"/>
        <v>0</v>
      </c>
    </row>
    <row r="402" spans="1:18" ht="22.15" customHeight="1">
      <c r="A402" s="235">
        <v>393</v>
      </c>
      <c r="B402" s="236"/>
      <c r="C402" s="236" t="s">
        <v>682</v>
      </c>
      <c r="D402" s="236"/>
      <c r="E402" s="236"/>
      <c r="F402" s="261" t="s">
        <v>1423</v>
      </c>
      <c r="G402" s="262" t="s">
        <v>2223</v>
      </c>
      <c r="H402" s="318">
        <v>27810</v>
      </c>
      <c r="I402" s="292" t="s">
        <v>683</v>
      </c>
      <c r="J402" s="292" t="s">
        <v>1581</v>
      </c>
      <c r="K402" s="296" t="s">
        <v>1582</v>
      </c>
      <c r="L402" s="235">
        <v>4</v>
      </c>
      <c r="M402" s="250">
        <f t="shared" si="36"/>
        <v>1300000</v>
      </c>
      <c r="N402" s="250">
        <f t="shared" si="33"/>
        <v>1300000</v>
      </c>
      <c r="O402" s="250">
        <f t="shared" si="34"/>
        <v>0</v>
      </c>
      <c r="P402" s="235">
        <v>3</v>
      </c>
      <c r="Q402" s="250">
        <f t="shared" si="37"/>
        <v>2400000</v>
      </c>
      <c r="R402" s="250">
        <f t="shared" si="35"/>
        <v>1100000</v>
      </c>
    </row>
    <row r="403" spans="1:18" ht="22.15" customHeight="1">
      <c r="A403" s="235">
        <v>394</v>
      </c>
      <c r="B403" s="236"/>
      <c r="C403" s="236" t="s">
        <v>684</v>
      </c>
      <c r="D403" s="236"/>
      <c r="E403" s="236"/>
      <c r="F403" s="261" t="s">
        <v>1423</v>
      </c>
      <c r="G403" s="262" t="s">
        <v>2224</v>
      </c>
      <c r="H403" s="318">
        <v>26391</v>
      </c>
      <c r="I403" s="292" t="s">
        <v>1394</v>
      </c>
      <c r="J403" s="345" t="s">
        <v>1819</v>
      </c>
      <c r="K403" s="296" t="s">
        <v>1576</v>
      </c>
      <c r="L403" s="235">
        <v>4</v>
      </c>
      <c r="M403" s="250">
        <f t="shared" si="36"/>
        <v>1300000</v>
      </c>
      <c r="N403" s="250">
        <f t="shared" si="33"/>
        <v>1300000</v>
      </c>
      <c r="O403" s="250">
        <f t="shared" si="34"/>
        <v>0</v>
      </c>
      <c r="P403" s="235">
        <v>3</v>
      </c>
      <c r="Q403" s="250">
        <f t="shared" si="37"/>
        <v>2400000</v>
      </c>
      <c r="R403" s="250">
        <f t="shared" si="35"/>
        <v>1100000</v>
      </c>
    </row>
    <row r="404" spans="1:18" ht="22.15" customHeight="1">
      <c r="A404" s="235">
        <v>395</v>
      </c>
      <c r="B404" s="236"/>
      <c r="C404" s="236" t="s">
        <v>685</v>
      </c>
      <c r="D404" s="236"/>
      <c r="E404" s="236"/>
      <c r="F404" s="261" t="s">
        <v>1421</v>
      </c>
      <c r="G404" s="262" t="s">
        <v>2225</v>
      </c>
      <c r="H404" s="318">
        <v>28750</v>
      </c>
      <c r="I404" s="345" t="s">
        <v>686</v>
      </c>
      <c r="J404" s="292" t="s">
        <v>1586</v>
      </c>
      <c r="K404" s="296" t="s">
        <v>1587</v>
      </c>
      <c r="L404" s="235">
        <v>4</v>
      </c>
      <c r="M404" s="250">
        <f t="shared" si="36"/>
        <v>1300000</v>
      </c>
      <c r="N404" s="250">
        <f t="shared" si="33"/>
        <v>1300000</v>
      </c>
      <c r="O404" s="250">
        <f t="shared" si="34"/>
        <v>0</v>
      </c>
      <c r="P404" s="235">
        <v>4</v>
      </c>
      <c r="Q404" s="250">
        <f t="shared" si="37"/>
        <v>1300000</v>
      </c>
      <c r="R404" s="250">
        <f t="shared" si="35"/>
        <v>0</v>
      </c>
    </row>
    <row r="405" spans="1:18" ht="22.15" customHeight="1">
      <c r="A405" s="235">
        <v>396</v>
      </c>
      <c r="B405" s="236"/>
      <c r="C405" s="236" t="s">
        <v>687</v>
      </c>
      <c r="D405" s="236"/>
      <c r="E405" s="236"/>
      <c r="F405" s="261" t="s">
        <v>1421</v>
      </c>
      <c r="G405" s="262" t="s">
        <v>2226</v>
      </c>
      <c r="H405" s="318">
        <v>23708</v>
      </c>
      <c r="I405" s="292" t="s">
        <v>688</v>
      </c>
      <c r="J405" s="292" t="s">
        <v>1579</v>
      </c>
      <c r="K405" s="296" t="s">
        <v>1580</v>
      </c>
      <c r="L405" s="235">
        <v>4</v>
      </c>
      <c r="M405" s="250">
        <f t="shared" si="36"/>
        <v>1300000</v>
      </c>
      <c r="N405" s="250">
        <f t="shared" si="33"/>
        <v>1300000</v>
      </c>
      <c r="O405" s="250">
        <f t="shared" si="34"/>
        <v>0</v>
      </c>
      <c r="P405" s="235">
        <v>3</v>
      </c>
      <c r="Q405" s="250">
        <f t="shared" si="37"/>
        <v>2400000</v>
      </c>
      <c r="R405" s="250">
        <f t="shared" si="35"/>
        <v>1100000</v>
      </c>
    </row>
    <row r="406" spans="1:18" ht="22.15" customHeight="1">
      <c r="A406" s="235">
        <v>397</v>
      </c>
      <c r="B406" s="236"/>
      <c r="C406" s="236" t="s">
        <v>689</v>
      </c>
      <c r="D406" s="236"/>
      <c r="E406" s="236"/>
      <c r="F406" s="261" t="s">
        <v>1423</v>
      </c>
      <c r="G406" s="262" t="s">
        <v>2227</v>
      </c>
      <c r="H406" s="318">
        <v>29975</v>
      </c>
      <c r="I406" s="292" t="s">
        <v>1395</v>
      </c>
      <c r="J406" s="292" t="s">
        <v>1573</v>
      </c>
      <c r="K406" s="296" t="s">
        <v>1574</v>
      </c>
      <c r="L406" s="235">
        <v>4</v>
      </c>
      <c r="M406" s="250">
        <f t="shared" si="36"/>
        <v>1300000</v>
      </c>
      <c r="N406" s="250">
        <f t="shared" si="33"/>
        <v>1300000</v>
      </c>
      <c r="O406" s="250">
        <f t="shared" si="34"/>
        <v>0</v>
      </c>
      <c r="P406" s="235">
        <v>3</v>
      </c>
      <c r="Q406" s="250">
        <f t="shared" si="37"/>
        <v>2400000</v>
      </c>
      <c r="R406" s="250">
        <f t="shared" si="35"/>
        <v>1100000</v>
      </c>
    </row>
    <row r="407" spans="1:18" ht="22.15" customHeight="1">
      <c r="A407" s="235">
        <v>398</v>
      </c>
      <c r="B407" s="236"/>
      <c r="C407" s="236" t="s">
        <v>690</v>
      </c>
      <c r="D407" s="236"/>
      <c r="E407" s="236"/>
      <c r="F407" s="261" t="s">
        <v>1421</v>
      </c>
      <c r="G407" s="262" t="s">
        <v>2228</v>
      </c>
      <c r="H407" s="318">
        <v>29032</v>
      </c>
      <c r="I407" s="292" t="s">
        <v>691</v>
      </c>
      <c r="J407" s="292" t="s">
        <v>1588</v>
      </c>
      <c r="K407" s="296" t="s">
        <v>1589</v>
      </c>
      <c r="L407" s="235">
        <v>3</v>
      </c>
      <c r="M407" s="250">
        <f t="shared" si="36"/>
        <v>2400000</v>
      </c>
      <c r="N407" s="250">
        <f t="shared" si="33"/>
        <v>1300000</v>
      </c>
      <c r="O407" s="250">
        <f t="shared" si="34"/>
        <v>1100000</v>
      </c>
      <c r="P407" s="235">
        <v>3</v>
      </c>
      <c r="Q407" s="250">
        <f t="shared" si="37"/>
        <v>2400000</v>
      </c>
      <c r="R407" s="250">
        <f t="shared" si="35"/>
        <v>0</v>
      </c>
    </row>
    <row r="408" spans="1:18" ht="22.15" customHeight="1">
      <c r="A408" s="235">
        <v>399</v>
      </c>
      <c r="B408" s="236"/>
      <c r="C408" s="236" t="s">
        <v>692</v>
      </c>
      <c r="D408" s="236"/>
      <c r="E408" s="236"/>
      <c r="F408" s="261" t="s">
        <v>1421</v>
      </c>
      <c r="G408" s="262" t="s">
        <v>2229</v>
      </c>
      <c r="H408" s="318">
        <v>27532</v>
      </c>
      <c r="I408" s="345" t="s">
        <v>693</v>
      </c>
      <c r="J408" s="292" t="s">
        <v>1820</v>
      </c>
      <c r="K408" s="296" t="s">
        <v>1821</v>
      </c>
      <c r="L408" s="235">
        <v>4</v>
      </c>
      <c r="M408" s="250">
        <f t="shared" si="36"/>
        <v>1300000</v>
      </c>
      <c r="N408" s="250">
        <f t="shared" si="33"/>
        <v>1300000</v>
      </c>
      <c r="O408" s="250">
        <f t="shared" si="34"/>
        <v>0</v>
      </c>
      <c r="P408" s="235">
        <v>4</v>
      </c>
      <c r="Q408" s="250">
        <f t="shared" si="37"/>
        <v>1300000</v>
      </c>
      <c r="R408" s="250">
        <f t="shared" si="35"/>
        <v>0</v>
      </c>
    </row>
    <row r="409" spans="1:18" ht="22.15" customHeight="1">
      <c r="A409" s="235">
        <v>400</v>
      </c>
      <c r="B409" s="236"/>
      <c r="C409" s="236" t="s">
        <v>694</v>
      </c>
      <c r="D409" s="236"/>
      <c r="E409" s="236"/>
      <c r="F409" s="261" t="s">
        <v>1423</v>
      </c>
      <c r="G409" s="262" t="s">
        <v>2230</v>
      </c>
      <c r="H409" s="318">
        <v>29944</v>
      </c>
      <c r="I409" s="292" t="s">
        <v>1396</v>
      </c>
      <c r="J409" s="292" t="s">
        <v>1822</v>
      </c>
      <c r="K409" s="296" t="s">
        <v>1823</v>
      </c>
      <c r="L409" s="235">
        <v>4</v>
      </c>
      <c r="M409" s="250">
        <f t="shared" si="36"/>
        <v>1300000</v>
      </c>
      <c r="N409" s="250">
        <f t="shared" si="33"/>
        <v>1300000</v>
      </c>
      <c r="O409" s="250">
        <f t="shared" si="34"/>
        <v>0</v>
      </c>
      <c r="P409" s="235">
        <v>4</v>
      </c>
      <c r="Q409" s="250">
        <f t="shared" si="37"/>
        <v>1300000</v>
      </c>
      <c r="R409" s="250">
        <f t="shared" si="35"/>
        <v>0</v>
      </c>
    </row>
    <row r="410" spans="1:18" ht="22.15" customHeight="1">
      <c r="A410" s="235">
        <v>401</v>
      </c>
      <c r="B410" s="236"/>
      <c r="C410" s="236" t="s">
        <v>695</v>
      </c>
      <c r="D410" s="236"/>
      <c r="E410" s="236"/>
      <c r="F410" s="261" t="s">
        <v>1421</v>
      </c>
      <c r="G410" s="262" t="s">
        <v>2231</v>
      </c>
      <c r="H410" s="318">
        <v>26630</v>
      </c>
      <c r="I410" s="292" t="s">
        <v>696</v>
      </c>
      <c r="J410" s="345" t="s">
        <v>1824</v>
      </c>
      <c r="K410" s="296" t="s">
        <v>1825</v>
      </c>
      <c r="L410" s="235">
        <v>4</v>
      </c>
      <c r="M410" s="250">
        <f t="shared" si="36"/>
        <v>1300000</v>
      </c>
      <c r="N410" s="250">
        <f t="shared" si="33"/>
        <v>1300000</v>
      </c>
      <c r="O410" s="250">
        <f t="shared" si="34"/>
        <v>0</v>
      </c>
      <c r="P410" s="235">
        <v>4</v>
      </c>
      <c r="Q410" s="250">
        <f t="shared" si="37"/>
        <v>1300000</v>
      </c>
      <c r="R410" s="250">
        <f t="shared" si="35"/>
        <v>0</v>
      </c>
    </row>
    <row r="411" spans="1:18" ht="22.15" customHeight="1">
      <c r="A411" s="235">
        <v>402</v>
      </c>
      <c r="B411" s="236"/>
      <c r="C411" s="236" t="s">
        <v>697</v>
      </c>
      <c r="D411" s="236"/>
      <c r="E411" s="236"/>
      <c r="F411" s="261" t="s">
        <v>1421</v>
      </c>
      <c r="G411" s="262" t="s">
        <v>2232</v>
      </c>
      <c r="H411" s="318">
        <v>29180</v>
      </c>
      <c r="I411" s="292" t="s">
        <v>1397</v>
      </c>
      <c r="J411" s="292" t="s">
        <v>1826</v>
      </c>
      <c r="K411" s="296" t="s">
        <v>1827</v>
      </c>
      <c r="L411" s="235">
        <v>4</v>
      </c>
      <c r="M411" s="250">
        <f t="shared" si="36"/>
        <v>1300000</v>
      </c>
      <c r="N411" s="250">
        <f t="shared" si="33"/>
        <v>1300000</v>
      </c>
      <c r="O411" s="250">
        <f t="shared" si="34"/>
        <v>0</v>
      </c>
      <c r="P411" s="235">
        <v>4</v>
      </c>
      <c r="Q411" s="250">
        <f t="shared" si="37"/>
        <v>1300000</v>
      </c>
      <c r="R411" s="250">
        <f t="shared" si="35"/>
        <v>0</v>
      </c>
    </row>
    <row r="412" spans="1:18" ht="22.15" customHeight="1">
      <c r="A412" s="235">
        <v>403</v>
      </c>
      <c r="B412" s="230"/>
      <c r="C412" s="236" t="s">
        <v>698</v>
      </c>
      <c r="D412" s="236"/>
      <c r="E412" s="236"/>
      <c r="F412" s="261" t="s">
        <v>1421</v>
      </c>
      <c r="G412" s="262" t="s">
        <v>2233</v>
      </c>
      <c r="H412" s="318">
        <v>29646</v>
      </c>
      <c r="I412" s="292" t="s">
        <v>699</v>
      </c>
      <c r="J412" s="292" t="s">
        <v>1828</v>
      </c>
      <c r="K412" s="296" t="s">
        <v>1829</v>
      </c>
      <c r="L412" s="235">
        <v>4</v>
      </c>
      <c r="M412" s="250">
        <f t="shared" si="36"/>
        <v>1300000</v>
      </c>
      <c r="N412" s="250">
        <f t="shared" si="33"/>
        <v>1300000</v>
      </c>
      <c r="O412" s="250">
        <f t="shared" si="34"/>
        <v>0</v>
      </c>
      <c r="P412" s="235">
        <v>4</v>
      </c>
      <c r="Q412" s="250">
        <f t="shared" si="37"/>
        <v>1300000</v>
      </c>
      <c r="R412" s="250">
        <f t="shared" si="35"/>
        <v>0</v>
      </c>
    </row>
    <row r="413" spans="1:18" ht="22.15" customHeight="1">
      <c r="A413" s="235">
        <v>404</v>
      </c>
      <c r="B413" s="236"/>
      <c r="C413" s="236" t="s">
        <v>700</v>
      </c>
      <c r="D413" s="236"/>
      <c r="E413" s="236"/>
      <c r="F413" s="261" t="s">
        <v>1423</v>
      </c>
      <c r="G413" s="262" t="s">
        <v>2234</v>
      </c>
      <c r="H413" s="318">
        <v>33027</v>
      </c>
      <c r="I413" s="292" t="s">
        <v>701</v>
      </c>
      <c r="J413" s="345" t="s">
        <v>1571</v>
      </c>
      <c r="K413" s="296" t="s">
        <v>1572</v>
      </c>
      <c r="L413" s="235">
        <v>4</v>
      </c>
      <c r="M413" s="250">
        <f t="shared" si="36"/>
        <v>1300000</v>
      </c>
      <c r="N413" s="250">
        <f t="shared" si="33"/>
        <v>1300000</v>
      </c>
      <c r="O413" s="250">
        <f t="shared" si="34"/>
        <v>0</v>
      </c>
      <c r="P413" s="235">
        <v>2</v>
      </c>
      <c r="Q413" s="250">
        <f t="shared" si="37"/>
        <v>4700000</v>
      </c>
      <c r="R413" s="250">
        <f t="shared" si="35"/>
        <v>3400000</v>
      </c>
    </row>
    <row r="414" spans="1:18" ht="22.15" customHeight="1">
      <c r="A414" s="235">
        <v>405</v>
      </c>
      <c r="B414" s="239"/>
      <c r="C414" s="239" t="s">
        <v>702</v>
      </c>
      <c r="D414" s="239"/>
      <c r="E414" s="239"/>
      <c r="F414" s="298" t="s">
        <v>1423</v>
      </c>
      <c r="G414" s="262" t="s">
        <v>2235</v>
      </c>
      <c r="H414" s="347">
        <v>30957</v>
      </c>
      <c r="I414" s="348" t="s">
        <v>703</v>
      </c>
      <c r="J414" s="349" t="s">
        <v>1577</v>
      </c>
      <c r="K414" s="350" t="s">
        <v>1578</v>
      </c>
      <c r="L414" s="235">
        <v>4</v>
      </c>
      <c r="M414" s="250">
        <f t="shared" si="36"/>
        <v>1300000</v>
      </c>
      <c r="N414" s="250">
        <f t="shared" si="33"/>
        <v>1300000</v>
      </c>
      <c r="O414" s="250">
        <f t="shared" si="34"/>
        <v>0</v>
      </c>
      <c r="P414" s="235">
        <v>4</v>
      </c>
      <c r="Q414" s="250">
        <f t="shared" si="37"/>
        <v>1300000</v>
      </c>
      <c r="R414" s="250">
        <f t="shared" si="35"/>
        <v>0</v>
      </c>
    </row>
    <row r="415" spans="1:18" ht="22.15" customHeight="1">
      <c r="A415" s="235">
        <v>406</v>
      </c>
      <c r="B415" s="236"/>
      <c r="C415" s="236" t="s">
        <v>704</v>
      </c>
      <c r="D415" s="236"/>
      <c r="E415" s="236"/>
      <c r="F415" s="261" t="s">
        <v>1421</v>
      </c>
      <c r="G415" s="262" t="s">
        <v>2236</v>
      </c>
      <c r="H415" s="318">
        <v>36052</v>
      </c>
      <c r="I415" s="345" t="s">
        <v>705</v>
      </c>
      <c r="J415" s="345" t="s">
        <v>1830</v>
      </c>
      <c r="K415" s="296" t="s">
        <v>1831</v>
      </c>
      <c r="L415" s="235">
        <v>4</v>
      </c>
      <c r="M415" s="250">
        <f t="shared" si="36"/>
        <v>1300000</v>
      </c>
      <c r="N415" s="250">
        <f t="shared" si="33"/>
        <v>1300000</v>
      </c>
      <c r="O415" s="250">
        <f t="shared" si="34"/>
        <v>0</v>
      </c>
      <c r="P415" s="235">
        <v>4</v>
      </c>
      <c r="Q415" s="250">
        <f t="shared" si="37"/>
        <v>1300000</v>
      </c>
      <c r="R415" s="250">
        <f t="shared" si="35"/>
        <v>0</v>
      </c>
    </row>
    <row r="416" spans="1:18" ht="22.15" customHeight="1">
      <c r="A416" s="235">
        <v>407</v>
      </c>
      <c r="B416" s="236"/>
      <c r="C416" s="236" t="s">
        <v>706</v>
      </c>
      <c r="D416" s="236"/>
      <c r="E416" s="236"/>
      <c r="F416" s="261" t="s">
        <v>1421</v>
      </c>
      <c r="G416" s="262" t="s">
        <v>2237</v>
      </c>
      <c r="H416" s="318">
        <v>36430</v>
      </c>
      <c r="I416" s="345" t="s">
        <v>707</v>
      </c>
      <c r="J416" s="292" t="s">
        <v>1832</v>
      </c>
      <c r="K416" s="296" t="s">
        <v>1583</v>
      </c>
      <c r="L416" s="235">
        <v>4</v>
      </c>
      <c r="M416" s="250">
        <f t="shared" si="36"/>
        <v>1300000</v>
      </c>
      <c r="N416" s="250">
        <f t="shared" si="33"/>
        <v>1300000</v>
      </c>
      <c r="O416" s="250">
        <f t="shared" si="34"/>
        <v>0</v>
      </c>
      <c r="P416" s="235">
        <v>4</v>
      </c>
      <c r="Q416" s="250">
        <f t="shared" si="37"/>
        <v>1300000</v>
      </c>
      <c r="R416" s="250">
        <f t="shared" si="35"/>
        <v>0</v>
      </c>
    </row>
    <row r="417" spans="1:19" ht="22.15" customHeight="1">
      <c r="A417" s="235">
        <v>408</v>
      </c>
      <c r="B417" s="236"/>
      <c r="C417" s="236" t="s">
        <v>708</v>
      </c>
      <c r="D417" s="236"/>
      <c r="E417" s="236"/>
      <c r="F417" s="261" t="s">
        <v>1421</v>
      </c>
      <c r="G417" s="262" t="s">
        <v>2238</v>
      </c>
      <c r="H417" s="318">
        <v>36259</v>
      </c>
      <c r="I417" s="345" t="s">
        <v>709</v>
      </c>
      <c r="J417" s="292" t="s">
        <v>1590</v>
      </c>
      <c r="K417" s="296" t="s">
        <v>1591</v>
      </c>
      <c r="L417" s="235">
        <v>4</v>
      </c>
      <c r="M417" s="250">
        <f t="shared" si="36"/>
        <v>1300000</v>
      </c>
      <c r="N417" s="250">
        <f t="shared" si="33"/>
        <v>1300000</v>
      </c>
      <c r="O417" s="250">
        <f t="shared" si="34"/>
        <v>0</v>
      </c>
      <c r="P417" s="235">
        <v>4</v>
      </c>
      <c r="Q417" s="250">
        <f t="shared" si="37"/>
        <v>1300000</v>
      </c>
      <c r="R417" s="250">
        <f t="shared" si="35"/>
        <v>0</v>
      </c>
    </row>
    <row r="418" spans="1:19" ht="34.9" customHeight="1">
      <c r="A418" s="672">
        <v>409</v>
      </c>
      <c r="B418" s="673"/>
      <c r="C418" s="673" t="s">
        <v>1539</v>
      </c>
      <c r="D418" s="673"/>
      <c r="E418" s="673"/>
      <c r="F418" s="674" t="s">
        <v>1421</v>
      </c>
      <c r="G418" s="675" t="s">
        <v>2239</v>
      </c>
      <c r="H418" s="676">
        <v>34890</v>
      </c>
      <c r="I418" s="677" t="s">
        <v>1833</v>
      </c>
      <c r="J418" s="678" t="s">
        <v>1834</v>
      </c>
      <c r="K418" s="679" t="s">
        <v>1835</v>
      </c>
      <c r="L418" s="672">
        <v>4</v>
      </c>
      <c r="M418" s="680">
        <f t="shared" si="36"/>
        <v>1300000</v>
      </c>
      <c r="N418" s="680">
        <f t="shared" si="33"/>
        <v>1300000</v>
      </c>
      <c r="O418" s="680">
        <f t="shared" si="34"/>
        <v>0</v>
      </c>
      <c r="P418" s="672">
        <v>4</v>
      </c>
      <c r="Q418" s="680">
        <f t="shared" si="37"/>
        <v>1300000</v>
      </c>
      <c r="R418" s="680">
        <f t="shared" si="35"/>
        <v>0</v>
      </c>
    </row>
    <row r="419" spans="1:19" s="614" customFormat="1" ht="29.45" customHeight="1">
      <c r="A419" s="681"/>
      <c r="B419" s="682"/>
      <c r="C419" s="654" t="s">
        <v>3672</v>
      </c>
      <c r="D419" s="654"/>
      <c r="E419" s="654"/>
      <c r="F419" s="655" t="s">
        <v>1423</v>
      </c>
      <c r="G419" s="675" t="s">
        <v>3918</v>
      </c>
      <c r="H419" s="682"/>
      <c r="I419" s="623" t="s">
        <v>3782</v>
      </c>
      <c r="J419" s="657" t="s">
        <v>3783</v>
      </c>
      <c r="K419" s="654" t="s">
        <v>3784</v>
      </c>
      <c r="L419" s="655">
        <v>4</v>
      </c>
      <c r="M419" s="671">
        <v>1236066</v>
      </c>
      <c r="N419" s="671">
        <v>1236066</v>
      </c>
      <c r="O419" s="654"/>
      <c r="P419" s="655">
        <v>4</v>
      </c>
      <c r="Q419" s="658">
        <f>+M419</f>
        <v>1236066</v>
      </c>
      <c r="R419" s="654"/>
      <c r="S419" s="614" t="s">
        <v>3898</v>
      </c>
    </row>
    <row r="420" spans="1:19" s="614" customFormat="1" ht="30" hidden="1">
      <c r="A420" s="681"/>
      <c r="B420" s="682"/>
      <c r="C420" s="654" t="s">
        <v>3673</v>
      </c>
      <c r="D420" s="654"/>
      <c r="E420" s="654"/>
      <c r="F420" s="655" t="s">
        <v>1421</v>
      </c>
      <c r="G420" s="202">
        <v>33558</v>
      </c>
      <c r="H420" s="682"/>
      <c r="I420" s="173" t="s">
        <v>3785</v>
      </c>
      <c r="J420" s="659" t="s">
        <v>3786</v>
      </c>
      <c r="K420" s="660" t="s">
        <v>3787</v>
      </c>
      <c r="L420" s="655">
        <v>4</v>
      </c>
      <c r="M420" s="671">
        <v>1236066</v>
      </c>
      <c r="N420" s="671">
        <v>1236066</v>
      </c>
      <c r="O420" s="654"/>
      <c r="P420" s="655">
        <v>4</v>
      </c>
      <c r="Q420" s="658">
        <f>+M420</f>
        <v>1236066</v>
      </c>
      <c r="R420" s="654"/>
      <c r="S420" s="614" t="s">
        <v>3899</v>
      </c>
    </row>
    <row r="421" spans="1:19" s="614" customFormat="1" ht="30" hidden="1">
      <c r="A421" s="681"/>
      <c r="B421" s="682"/>
      <c r="C421" s="654" t="s">
        <v>3674</v>
      </c>
      <c r="D421" s="654"/>
      <c r="E421" s="654"/>
      <c r="F421" s="655" t="s">
        <v>1421</v>
      </c>
      <c r="G421" s="202">
        <v>35814</v>
      </c>
      <c r="H421" s="682"/>
      <c r="I421" s="173" t="s">
        <v>3788</v>
      </c>
      <c r="J421" s="659" t="s">
        <v>3789</v>
      </c>
      <c r="K421" s="660" t="s">
        <v>3790</v>
      </c>
      <c r="L421" s="655">
        <v>4</v>
      </c>
      <c r="M421" s="671">
        <v>1236066</v>
      </c>
      <c r="N421" s="671">
        <v>1236066</v>
      </c>
      <c r="O421" s="654"/>
      <c r="P421" s="655">
        <v>4</v>
      </c>
      <c r="Q421" s="658">
        <f>+M421</f>
        <v>1236066</v>
      </c>
      <c r="R421" s="654"/>
      <c r="S421" s="614" t="s">
        <v>3900</v>
      </c>
    </row>
    <row r="422" spans="1:19" s="614" customFormat="1" ht="12.6" hidden="1" customHeight="1">
      <c r="A422" s="681"/>
      <c r="B422" s="682"/>
      <c r="C422" s="654" t="s">
        <v>3675</v>
      </c>
      <c r="D422" s="654"/>
      <c r="E422" s="654"/>
      <c r="F422" s="655" t="s">
        <v>1421</v>
      </c>
      <c r="G422" s="656">
        <v>36602</v>
      </c>
      <c r="H422" s="682"/>
      <c r="I422" s="182" t="s">
        <v>3791</v>
      </c>
      <c r="J422" s="659" t="s">
        <v>3792</v>
      </c>
      <c r="K422" s="660" t="s">
        <v>3793</v>
      </c>
      <c r="L422" s="655">
        <v>4</v>
      </c>
      <c r="M422" s="671">
        <v>1236066</v>
      </c>
      <c r="N422" s="671">
        <v>1236066</v>
      </c>
      <c r="O422" s="654"/>
      <c r="P422" s="655">
        <v>4</v>
      </c>
      <c r="Q422" s="658">
        <f>+M422</f>
        <v>1236066</v>
      </c>
      <c r="R422" s="654"/>
      <c r="S422" s="614" t="s">
        <v>3905</v>
      </c>
    </row>
    <row r="423" spans="1:19" s="614" customFormat="1" ht="12.6" hidden="1" customHeight="1">
      <c r="A423" s="681"/>
      <c r="B423" s="682"/>
      <c r="C423" s="654" t="s">
        <v>3676</v>
      </c>
      <c r="D423" s="654"/>
      <c r="E423" s="654"/>
      <c r="F423" s="655" t="s">
        <v>1421</v>
      </c>
      <c r="G423" s="202">
        <v>36725</v>
      </c>
      <c r="H423" s="682"/>
      <c r="I423" s="173" t="s">
        <v>3794</v>
      </c>
      <c r="J423" s="659" t="s">
        <v>3795</v>
      </c>
      <c r="K423" s="660" t="s">
        <v>3796</v>
      </c>
      <c r="L423" s="655">
        <v>4</v>
      </c>
      <c r="M423" s="671">
        <v>1236066</v>
      </c>
      <c r="N423" s="671">
        <v>1236066</v>
      </c>
      <c r="O423" s="654"/>
      <c r="P423" s="655">
        <v>4</v>
      </c>
      <c r="Q423" s="658">
        <f>+M423</f>
        <v>1236066</v>
      </c>
      <c r="R423" s="654"/>
      <c r="S423" s="614" t="s">
        <v>3906</v>
      </c>
    </row>
    <row r="424" spans="1:19" s="614" customFormat="1" ht="12.6" hidden="1" customHeight="1">
      <c r="A424" s="681"/>
      <c r="B424" s="682"/>
      <c r="C424" s="654" t="s">
        <v>3732</v>
      </c>
      <c r="D424" s="654"/>
      <c r="E424" s="654"/>
      <c r="F424" s="655" t="s">
        <v>1421</v>
      </c>
      <c r="G424" s="661">
        <v>33550</v>
      </c>
      <c r="H424" s="682"/>
      <c r="I424" s="662" t="s">
        <v>3826</v>
      </c>
      <c r="J424" s="662" t="s">
        <v>3827</v>
      </c>
      <c r="K424" s="654" t="s">
        <v>3857</v>
      </c>
      <c r="L424" s="655">
        <v>4</v>
      </c>
      <c r="M424" s="663">
        <f>ROUND(1300000*77/366,0)</f>
        <v>273497</v>
      </c>
      <c r="N424" s="663">
        <f>ROUND(1300000*77/366,0)</f>
        <v>273497</v>
      </c>
      <c r="O424" s="654"/>
      <c r="P424" s="655">
        <v>4</v>
      </c>
      <c r="Q424" s="663">
        <f>ROUND(1300000*77/366,0)</f>
        <v>273497</v>
      </c>
      <c r="R424" s="654"/>
      <c r="S424" s="614" t="s">
        <v>3899</v>
      </c>
    </row>
    <row r="425" spans="1:19" s="614" customFormat="1" ht="12.6" hidden="1" customHeight="1">
      <c r="A425" s="681"/>
      <c r="B425" s="682"/>
      <c r="C425" s="654" t="s">
        <v>3733</v>
      </c>
      <c r="D425" s="654"/>
      <c r="E425" s="654"/>
      <c r="F425" s="655" t="s">
        <v>1421</v>
      </c>
      <c r="G425" s="661">
        <v>35690</v>
      </c>
      <c r="H425" s="682"/>
      <c r="I425" s="662" t="s">
        <v>3831</v>
      </c>
      <c r="J425" s="662" t="s">
        <v>3844</v>
      </c>
      <c r="K425" s="654" t="s">
        <v>3858</v>
      </c>
      <c r="L425" s="655">
        <v>4</v>
      </c>
      <c r="M425" s="663">
        <f t="shared" ref="M425:N437" si="38">ROUND(1300000*77/366,0)</f>
        <v>273497</v>
      </c>
      <c r="N425" s="663">
        <f t="shared" si="38"/>
        <v>273497</v>
      </c>
      <c r="O425" s="654"/>
      <c r="P425" s="655">
        <v>4</v>
      </c>
      <c r="Q425" s="663">
        <f t="shared" ref="Q425:Q437" si="39">ROUND(1300000*77/366,0)</f>
        <v>273497</v>
      </c>
      <c r="R425" s="654"/>
      <c r="S425" s="614" t="s">
        <v>3907</v>
      </c>
    </row>
    <row r="426" spans="1:19" s="614" customFormat="1" ht="15" hidden="1">
      <c r="A426" s="681"/>
      <c r="B426" s="682"/>
      <c r="C426" s="654" t="s">
        <v>3734</v>
      </c>
      <c r="D426" s="654"/>
      <c r="E426" s="654"/>
      <c r="F426" s="655" t="s">
        <v>1421</v>
      </c>
      <c r="G426" s="661">
        <v>36417</v>
      </c>
      <c r="H426" s="682"/>
      <c r="I426" s="662" t="s">
        <v>3832</v>
      </c>
      <c r="J426" s="662" t="s">
        <v>3845</v>
      </c>
      <c r="K426" s="654" t="s">
        <v>3859</v>
      </c>
      <c r="L426" s="655">
        <v>4</v>
      </c>
      <c r="M426" s="663">
        <f t="shared" si="38"/>
        <v>273497</v>
      </c>
      <c r="N426" s="663">
        <f t="shared" si="38"/>
        <v>273497</v>
      </c>
      <c r="O426" s="654"/>
      <c r="P426" s="655">
        <v>4</v>
      </c>
      <c r="Q426" s="663">
        <f t="shared" si="39"/>
        <v>273497</v>
      </c>
      <c r="R426" s="654"/>
      <c r="S426" s="614" t="s">
        <v>3908</v>
      </c>
    </row>
    <row r="427" spans="1:19" s="614" customFormat="1" ht="15" hidden="1">
      <c r="A427" s="681"/>
      <c r="B427" s="682"/>
      <c r="C427" s="654" t="s">
        <v>3735</v>
      </c>
      <c r="D427" s="654"/>
      <c r="E427" s="654"/>
      <c r="F427" s="655" t="s">
        <v>1423</v>
      </c>
      <c r="G427" s="661">
        <v>37214</v>
      </c>
      <c r="H427" s="682"/>
      <c r="I427" s="662" t="s">
        <v>3833</v>
      </c>
      <c r="J427" s="662" t="s">
        <v>3846</v>
      </c>
      <c r="K427" s="654" t="s">
        <v>3860</v>
      </c>
      <c r="L427" s="655">
        <v>4</v>
      </c>
      <c r="M427" s="663">
        <f t="shared" si="38"/>
        <v>273497</v>
      </c>
      <c r="N427" s="663">
        <f t="shared" si="38"/>
        <v>273497</v>
      </c>
      <c r="O427" s="654"/>
      <c r="P427" s="655">
        <v>4</v>
      </c>
      <c r="Q427" s="663">
        <f t="shared" si="39"/>
        <v>273497</v>
      </c>
      <c r="R427" s="654"/>
      <c r="S427" s="614" t="s">
        <v>3906</v>
      </c>
    </row>
    <row r="428" spans="1:19" s="614" customFormat="1" ht="30" hidden="1">
      <c r="A428" s="681"/>
      <c r="B428" s="682"/>
      <c r="C428" s="654" t="s">
        <v>3736</v>
      </c>
      <c r="D428" s="654"/>
      <c r="E428" s="654"/>
      <c r="F428" s="654" t="s">
        <v>1421</v>
      </c>
      <c r="G428" s="661">
        <v>36839</v>
      </c>
      <c r="H428" s="682"/>
      <c r="I428" s="662" t="s">
        <v>3834</v>
      </c>
      <c r="J428" s="662" t="s">
        <v>3847</v>
      </c>
      <c r="K428" s="654" t="s">
        <v>3861</v>
      </c>
      <c r="L428" s="655">
        <v>4</v>
      </c>
      <c r="M428" s="663">
        <f t="shared" si="38"/>
        <v>273497</v>
      </c>
      <c r="N428" s="663">
        <f t="shared" si="38"/>
        <v>273497</v>
      </c>
      <c r="O428" s="654"/>
      <c r="P428" s="655">
        <v>4</v>
      </c>
      <c r="Q428" s="663">
        <f t="shared" si="39"/>
        <v>273497</v>
      </c>
      <c r="R428" s="654"/>
      <c r="S428" s="614" t="s">
        <v>3909</v>
      </c>
    </row>
    <row r="429" spans="1:19" s="614" customFormat="1" ht="15" hidden="1">
      <c r="A429" s="681"/>
      <c r="B429" s="682"/>
      <c r="C429" s="654" t="s">
        <v>3737</v>
      </c>
      <c r="D429" s="654"/>
      <c r="E429" s="654"/>
      <c r="F429" s="654" t="s">
        <v>1421</v>
      </c>
      <c r="G429" s="661">
        <v>36265</v>
      </c>
      <c r="H429" s="682"/>
      <c r="I429" s="662" t="s">
        <v>3835</v>
      </c>
      <c r="J429" s="662" t="s">
        <v>3848</v>
      </c>
      <c r="K429" s="654" t="s">
        <v>3862</v>
      </c>
      <c r="L429" s="655">
        <v>4</v>
      </c>
      <c r="M429" s="663">
        <f t="shared" si="38"/>
        <v>273497</v>
      </c>
      <c r="N429" s="663">
        <f t="shared" si="38"/>
        <v>273497</v>
      </c>
      <c r="O429" s="654"/>
      <c r="P429" s="655">
        <v>4</v>
      </c>
      <c r="Q429" s="663">
        <f t="shared" si="39"/>
        <v>273497</v>
      </c>
      <c r="R429" s="654"/>
      <c r="S429" s="614" t="s">
        <v>3910</v>
      </c>
    </row>
    <row r="430" spans="1:19" s="614" customFormat="1" ht="30" hidden="1">
      <c r="A430" s="681"/>
      <c r="B430" s="682"/>
      <c r="C430" s="654" t="s">
        <v>3738</v>
      </c>
      <c r="D430" s="654"/>
      <c r="E430" s="654"/>
      <c r="F430" s="654" t="s">
        <v>1423</v>
      </c>
      <c r="G430" s="661">
        <v>37009</v>
      </c>
      <c r="H430" s="682"/>
      <c r="I430" s="662" t="s">
        <v>3836</v>
      </c>
      <c r="J430" s="662" t="s">
        <v>3849</v>
      </c>
      <c r="K430" s="654" t="s">
        <v>3863</v>
      </c>
      <c r="L430" s="655">
        <v>4</v>
      </c>
      <c r="M430" s="663">
        <f t="shared" si="38"/>
        <v>273497</v>
      </c>
      <c r="N430" s="663">
        <f t="shared" si="38"/>
        <v>273497</v>
      </c>
      <c r="O430" s="654"/>
      <c r="P430" s="655">
        <v>4</v>
      </c>
      <c r="Q430" s="663">
        <f t="shared" si="39"/>
        <v>273497</v>
      </c>
      <c r="R430" s="654"/>
      <c r="S430" s="614" t="s">
        <v>3910</v>
      </c>
    </row>
    <row r="431" spans="1:19" s="614" customFormat="1" ht="15" hidden="1">
      <c r="A431" s="681"/>
      <c r="B431" s="682"/>
      <c r="C431" s="654" t="s">
        <v>3739</v>
      </c>
      <c r="D431" s="654"/>
      <c r="E431" s="654"/>
      <c r="F431" s="654" t="s">
        <v>1421</v>
      </c>
      <c r="G431" s="661">
        <v>36217</v>
      </c>
      <c r="H431" s="682"/>
      <c r="I431" s="662" t="s">
        <v>3837</v>
      </c>
      <c r="J431" s="662" t="s">
        <v>3850</v>
      </c>
      <c r="K431" s="654" t="s">
        <v>3864</v>
      </c>
      <c r="L431" s="655">
        <v>4</v>
      </c>
      <c r="M431" s="663">
        <f t="shared" si="38"/>
        <v>273497</v>
      </c>
      <c r="N431" s="663">
        <f t="shared" si="38"/>
        <v>273497</v>
      </c>
      <c r="O431" s="654"/>
      <c r="P431" s="655">
        <v>4</v>
      </c>
      <c r="Q431" s="663">
        <f t="shared" si="39"/>
        <v>273497</v>
      </c>
      <c r="R431" s="654"/>
      <c r="S431" s="614" t="s">
        <v>3910</v>
      </c>
    </row>
    <row r="432" spans="1:19" s="614" customFormat="1" ht="15" hidden="1">
      <c r="A432" s="681"/>
      <c r="B432" s="682"/>
      <c r="C432" s="654" t="s">
        <v>3740</v>
      </c>
      <c r="D432" s="654"/>
      <c r="E432" s="654"/>
      <c r="F432" s="655" t="s">
        <v>1421</v>
      </c>
      <c r="G432" s="661">
        <v>36626</v>
      </c>
      <c r="H432" s="682"/>
      <c r="I432" s="662" t="s">
        <v>3838</v>
      </c>
      <c r="J432" s="662" t="s">
        <v>3851</v>
      </c>
      <c r="K432" s="654" t="s">
        <v>3865</v>
      </c>
      <c r="L432" s="655">
        <v>4</v>
      </c>
      <c r="M432" s="663">
        <f t="shared" si="38"/>
        <v>273497</v>
      </c>
      <c r="N432" s="663">
        <f t="shared" si="38"/>
        <v>273497</v>
      </c>
      <c r="O432" s="682"/>
      <c r="P432" s="655">
        <v>4</v>
      </c>
      <c r="Q432" s="663">
        <f t="shared" si="39"/>
        <v>273497</v>
      </c>
      <c r="R432" s="682"/>
      <c r="S432" s="614" t="s">
        <v>3910</v>
      </c>
    </row>
    <row r="433" spans="1:19" s="614" customFormat="1" ht="30" hidden="1">
      <c r="A433" s="681"/>
      <c r="B433" s="682"/>
      <c r="C433" s="654" t="s">
        <v>3741</v>
      </c>
      <c r="D433" s="654"/>
      <c r="E433" s="654"/>
      <c r="F433" s="655" t="s">
        <v>1421</v>
      </c>
      <c r="G433" s="661">
        <v>35679</v>
      </c>
      <c r="H433" s="682"/>
      <c r="I433" s="662" t="s">
        <v>3839</v>
      </c>
      <c r="J433" s="662" t="s">
        <v>3852</v>
      </c>
      <c r="K433" s="654" t="s">
        <v>3866</v>
      </c>
      <c r="L433" s="655">
        <v>4</v>
      </c>
      <c r="M433" s="663">
        <f t="shared" si="38"/>
        <v>273497</v>
      </c>
      <c r="N433" s="663">
        <f t="shared" si="38"/>
        <v>273497</v>
      </c>
      <c r="O433" s="682"/>
      <c r="P433" s="655">
        <v>4</v>
      </c>
      <c r="Q433" s="663">
        <f t="shared" si="39"/>
        <v>273497</v>
      </c>
      <c r="R433" s="682"/>
      <c r="S433" s="614" t="s">
        <v>3906</v>
      </c>
    </row>
    <row r="434" spans="1:19" s="614" customFormat="1" ht="15" hidden="1">
      <c r="A434" s="681"/>
      <c r="B434" s="682"/>
      <c r="C434" s="654" t="s">
        <v>3742</v>
      </c>
      <c r="D434" s="654"/>
      <c r="E434" s="654"/>
      <c r="F434" s="655" t="s">
        <v>1421</v>
      </c>
      <c r="G434" s="661">
        <v>36051</v>
      </c>
      <c r="H434" s="682"/>
      <c r="I434" s="662" t="s">
        <v>3840</v>
      </c>
      <c r="J434" s="662" t="s">
        <v>3853</v>
      </c>
      <c r="K434" s="654" t="s">
        <v>3867</v>
      </c>
      <c r="L434" s="655">
        <v>4</v>
      </c>
      <c r="M434" s="663">
        <f t="shared" si="38"/>
        <v>273497</v>
      </c>
      <c r="N434" s="663">
        <f t="shared" si="38"/>
        <v>273497</v>
      </c>
      <c r="O434" s="682"/>
      <c r="P434" s="655">
        <v>4</v>
      </c>
      <c r="Q434" s="663">
        <f t="shared" si="39"/>
        <v>273497</v>
      </c>
      <c r="R434" s="682"/>
      <c r="S434" s="614" t="s">
        <v>3906</v>
      </c>
    </row>
    <row r="435" spans="1:19" s="614" customFormat="1" ht="30" hidden="1">
      <c r="A435" s="681"/>
      <c r="B435" s="682"/>
      <c r="C435" s="654" t="s">
        <v>3743</v>
      </c>
      <c r="D435" s="654"/>
      <c r="E435" s="654"/>
      <c r="F435" s="655" t="s">
        <v>1421</v>
      </c>
      <c r="G435" s="661">
        <v>33360</v>
      </c>
      <c r="H435" s="682"/>
      <c r="I435" s="662" t="s">
        <v>3841</v>
      </c>
      <c r="J435" s="662" t="s">
        <v>3854</v>
      </c>
      <c r="K435" s="654" t="s">
        <v>3868</v>
      </c>
      <c r="L435" s="655">
        <v>4</v>
      </c>
      <c r="M435" s="663">
        <f t="shared" si="38"/>
        <v>273497</v>
      </c>
      <c r="N435" s="663">
        <f t="shared" si="38"/>
        <v>273497</v>
      </c>
      <c r="O435" s="682"/>
      <c r="P435" s="655">
        <v>4</v>
      </c>
      <c r="Q435" s="663">
        <f t="shared" si="39"/>
        <v>273497</v>
      </c>
      <c r="R435" s="682"/>
      <c r="S435" s="614" t="s">
        <v>3905</v>
      </c>
    </row>
    <row r="436" spans="1:19" s="614" customFormat="1" ht="30" hidden="1">
      <c r="A436" s="681"/>
      <c r="B436" s="682"/>
      <c r="C436" s="654" t="s">
        <v>3744</v>
      </c>
      <c r="D436" s="654"/>
      <c r="E436" s="654"/>
      <c r="F436" s="655" t="s">
        <v>1421</v>
      </c>
      <c r="G436" s="661">
        <v>35031</v>
      </c>
      <c r="H436" s="682"/>
      <c r="I436" s="662" t="s">
        <v>3842</v>
      </c>
      <c r="J436" s="662" t="s">
        <v>3855</v>
      </c>
      <c r="K436" s="654" t="s">
        <v>3869</v>
      </c>
      <c r="L436" s="655">
        <v>4</v>
      </c>
      <c r="M436" s="663">
        <f t="shared" si="38"/>
        <v>273497</v>
      </c>
      <c r="N436" s="663">
        <f t="shared" si="38"/>
        <v>273497</v>
      </c>
      <c r="O436" s="682"/>
      <c r="P436" s="655">
        <v>4</v>
      </c>
      <c r="Q436" s="663">
        <f t="shared" si="39"/>
        <v>273497</v>
      </c>
      <c r="R436" s="682"/>
      <c r="S436" s="614" t="s">
        <v>1190</v>
      </c>
    </row>
    <row r="437" spans="1:19" s="614" customFormat="1" ht="30" hidden="1">
      <c r="A437" s="681"/>
      <c r="B437" s="682"/>
      <c r="C437" s="654" t="s">
        <v>3745</v>
      </c>
      <c r="D437" s="654"/>
      <c r="E437" s="654"/>
      <c r="F437" s="655" t="s">
        <v>1421</v>
      </c>
      <c r="G437" s="661">
        <v>33409</v>
      </c>
      <c r="H437" s="682"/>
      <c r="I437" s="662" t="s">
        <v>3843</v>
      </c>
      <c r="J437" s="662" t="s">
        <v>3856</v>
      </c>
      <c r="K437" s="654" t="s">
        <v>3870</v>
      </c>
      <c r="L437" s="655">
        <v>4</v>
      </c>
      <c r="M437" s="663">
        <f t="shared" si="38"/>
        <v>273497</v>
      </c>
      <c r="N437" s="663">
        <f t="shared" si="38"/>
        <v>273497</v>
      </c>
      <c r="O437" s="682"/>
      <c r="P437" s="655">
        <v>4</v>
      </c>
      <c r="Q437" s="663">
        <f t="shared" si="39"/>
        <v>273497</v>
      </c>
      <c r="R437" s="682"/>
      <c r="S437" s="614" t="s">
        <v>1190</v>
      </c>
    </row>
    <row r="438" spans="1:19" s="614" customFormat="1" ht="30" hidden="1">
      <c r="A438" s="681"/>
      <c r="B438" s="682"/>
      <c r="C438" s="654" t="s">
        <v>3746</v>
      </c>
      <c r="D438" s="654"/>
      <c r="E438" s="654"/>
      <c r="F438" s="655" t="s">
        <v>1421</v>
      </c>
      <c r="G438" s="661">
        <v>37259</v>
      </c>
      <c r="H438" s="682"/>
      <c r="I438" s="662" t="s">
        <v>3871</v>
      </c>
      <c r="J438" s="662" t="s">
        <v>3876</v>
      </c>
      <c r="K438" s="654" t="s">
        <v>3881</v>
      </c>
      <c r="L438" s="655">
        <v>3</v>
      </c>
      <c r="M438" s="663">
        <f>ROUND(2400000*0.185792349726776,0)</f>
        <v>445902</v>
      </c>
      <c r="N438" s="663">
        <f>ROUND(2400000*0.185792349726776,0)</f>
        <v>445902</v>
      </c>
      <c r="O438" s="682"/>
      <c r="P438" s="655">
        <v>3</v>
      </c>
      <c r="Q438" s="663">
        <f>ROUND(2400000*0.185792349726776,0)</f>
        <v>445902</v>
      </c>
      <c r="R438" s="682"/>
      <c r="S438" s="614" t="s">
        <v>3911</v>
      </c>
    </row>
    <row r="439" spans="1:19" s="614" customFormat="1" ht="15" hidden="1">
      <c r="A439" s="681"/>
      <c r="B439" s="682"/>
      <c r="C439" s="654" t="s">
        <v>3747</v>
      </c>
      <c r="D439" s="654"/>
      <c r="E439" s="654"/>
      <c r="F439" s="655" t="s">
        <v>1421</v>
      </c>
      <c r="G439" s="661">
        <v>37146</v>
      </c>
      <c r="H439" s="682"/>
      <c r="I439" s="662" t="s">
        <v>3872</v>
      </c>
      <c r="J439" s="662" t="s">
        <v>3877</v>
      </c>
      <c r="K439" s="654" t="s">
        <v>3882</v>
      </c>
      <c r="L439" s="655">
        <v>4</v>
      </c>
      <c r="M439" s="663">
        <f t="shared" ref="M439:N442" si="40">ROUND(1300000*68/366,0)</f>
        <v>241530</v>
      </c>
      <c r="N439" s="663">
        <f t="shared" si="40"/>
        <v>241530</v>
      </c>
      <c r="O439" s="682"/>
      <c r="P439" s="655">
        <v>4</v>
      </c>
      <c r="Q439" s="663">
        <f t="shared" ref="Q439:Q442" si="41">ROUND(1300000*68/366,0)</f>
        <v>241530</v>
      </c>
      <c r="R439" s="682"/>
      <c r="S439" s="614" t="s">
        <v>3912</v>
      </c>
    </row>
    <row r="440" spans="1:19" s="614" customFormat="1" ht="30" hidden="1">
      <c r="A440" s="681"/>
      <c r="B440" s="682"/>
      <c r="C440" s="654" t="s">
        <v>3748</v>
      </c>
      <c r="D440" s="654"/>
      <c r="E440" s="654"/>
      <c r="F440" s="655" t="s">
        <v>1421</v>
      </c>
      <c r="G440" s="661">
        <v>36194</v>
      </c>
      <c r="H440" s="682"/>
      <c r="I440" s="662" t="s">
        <v>3873</v>
      </c>
      <c r="J440" s="662" t="s">
        <v>3878</v>
      </c>
      <c r="K440" s="654" t="s">
        <v>3883</v>
      </c>
      <c r="L440" s="655">
        <v>4</v>
      </c>
      <c r="M440" s="663">
        <f t="shared" si="40"/>
        <v>241530</v>
      </c>
      <c r="N440" s="663">
        <f t="shared" si="40"/>
        <v>241530</v>
      </c>
      <c r="O440" s="682"/>
      <c r="P440" s="655">
        <v>4</v>
      </c>
      <c r="Q440" s="663">
        <f t="shared" si="41"/>
        <v>241530</v>
      </c>
      <c r="R440" s="682"/>
      <c r="S440" s="614" t="s">
        <v>3907</v>
      </c>
    </row>
    <row r="441" spans="1:19" s="614" customFormat="1" ht="30" hidden="1">
      <c r="A441" s="681"/>
      <c r="B441" s="682"/>
      <c r="C441" s="654" t="s">
        <v>3749</v>
      </c>
      <c r="D441" s="654"/>
      <c r="E441" s="654"/>
      <c r="F441" s="654" t="s">
        <v>1423</v>
      </c>
      <c r="G441" s="661">
        <v>33865</v>
      </c>
      <c r="H441" s="682"/>
      <c r="I441" s="662" t="s">
        <v>3874</v>
      </c>
      <c r="J441" s="662" t="s">
        <v>3879</v>
      </c>
      <c r="K441" s="664" t="s">
        <v>3884</v>
      </c>
      <c r="L441" s="655">
        <v>4</v>
      </c>
      <c r="M441" s="663">
        <f t="shared" si="40"/>
        <v>241530</v>
      </c>
      <c r="N441" s="663">
        <f t="shared" si="40"/>
        <v>241530</v>
      </c>
      <c r="O441" s="682"/>
      <c r="P441" s="655">
        <v>4</v>
      </c>
      <c r="Q441" s="663">
        <f t="shared" si="41"/>
        <v>241530</v>
      </c>
      <c r="R441" s="682"/>
      <c r="S441" s="614" t="s">
        <v>3899</v>
      </c>
    </row>
    <row r="442" spans="1:19" s="614" customFormat="1" ht="15" hidden="1">
      <c r="A442" s="681"/>
      <c r="B442" s="682"/>
      <c r="C442" s="665" t="s">
        <v>3750</v>
      </c>
      <c r="D442" s="665"/>
      <c r="E442" s="665"/>
      <c r="F442" s="654" t="s">
        <v>1421</v>
      </c>
      <c r="G442" s="661">
        <v>36517</v>
      </c>
      <c r="H442" s="682"/>
      <c r="I442" s="662" t="s">
        <v>3875</v>
      </c>
      <c r="J442" s="662" t="s">
        <v>3880</v>
      </c>
      <c r="K442" s="654" t="s">
        <v>3885</v>
      </c>
      <c r="L442" s="666">
        <v>4</v>
      </c>
      <c r="M442" s="663">
        <f t="shared" si="40"/>
        <v>241530</v>
      </c>
      <c r="N442" s="663">
        <f t="shared" si="40"/>
        <v>241530</v>
      </c>
      <c r="O442" s="682"/>
      <c r="P442" s="666">
        <v>4</v>
      </c>
      <c r="Q442" s="663">
        <f t="shared" si="41"/>
        <v>241530</v>
      </c>
      <c r="R442" s="682"/>
      <c r="S442" s="614" t="s">
        <v>3909</v>
      </c>
    </row>
    <row r="443" spans="1:19" s="614" customFormat="1" ht="15" hidden="1">
      <c r="A443" s="681"/>
      <c r="B443" s="682"/>
      <c r="C443" s="667" t="s">
        <v>3754</v>
      </c>
      <c r="D443" s="667"/>
      <c r="E443" s="667"/>
      <c r="F443" s="668" t="s">
        <v>1421</v>
      </c>
      <c r="G443" s="661">
        <v>34852</v>
      </c>
      <c r="H443" s="682"/>
      <c r="I443" s="669" t="s">
        <v>3760</v>
      </c>
      <c r="J443" s="669" t="s">
        <v>3761</v>
      </c>
      <c r="K443" s="664" t="s">
        <v>3762</v>
      </c>
      <c r="L443" s="668">
        <v>4</v>
      </c>
      <c r="M443" s="663">
        <f>ROUND(1300000*12/366,0)</f>
        <v>42623</v>
      </c>
      <c r="N443" s="663">
        <f>ROUND(1300000*12/366,0)</f>
        <v>42623</v>
      </c>
      <c r="O443" s="682"/>
      <c r="P443" s="668">
        <v>4</v>
      </c>
      <c r="Q443" s="663">
        <f>ROUND(1300000*12/366,0)</f>
        <v>42623</v>
      </c>
      <c r="R443" s="682"/>
      <c r="S443" s="614" t="s">
        <v>3907</v>
      </c>
    </row>
    <row r="444" spans="1:19" s="614" customFormat="1" ht="15">
      <c r="A444" s="681"/>
      <c r="B444" s="682"/>
      <c r="C444" s="667" t="s">
        <v>3755</v>
      </c>
      <c r="D444" s="667"/>
      <c r="E444" s="667"/>
      <c r="F444" s="668" t="s">
        <v>1423</v>
      </c>
      <c r="H444" s="661">
        <v>37424</v>
      </c>
      <c r="I444" s="669" t="s">
        <v>3763</v>
      </c>
      <c r="J444" s="669" t="s">
        <v>3764</v>
      </c>
      <c r="K444" s="664" t="s">
        <v>3765</v>
      </c>
      <c r="L444" s="668">
        <v>4</v>
      </c>
      <c r="M444" s="663">
        <f t="shared" ref="M444:N450" si="42">ROUND(1300000*12/366,0)</f>
        <v>42623</v>
      </c>
      <c r="N444" s="663">
        <f t="shared" si="42"/>
        <v>42623</v>
      </c>
      <c r="O444" s="682"/>
      <c r="P444" s="668">
        <v>4</v>
      </c>
      <c r="Q444" s="663">
        <f t="shared" ref="Q444:Q450" si="43">ROUND(1300000*12/366,0)</f>
        <v>42623</v>
      </c>
      <c r="R444" s="682"/>
      <c r="S444" s="614" t="s">
        <v>3898</v>
      </c>
    </row>
    <row r="445" spans="1:19" s="614" customFormat="1" ht="15">
      <c r="A445" s="681"/>
      <c r="B445" s="682"/>
      <c r="C445" s="667" t="s">
        <v>882</v>
      </c>
      <c r="D445" s="667"/>
      <c r="E445" s="667"/>
      <c r="F445" s="668" t="s">
        <v>1423</v>
      </c>
      <c r="H445" s="661">
        <v>34303</v>
      </c>
      <c r="I445" s="669" t="s">
        <v>2887</v>
      </c>
      <c r="J445" s="669" t="s">
        <v>3766</v>
      </c>
      <c r="K445" s="664" t="s">
        <v>3767</v>
      </c>
      <c r="L445" s="668">
        <v>4</v>
      </c>
      <c r="M445" s="663">
        <f t="shared" si="42"/>
        <v>42623</v>
      </c>
      <c r="N445" s="663">
        <f t="shared" si="42"/>
        <v>42623</v>
      </c>
      <c r="O445" s="682"/>
      <c r="P445" s="668">
        <v>4</v>
      </c>
      <c r="Q445" s="663">
        <f t="shared" si="43"/>
        <v>42623</v>
      </c>
      <c r="R445" s="682"/>
      <c r="S445" s="614" t="s">
        <v>3898</v>
      </c>
    </row>
    <row r="446" spans="1:19" s="614" customFormat="1" ht="30">
      <c r="A446" s="681"/>
      <c r="B446" s="682"/>
      <c r="C446" s="667" t="s">
        <v>3271</v>
      </c>
      <c r="D446" s="667"/>
      <c r="E446" s="667"/>
      <c r="F446" s="668" t="s">
        <v>1423</v>
      </c>
      <c r="H446" s="661">
        <v>31127</v>
      </c>
      <c r="I446" s="669" t="s">
        <v>3273</v>
      </c>
      <c r="J446" s="669" t="s">
        <v>3768</v>
      </c>
      <c r="K446" s="664" t="s">
        <v>3769</v>
      </c>
      <c r="L446" s="668">
        <v>4</v>
      </c>
      <c r="M446" s="663">
        <f t="shared" si="42"/>
        <v>42623</v>
      </c>
      <c r="N446" s="663">
        <f t="shared" si="42"/>
        <v>42623</v>
      </c>
      <c r="O446" s="682"/>
      <c r="P446" s="668">
        <v>4</v>
      </c>
      <c r="Q446" s="663">
        <f t="shared" si="43"/>
        <v>42623</v>
      </c>
      <c r="R446" s="682"/>
      <c r="S446" s="614" t="s">
        <v>3898</v>
      </c>
    </row>
    <row r="447" spans="1:19" s="614" customFormat="1" ht="15" hidden="1">
      <c r="A447" s="681"/>
      <c r="B447" s="682"/>
      <c r="C447" s="667" t="s">
        <v>3756</v>
      </c>
      <c r="D447" s="667"/>
      <c r="E447" s="667"/>
      <c r="F447" s="668" t="s">
        <v>1421</v>
      </c>
      <c r="G447" s="661">
        <v>37615</v>
      </c>
      <c r="H447" s="682"/>
      <c r="I447" s="669" t="s">
        <v>3770</v>
      </c>
      <c r="J447" s="669" t="s">
        <v>3771</v>
      </c>
      <c r="K447" s="664" t="s">
        <v>3772</v>
      </c>
      <c r="L447" s="668">
        <v>4</v>
      </c>
      <c r="M447" s="663">
        <f t="shared" si="42"/>
        <v>42623</v>
      </c>
      <c r="N447" s="663">
        <f t="shared" si="42"/>
        <v>42623</v>
      </c>
      <c r="O447" s="682"/>
      <c r="P447" s="668">
        <v>4</v>
      </c>
      <c r="Q447" s="663">
        <f t="shared" si="43"/>
        <v>42623</v>
      </c>
      <c r="R447" s="682"/>
      <c r="S447" s="614" t="s">
        <v>3907</v>
      </c>
    </row>
    <row r="448" spans="1:19" s="614" customFormat="1" ht="30" hidden="1">
      <c r="A448" s="681"/>
      <c r="B448" s="682"/>
      <c r="C448" s="667" t="s">
        <v>3757</v>
      </c>
      <c r="D448" s="667"/>
      <c r="E448" s="667"/>
      <c r="F448" s="668" t="s">
        <v>1421</v>
      </c>
      <c r="G448" s="661">
        <v>37259</v>
      </c>
      <c r="H448" s="682"/>
      <c r="I448" s="669" t="s">
        <v>3773</v>
      </c>
      <c r="J448" s="669" t="s">
        <v>3774</v>
      </c>
      <c r="K448" s="664" t="s">
        <v>3775</v>
      </c>
      <c r="L448" s="670">
        <v>3</v>
      </c>
      <c r="M448" s="663">
        <f>ROUND(2400000*12/366,0)</f>
        <v>78689</v>
      </c>
      <c r="N448" s="663">
        <f>ROUND(2400000*12/366,0)</f>
        <v>78689</v>
      </c>
      <c r="O448" s="682"/>
      <c r="P448" s="670">
        <v>3</v>
      </c>
      <c r="Q448" s="663">
        <f>ROUND(2400000*12/366,0)</f>
        <v>78689</v>
      </c>
      <c r="R448" s="682"/>
      <c r="S448" s="614" t="s">
        <v>3911</v>
      </c>
    </row>
    <row r="449" spans="1:22" s="614" customFormat="1" ht="30" hidden="1">
      <c r="A449" s="681"/>
      <c r="B449" s="682"/>
      <c r="C449" s="667" t="s">
        <v>3758</v>
      </c>
      <c r="D449" s="667"/>
      <c r="E449" s="667"/>
      <c r="F449" s="668" t="s">
        <v>1421</v>
      </c>
      <c r="G449" s="661">
        <v>37389</v>
      </c>
      <c r="H449" s="682"/>
      <c r="I449" s="669" t="s">
        <v>3776</v>
      </c>
      <c r="J449" s="669" t="s">
        <v>3777</v>
      </c>
      <c r="K449" s="664" t="s">
        <v>3778</v>
      </c>
      <c r="L449" s="668">
        <v>4</v>
      </c>
      <c r="M449" s="663">
        <f t="shared" si="42"/>
        <v>42623</v>
      </c>
      <c r="N449" s="663">
        <f t="shared" si="42"/>
        <v>42623</v>
      </c>
      <c r="O449" s="682"/>
      <c r="P449" s="668">
        <v>4</v>
      </c>
      <c r="Q449" s="663">
        <f t="shared" si="43"/>
        <v>42623</v>
      </c>
      <c r="R449" s="682"/>
      <c r="S449" s="614" t="s">
        <v>3913</v>
      </c>
    </row>
    <row r="450" spans="1:22" s="614" customFormat="1" ht="15" hidden="1">
      <c r="A450" s="681"/>
      <c r="B450" s="682"/>
      <c r="C450" s="667" t="s">
        <v>3759</v>
      </c>
      <c r="D450" s="667"/>
      <c r="E450" s="667"/>
      <c r="F450" s="668" t="s">
        <v>1421</v>
      </c>
      <c r="G450" s="661">
        <v>31414</v>
      </c>
      <c r="H450" s="682"/>
      <c r="I450" s="669" t="s">
        <v>3779</v>
      </c>
      <c r="J450" s="669" t="s">
        <v>3780</v>
      </c>
      <c r="K450" s="683" t="s">
        <v>3781</v>
      </c>
      <c r="L450" s="668">
        <v>4</v>
      </c>
      <c r="M450" s="663">
        <f t="shared" si="42"/>
        <v>42623</v>
      </c>
      <c r="N450" s="663">
        <f t="shared" si="42"/>
        <v>42623</v>
      </c>
      <c r="O450" s="682"/>
      <c r="P450" s="668">
        <v>4</v>
      </c>
      <c r="Q450" s="663">
        <f t="shared" si="43"/>
        <v>42623</v>
      </c>
      <c r="R450" s="682"/>
      <c r="S450" s="614" t="s">
        <v>3900</v>
      </c>
    </row>
    <row r="451" spans="1:22" ht="15">
      <c r="C451" s="621"/>
      <c r="D451" s="621"/>
      <c r="E451" s="621"/>
      <c r="L451" s="622"/>
      <c r="N451" s="620"/>
      <c r="Q451" s="620"/>
    </row>
    <row r="452" spans="1:22" ht="15">
      <c r="C452" s="621"/>
      <c r="D452" s="621"/>
      <c r="E452" s="621"/>
      <c r="L452" s="622"/>
      <c r="N452" s="620"/>
      <c r="Q452" s="620"/>
    </row>
    <row r="453" spans="1:22" ht="15">
      <c r="C453" s="621"/>
      <c r="D453" s="621"/>
      <c r="E453" s="621"/>
      <c r="L453" s="622"/>
      <c r="N453" s="620"/>
      <c r="Q453" s="620"/>
    </row>
    <row r="454" spans="1:22" ht="15">
      <c r="C454" s="621"/>
      <c r="D454" s="621"/>
      <c r="E454" s="621"/>
      <c r="L454" s="622"/>
      <c r="N454" s="620"/>
      <c r="Q454" s="620"/>
    </row>
    <row r="456" spans="1:22" ht="44.25" customHeight="1">
      <c r="A456" s="26" t="s">
        <v>2699</v>
      </c>
      <c r="B456" s="791" t="s">
        <v>2701</v>
      </c>
      <c r="C456" s="792"/>
      <c r="D456" s="792"/>
      <c r="E456" s="792"/>
      <c r="F456" s="792"/>
      <c r="G456" s="792"/>
      <c r="H456" s="792"/>
      <c r="I456" s="792"/>
      <c r="J456" s="792"/>
      <c r="K456" s="792"/>
      <c r="L456" s="792"/>
      <c r="M456" s="792"/>
      <c r="N456" s="792"/>
      <c r="O456" s="792"/>
      <c r="P456" s="792"/>
      <c r="Q456" s="792"/>
      <c r="T456" s="245" t="s">
        <v>2710</v>
      </c>
      <c r="U456" s="352" t="e">
        <f>+#REF!</f>
        <v>#REF!</v>
      </c>
    </row>
    <row r="457" spans="1:22" ht="31.5" customHeight="1">
      <c r="A457" s="11"/>
      <c r="B457" s="781" t="s">
        <v>2702</v>
      </c>
      <c r="C457" s="782"/>
      <c r="D457" s="782"/>
      <c r="E457" s="782"/>
      <c r="F457" s="782"/>
      <c r="G457" s="782"/>
      <c r="H457" s="782"/>
      <c r="I457" s="782"/>
      <c r="J457" s="783"/>
      <c r="K457" s="784" t="s">
        <v>2706</v>
      </c>
      <c r="L457" s="784"/>
      <c r="M457" s="784"/>
      <c r="N457" s="784"/>
      <c r="O457" s="784"/>
      <c r="P457" s="784"/>
      <c r="Q457" s="785" t="s">
        <v>2707</v>
      </c>
      <c r="R457" s="785"/>
      <c r="T457" s="245" t="s">
        <v>2711</v>
      </c>
      <c r="U457" s="352">
        <v>126199946</v>
      </c>
    </row>
    <row r="458" spans="1:22" ht="52.15" customHeight="1">
      <c r="A458" s="322">
        <v>1</v>
      </c>
      <c r="B458" s="786" t="s">
        <v>2700</v>
      </c>
      <c r="C458" s="787"/>
      <c r="D458" s="787"/>
      <c r="E458" s="787"/>
      <c r="F458" s="787"/>
      <c r="G458" s="787"/>
      <c r="H458" s="787"/>
      <c r="I458" s="787"/>
      <c r="J458" s="788"/>
      <c r="K458" s="789">
        <v>30</v>
      </c>
      <c r="L458" s="789"/>
      <c r="M458" s="789"/>
      <c r="N458" s="789"/>
      <c r="O458" s="789"/>
      <c r="P458" s="789"/>
      <c r="Q458" s="790">
        <v>61064490</v>
      </c>
      <c r="R458" s="790"/>
      <c r="T458" s="245" t="s">
        <v>2712</v>
      </c>
      <c r="U458" s="352">
        <f>3*2400000+16*1300000+15*800000</f>
        <v>40000000</v>
      </c>
    </row>
    <row r="459" spans="1:22" s="351" customFormat="1" ht="36" customHeight="1">
      <c r="A459" s="777" t="s">
        <v>1472</v>
      </c>
      <c r="B459" s="778"/>
      <c r="C459" s="778"/>
      <c r="D459" s="778"/>
      <c r="E459" s="778"/>
      <c r="F459" s="778"/>
      <c r="G459" s="778"/>
      <c r="H459" s="778"/>
      <c r="I459" s="778"/>
      <c r="J459" s="778"/>
      <c r="K459" s="778"/>
      <c r="L459" s="778"/>
      <c r="M459" s="778"/>
      <c r="N459" s="778"/>
      <c r="O459" s="778"/>
      <c r="P459" s="779"/>
      <c r="Q459" s="780" t="e">
        <f>#REF!+Q458</f>
        <v>#REF!</v>
      </c>
      <c r="R459" s="780"/>
      <c r="U459" s="353" t="e">
        <f>SUM(U456:U458)</f>
        <v>#REF!</v>
      </c>
    </row>
    <row r="460" spans="1:22" s="251" customFormat="1" ht="36" customHeight="1">
      <c r="A460" s="602" t="s">
        <v>3696</v>
      </c>
      <c r="B460" s="602"/>
      <c r="C460" s="603"/>
      <c r="D460" s="602"/>
      <c r="E460" s="602"/>
      <c r="F460" s="602"/>
      <c r="G460" s="602"/>
      <c r="H460" s="602"/>
      <c r="I460" s="602"/>
      <c r="J460" s="602"/>
      <c r="K460" s="602"/>
      <c r="L460" s="603"/>
      <c r="M460" s="602"/>
      <c r="N460" s="602"/>
      <c r="O460" s="603"/>
      <c r="P460" s="604"/>
      <c r="Q460" s="605"/>
      <c r="R460" s="605"/>
      <c r="T460" s="251" t="s">
        <v>3704</v>
      </c>
      <c r="U460" s="606"/>
      <c r="V460" s="610" t="e">
        <f>+#REF!+M419+M420+M421+M422+M423</f>
        <v>#REF!</v>
      </c>
    </row>
  </sheetData>
  <autoFilter ref="A419:V450" xr:uid="{00000000-0009-0000-0000-000001000000}">
    <filterColumn colId="18">
      <filters>
        <filter val="VP"/>
      </filters>
    </filterColumn>
  </autoFilter>
  <mergeCells count="24">
    <mergeCell ref="B456:Q456"/>
    <mergeCell ref="A1:C1"/>
    <mergeCell ref="A2:C2"/>
    <mergeCell ref="A4:R4"/>
    <mergeCell ref="A5:L5"/>
    <mergeCell ref="A6:A7"/>
    <mergeCell ref="B6:B7"/>
    <mergeCell ref="C6:C7"/>
    <mergeCell ref="F6:F7"/>
    <mergeCell ref="G6:G7"/>
    <mergeCell ref="H6:H7"/>
    <mergeCell ref="I6:I7"/>
    <mergeCell ref="J6:J7"/>
    <mergeCell ref="K6:K7"/>
    <mergeCell ref="L6:O6"/>
    <mergeCell ref="P6:R6"/>
    <mergeCell ref="A459:P459"/>
    <mergeCell ref="Q459:R459"/>
    <mergeCell ref="B457:J457"/>
    <mergeCell ref="K457:P457"/>
    <mergeCell ref="Q457:R457"/>
    <mergeCell ref="B458:J458"/>
    <mergeCell ref="K458:P458"/>
    <mergeCell ref="Q458:R458"/>
  </mergeCells>
  <hyperlinks>
    <hyperlink ref="K130" r:id="rId1" xr:uid="{00000000-0004-0000-0100-000000000000}"/>
    <hyperlink ref="K126" r:id="rId2" xr:uid="{00000000-0004-0000-0100-000001000000}"/>
    <hyperlink ref="K103" r:id="rId3" xr:uid="{00000000-0004-0000-0100-000002000000}"/>
    <hyperlink ref="K104" r:id="rId4" xr:uid="{00000000-0004-0000-0100-000003000000}"/>
    <hyperlink ref="K105" r:id="rId5" xr:uid="{00000000-0004-0000-0100-000004000000}"/>
    <hyperlink ref="K106" r:id="rId6" xr:uid="{00000000-0004-0000-0100-000005000000}"/>
    <hyperlink ref="K107" r:id="rId7" xr:uid="{00000000-0004-0000-0100-000006000000}"/>
    <hyperlink ref="K108" r:id="rId8" xr:uid="{00000000-0004-0000-0100-000007000000}"/>
    <hyperlink ref="K109" r:id="rId9" xr:uid="{00000000-0004-0000-0100-000008000000}"/>
    <hyperlink ref="K110" r:id="rId10" xr:uid="{00000000-0004-0000-0100-000009000000}"/>
    <hyperlink ref="K111" r:id="rId11" xr:uid="{00000000-0004-0000-0100-00000A000000}"/>
    <hyperlink ref="K112" r:id="rId12" xr:uid="{00000000-0004-0000-0100-00000B000000}"/>
    <hyperlink ref="K113" r:id="rId13" xr:uid="{00000000-0004-0000-0100-00000C000000}"/>
    <hyperlink ref="K114" r:id="rId14" xr:uid="{00000000-0004-0000-0100-00000D000000}"/>
    <hyperlink ref="K115" r:id="rId15" xr:uid="{00000000-0004-0000-0100-00000E000000}"/>
    <hyperlink ref="K116" r:id="rId16" xr:uid="{00000000-0004-0000-0100-00000F000000}"/>
    <hyperlink ref="K117" r:id="rId17" xr:uid="{00000000-0004-0000-0100-000010000000}"/>
    <hyperlink ref="K118" r:id="rId18" xr:uid="{00000000-0004-0000-0100-000011000000}"/>
    <hyperlink ref="K119" r:id="rId19" xr:uid="{00000000-0004-0000-0100-000012000000}"/>
    <hyperlink ref="K120" r:id="rId20" xr:uid="{00000000-0004-0000-0100-000013000000}"/>
    <hyperlink ref="K121" r:id="rId21" xr:uid="{00000000-0004-0000-0100-000014000000}"/>
    <hyperlink ref="K122" r:id="rId22" xr:uid="{00000000-0004-0000-0100-000015000000}"/>
    <hyperlink ref="K43" r:id="rId23" xr:uid="{00000000-0004-0000-0100-000016000000}"/>
    <hyperlink ref="K45" r:id="rId24" xr:uid="{00000000-0004-0000-0100-000017000000}"/>
    <hyperlink ref="K46" r:id="rId25" xr:uid="{00000000-0004-0000-0100-000018000000}"/>
    <hyperlink ref="K47" r:id="rId26" xr:uid="{00000000-0004-0000-0100-000019000000}"/>
    <hyperlink ref="K48" r:id="rId27" xr:uid="{00000000-0004-0000-0100-00001A000000}"/>
    <hyperlink ref="K49" r:id="rId28" xr:uid="{00000000-0004-0000-0100-00001B000000}"/>
    <hyperlink ref="K50" r:id="rId29" xr:uid="{00000000-0004-0000-0100-00001C000000}"/>
    <hyperlink ref="K51" r:id="rId30" xr:uid="{00000000-0004-0000-0100-00001D000000}"/>
    <hyperlink ref="K9" r:id="rId31" xr:uid="{00000000-0004-0000-0100-00001E000000}"/>
    <hyperlink ref="K10" r:id="rId32" xr:uid="{00000000-0004-0000-0100-00001F000000}"/>
    <hyperlink ref="K11" r:id="rId33" xr:uid="{00000000-0004-0000-0100-000020000000}"/>
    <hyperlink ref="K12" r:id="rId34" xr:uid="{00000000-0004-0000-0100-000021000000}"/>
    <hyperlink ref="K13" r:id="rId35" xr:uid="{00000000-0004-0000-0100-000022000000}"/>
    <hyperlink ref="K15" r:id="rId36" xr:uid="{00000000-0004-0000-0100-000023000000}"/>
    <hyperlink ref="K44" r:id="rId37" xr:uid="{00000000-0004-0000-0100-000024000000}"/>
    <hyperlink ref="K17" r:id="rId38" xr:uid="{00000000-0004-0000-0100-000025000000}"/>
    <hyperlink ref="K21" r:id="rId39" xr:uid="{00000000-0004-0000-0100-000026000000}"/>
    <hyperlink ref="K22" r:id="rId40" xr:uid="{00000000-0004-0000-0100-000027000000}"/>
    <hyperlink ref="K16" r:id="rId41" xr:uid="{00000000-0004-0000-0100-000028000000}"/>
    <hyperlink ref="K18" r:id="rId42" xr:uid="{00000000-0004-0000-0100-000029000000}"/>
    <hyperlink ref="K19" r:id="rId43" display="mailto:hoapt@attech.com.vn" xr:uid="{00000000-0004-0000-0100-00002A000000}"/>
    <hyperlink ref="K20" r:id="rId44" xr:uid="{00000000-0004-0000-0100-00002B000000}"/>
    <hyperlink ref="K26" r:id="rId45" xr:uid="{00000000-0004-0000-0100-00002C000000}"/>
    <hyperlink ref="K25" r:id="rId46" xr:uid="{00000000-0004-0000-0100-00002D000000}"/>
    <hyperlink ref="K27" r:id="rId47" xr:uid="{00000000-0004-0000-0100-00002E000000}"/>
    <hyperlink ref="K24" r:id="rId48" display="mailto:linhthai89@gmail.com" xr:uid="{00000000-0004-0000-0100-00002F000000}"/>
    <hyperlink ref="K28" r:id="rId49" xr:uid="{00000000-0004-0000-0100-000030000000}"/>
    <hyperlink ref="K23" r:id="rId50" xr:uid="{00000000-0004-0000-0100-000031000000}"/>
    <hyperlink ref="K30" r:id="rId51" xr:uid="{00000000-0004-0000-0100-000032000000}"/>
    <hyperlink ref="K31" r:id="rId52" xr:uid="{00000000-0004-0000-0100-000033000000}"/>
    <hyperlink ref="K33" r:id="rId53" xr:uid="{00000000-0004-0000-0100-000034000000}"/>
    <hyperlink ref="K34" r:id="rId54" xr:uid="{00000000-0004-0000-0100-000035000000}"/>
    <hyperlink ref="K29" r:id="rId55" xr:uid="{00000000-0004-0000-0100-000036000000}"/>
    <hyperlink ref="K35" r:id="rId56" xr:uid="{00000000-0004-0000-0100-000037000000}"/>
    <hyperlink ref="K37" r:id="rId57" xr:uid="{00000000-0004-0000-0100-000038000000}"/>
    <hyperlink ref="K32" r:id="rId58" xr:uid="{00000000-0004-0000-0100-000039000000}"/>
    <hyperlink ref="K36" r:id="rId59" display="mailto:anhntl@attech.com.vn" xr:uid="{00000000-0004-0000-0100-00003A000000}"/>
    <hyperlink ref="K82" r:id="rId60" xr:uid="{00000000-0004-0000-0100-00003B000000}"/>
    <hyperlink ref="K83" r:id="rId61" xr:uid="{00000000-0004-0000-0100-00003C000000}"/>
    <hyperlink ref="K84" r:id="rId62" xr:uid="{00000000-0004-0000-0100-00003D000000}"/>
    <hyperlink ref="K85" r:id="rId63" xr:uid="{00000000-0004-0000-0100-00003E000000}"/>
    <hyperlink ref="K86" r:id="rId64" xr:uid="{00000000-0004-0000-0100-00003F000000}"/>
    <hyperlink ref="K87" r:id="rId65" xr:uid="{00000000-0004-0000-0100-000040000000}"/>
    <hyperlink ref="K88" r:id="rId66" xr:uid="{00000000-0004-0000-0100-000041000000}"/>
    <hyperlink ref="K89" r:id="rId67" xr:uid="{00000000-0004-0000-0100-000042000000}"/>
    <hyperlink ref="K90" r:id="rId68" xr:uid="{00000000-0004-0000-0100-000043000000}"/>
    <hyperlink ref="K91" r:id="rId69" xr:uid="{00000000-0004-0000-0100-000044000000}"/>
    <hyperlink ref="K92" r:id="rId70" xr:uid="{00000000-0004-0000-0100-000045000000}"/>
    <hyperlink ref="K93" r:id="rId71" xr:uid="{00000000-0004-0000-0100-000046000000}"/>
    <hyperlink ref="K94" r:id="rId72" xr:uid="{00000000-0004-0000-0100-000047000000}"/>
    <hyperlink ref="K95" r:id="rId73" xr:uid="{00000000-0004-0000-0100-000048000000}"/>
    <hyperlink ref="K96" r:id="rId74" xr:uid="{00000000-0004-0000-0100-000049000000}"/>
    <hyperlink ref="K131" r:id="rId75" xr:uid="{00000000-0004-0000-0100-00004A000000}"/>
    <hyperlink ref="K132" r:id="rId76" xr:uid="{00000000-0004-0000-0100-00004B000000}"/>
    <hyperlink ref="K133" r:id="rId77" xr:uid="{00000000-0004-0000-0100-00004C000000}"/>
    <hyperlink ref="K134" r:id="rId78" xr:uid="{00000000-0004-0000-0100-00004D000000}"/>
    <hyperlink ref="K135" r:id="rId79" xr:uid="{00000000-0004-0000-0100-00004E000000}"/>
    <hyperlink ref="K136" r:id="rId80" xr:uid="{00000000-0004-0000-0100-00004F000000}"/>
    <hyperlink ref="K137" r:id="rId81" xr:uid="{00000000-0004-0000-0100-000050000000}"/>
    <hyperlink ref="K97" r:id="rId82" xr:uid="{00000000-0004-0000-0100-000051000000}"/>
    <hyperlink ref="K98" r:id="rId83" xr:uid="{00000000-0004-0000-0100-000052000000}"/>
    <hyperlink ref="K99" r:id="rId84" xr:uid="{00000000-0004-0000-0100-000053000000}"/>
    <hyperlink ref="K100" r:id="rId85" xr:uid="{00000000-0004-0000-0100-000054000000}"/>
    <hyperlink ref="K101" r:id="rId86" display="tungvt@attech.com.vn" xr:uid="{00000000-0004-0000-0100-000055000000}"/>
    <hyperlink ref="K62" r:id="rId87" xr:uid="{00000000-0004-0000-0100-000056000000}"/>
    <hyperlink ref="K59" r:id="rId88" xr:uid="{00000000-0004-0000-0100-000057000000}"/>
    <hyperlink ref="K57" r:id="rId89" xr:uid="{00000000-0004-0000-0100-000058000000}"/>
    <hyperlink ref="K54" r:id="rId90" xr:uid="{00000000-0004-0000-0100-000059000000}"/>
    <hyperlink ref="K61" r:id="rId91" xr:uid="{00000000-0004-0000-0100-00005A000000}"/>
    <hyperlink ref="K65" r:id="rId92" xr:uid="{00000000-0004-0000-0100-00005B000000}"/>
    <hyperlink ref="K63" r:id="rId93" xr:uid="{00000000-0004-0000-0100-00005C000000}"/>
    <hyperlink ref="K58" r:id="rId94" xr:uid="{00000000-0004-0000-0100-00005D000000}"/>
    <hyperlink ref="K56" r:id="rId95" xr:uid="{00000000-0004-0000-0100-00005E000000}"/>
    <hyperlink ref="K64" r:id="rId96" xr:uid="{00000000-0004-0000-0100-00005F000000}"/>
    <hyperlink ref="K60" r:id="rId97" xr:uid="{00000000-0004-0000-0100-000060000000}"/>
    <hyperlink ref="K66" r:id="rId98" xr:uid="{00000000-0004-0000-0100-000061000000}"/>
    <hyperlink ref="K67" r:id="rId99" xr:uid="{00000000-0004-0000-0100-000062000000}"/>
    <hyperlink ref="K68" r:id="rId100" xr:uid="{00000000-0004-0000-0100-000063000000}"/>
    <hyperlink ref="K184" r:id="rId101" xr:uid="{00000000-0004-0000-0100-000064000000}"/>
    <hyperlink ref="K188" r:id="rId102" xr:uid="{00000000-0004-0000-0100-000065000000}"/>
    <hyperlink ref="K181" r:id="rId103" xr:uid="{00000000-0004-0000-0100-000066000000}"/>
    <hyperlink ref="K182" r:id="rId104" xr:uid="{00000000-0004-0000-0100-000067000000}"/>
    <hyperlink ref="K183" r:id="rId105" xr:uid="{00000000-0004-0000-0100-000068000000}"/>
    <hyperlink ref="K194" r:id="rId106" xr:uid="{00000000-0004-0000-0100-000069000000}"/>
    <hyperlink ref="K191" r:id="rId107" xr:uid="{00000000-0004-0000-0100-00006A000000}"/>
    <hyperlink ref="K192" r:id="rId108" xr:uid="{00000000-0004-0000-0100-00006B000000}"/>
    <hyperlink ref="K193" r:id="rId109" xr:uid="{00000000-0004-0000-0100-00006C000000}"/>
    <hyperlink ref="K195" r:id="rId110" xr:uid="{00000000-0004-0000-0100-00006D000000}"/>
    <hyperlink ref="K196" r:id="rId111" xr:uid="{00000000-0004-0000-0100-00006E000000}"/>
    <hyperlink ref="K197" r:id="rId112" xr:uid="{00000000-0004-0000-0100-00006F000000}"/>
    <hyperlink ref="K198" r:id="rId113" xr:uid="{00000000-0004-0000-0100-000070000000}"/>
    <hyperlink ref="K199" r:id="rId114" xr:uid="{00000000-0004-0000-0100-000071000000}"/>
    <hyperlink ref="K201" r:id="rId115" xr:uid="{00000000-0004-0000-0100-000072000000}"/>
    <hyperlink ref="K203" r:id="rId116" xr:uid="{00000000-0004-0000-0100-000073000000}"/>
    <hyperlink ref="K202" r:id="rId117" xr:uid="{00000000-0004-0000-0100-000074000000}"/>
    <hyperlink ref="K200" r:id="rId118" xr:uid="{00000000-0004-0000-0100-000075000000}"/>
    <hyperlink ref="K204" r:id="rId119" xr:uid="{00000000-0004-0000-0100-000076000000}"/>
    <hyperlink ref="K205" r:id="rId120" xr:uid="{00000000-0004-0000-0100-000077000000}"/>
    <hyperlink ref="K206" r:id="rId121" xr:uid="{00000000-0004-0000-0100-000078000000}"/>
    <hyperlink ref="K207" r:id="rId122" xr:uid="{00000000-0004-0000-0100-000079000000}"/>
    <hyperlink ref="K208" r:id="rId123" xr:uid="{00000000-0004-0000-0100-00007A000000}"/>
    <hyperlink ref="K209" r:id="rId124" xr:uid="{00000000-0004-0000-0100-00007B000000}"/>
    <hyperlink ref="K210" r:id="rId125" xr:uid="{00000000-0004-0000-0100-00007C000000}"/>
    <hyperlink ref="K211" r:id="rId126" xr:uid="{00000000-0004-0000-0100-00007D000000}"/>
    <hyperlink ref="K212" r:id="rId127" xr:uid="{00000000-0004-0000-0100-00007E000000}"/>
    <hyperlink ref="K213" r:id="rId128" xr:uid="{00000000-0004-0000-0100-00007F000000}"/>
    <hyperlink ref="K39" r:id="rId129" xr:uid="{00000000-0004-0000-0100-000080000000}"/>
    <hyperlink ref="K215" r:id="rId130" xr:uid="{00000000-0004-0000-0100-000081000000}"/>
    <hyperlink ref="K216" r:id="rId131" xr:uid="{00000000-0004-0000-0100-000082000000}"/>
    <hyperlink ref="K217" r:id="rId132" xr:uid="{00000000-0004-0000-0100-000083000000}"/>
    <hyperlink ref="K218" r:id="rId133" xr:uid="{00000000-0004-0000-0100-000084000000}"/>
    <hyperlink ref="K219" r:id="rId134" xr:uid="{00000000-0004-0000-0100-000085000000}"/>
    <hyperlink ref="K220" r:id="rId135" xr:uid="{00000000-0004-0000-0100-000086000000}"/>
    <hyperlink ref="K221" r:id="rId136" xr:uid="{00000000-0004-0000-0100-000087000000}"/>
    <hyperlink ref="K222" r:id="rId137" xr:uid="{00000000-0004-0000-0100-000088000000}"/>
    <hyperlink ref="K223" r:id="rId138" xr:uid="{00000000-0004-0000-0100-000089000000}"/>
    <hyperlink ref="K225" r:id="rId139" xr:uid="{00000000-0004-0000-0100-00008A000000}"/>
    <hyperlink ref="K231" r:id="rId140" tooltip="mailto:anhlv@attech.com.vn" xr:uid="{00000000-0004-0000-0100-00008B000000}"/>
    <hyperlink ref="K230" r:id="rId141" xr:uid="{00000000-0004-0000-0100-00008C000000}"/>
    <hyperlink ref="K232" r:id="rId142" xr:uid="{00000000-0004-0000-0100-00008D000000}"/>
    <hyperlink ref="K229" r:id="rId143" xr:uid="{00000000-0004-0000-0100-00008E000000}"/>
    <hyperlink ref="K226" r:id="rId144" xr:uid="{00000000-0004-0000-0100-00008F000000}"/>
    <hyperlink ref="K227" r:id="rId145" xr:uid="{00000000-0004-0000-0100-000090000000}"/>
    <hyperlink ref="K228" r:id="rId146" xr:uid="{00000000-0004-0000-0100-000091000000}"/>
    <hyperlink ref="K224" r:id="rId147" xr:uid="{00000000-0004-0000-0100-000092000000}"/>
    <hyperlink ref="K237" r:id="rId148" xr:uid="{00000000-0004-0000-0100-000093000000}"/>
    <hyperlink ref="K238" r:id="rId149" xr:uid="{00000000-0004-0000-0100-000094000000}"/>
    <hyperlink ref="K239" r:id="rId150" xr:uid="{00000000-0004-0000-0100-000095000000}"/>
    <hyperlink ref="K240" r:id="rId151" xr:uid="{00000000-0004-0000-0100-000096000000}"/>
    <hyperlink ref="K236" r:id="rId152" xr:uid="{00000000-0004-0000-0100-000097000000}"/>
    <hyperlink ref="K233" r:id="rId153" xr:uid="{00000000-0004-0000-0100-000098000000}"/>
    <hyperlink ref="K234" r:id="rId154" xr:uid="{00000000-0004-0000-0100-000099000000}"/>
    <hyperlink ref="K235" r:id="rId155" xr:uid="{00000000-0004-0000-0100-00009A000000}"/>
    <hyperlink ref="K241" r:id="rId156" xr:uid="{00000000-0004-0000-0100-00009B000000}"/>
    <hyperlink ref="K242" r:id="rId157" xr:uid="{00000000-0004-0000-0100-00009C000000}"/>
    <hyperlink ref="K243" r:id="rId158" xr:uid="{00000000-0004-0000-0100-00009D000000}"/>
    <hyperlink ref="K244" r:id="rId159" xr:uid="{00000000-0004-0000-0100-00009E000000}"/>
    <hyperlink ref="K245" r:id="rId160" xr:uid="{00000000-0004-0000-0100-00009F000000}"/>
    <hyperlink ref="K246" r:id="rId161" xr:uid="{00000000-0004-0000-0100-0000A0000000}"/>
    <hyperlink ref="K247" r:id="rId162" xr:uid="{00000000-0004-0000-0100-0000A1000000}"/>
    <hyperlink ref="K248" r:id="rId163" xr:uid="{00000000-0004-0000-0100-0000A2000000}"/>
    <hyperlink ref="K249" r:id="rId164" xr:uid="{00000000-0004-0000-0100-0000A3000000}"/>
    <hyperlink ref="K250" r:id="rId165" xr:uid="{00000000-0004-0000-0100-0000A4000000}"/>
    <hyperlink ref="K251" r:id="rId166" xr:uid="{00000000-0004-0000-0100-0000A5000000}"/>
    <hyperlink ref="K252" r:id="rId167" xr:uid="{00000000-0004-0000-0100-0000A6000000}"/>
    <hyperlink ref="K253" r:id="rId168" xr:uid="{00000000-0004-0000-0100-0000A7000000}"/>
    <hyperlink ref="K254" r:id="rId169" xr:uid="{00000000-0004-0000-0100-0000A8000000}"/>
    <hyperlink ref="K256" r:id="rId170" xr:uid="{00000000-0004-0000-0100-0000A9000000}"/>
    <hyperlink ref="K255" r:id="rId171" xr:uid="{00000000-0004-0000-0100-0000AA000000}"/>
    <hyperlink ref="K257" r:id="rId172" xr:uid="{00000000-0004-0000-0100-0000AB000000}"/>
    <hyperlink ref="K258" r:id="rId173" xr:uid="{00000000-0004-0000-0100-0000AC000000}"/>
    <hyperlink ref="K259" r:id="rId174" xr:uid="{00000000-0004-0000-0100-0000AD000000}"/>
    <hyperlink ref="K261" r:id="rId175" tooltip="mailto:minhtq@attech.com.vn" xr:uid="{00000000-0004-0000-0100-0000AE000000}"/>
    <hyperlink ref="K262" r:id="rId176" tooltip="mailto:tuanvn@attech.com.vn" xr:uid="{00000000-0004-0000-0100-0000AF000000}"/>
    <hyperlink ref="K263" r:id="rId177" tooltip="mailto:duongtm@attech.com.vn" xr:uid="{00000000-0004-0000-0100-0000B0000000}"/>
    <hyperlink ref="K264" r:id="rId178" tooltip="mailto:hieutq@attech.com.vn" xr:uid="{00000000-0004-0000-0100-0000B1000000}"/>
    <hyperlink ref="K260" r:id="rId179" tooltip="mailto:huongvq@attech.com.vn" xr:uid="{00000000-0004-0000-0100-0000B2000000}"/>
    <hyperlink ref="K266" r:id="rId180" xr:uid="{00000000-0004-0000-0100-0000B3000000}"/>
    <hyperlink ref="K265" r:id="rId181" xr:uid="{00000000-0004-0000-0100-0000B4000000}"/>
    <hyperlink ref="K269" r:id="rId182" xr:uid="{00000000-0004-0000-0100-0000B5000000}"/>
    <hyperlink ref="K267" r:id="rId183" xr:uid="{00000000-0004-0000-0100-0000B6000000}"/>
    <hyperlink ref="K268" r:id="rId184" xr:uid="{00000000-0004-0000-0100-0000B7000000}"/>
    <hyperlink ref="K278" r:id="rId185" xr:uid="{00000000-0004-0000-0100-0000B8000000}"/>
    <hyperlink ref="K279" r:id="rId186" xr:uid="{00000000-0004-0000-0100-0000B9000000}"/>
    <hyperlink ref="K280" r:id="rId187" xr:uid="{00000000-0004-0000-0100-0000BA000000}"/>
    <hyperlink ref="K281" r:id="rId188" xr:uid="{00000000-0004-0000-0100-0000BB000000}"/>
    <hyperlink ref="K282" r:id="rId189" xr:uid="{00000000-0004-0000-0100-0000BC000000}"/>
    <hyperlink ref="K283" r:id="rId190" xr:uid="{00000000-0004-0000-0100-0000BD000000}"/>
    <hyperlink ref="K294" r:id="rId191" xr:uid="{00000000-0004-0000-0100-0000BE000000}"/>
    <hyperlink ref="K295" r:id="rId192" xr:uid="{00000000-0004-0000-0100-0000BF000000}"/>
    <hyperlink ref="K296" r:id="rId193" xr:uid="{00000000-0004-0000-0100-0000C0000000}"/>
    <hyperlink ref="K297" r:id="rId194" xr:uid="{00000000-0004-0000-0100-0000C1000000}"/>
    <hyperlink ref="K298" r:id="rId195" xr:uid="{00000000-0004-0000-0100-0000C2000000}"/>
    <hyperlink ref="K299" r:id="rId196" xr:uid="{00000000-0004-0000-0100-0000C3000000}"/>
    <hyperlink ref="K300" r:id="rId197" xr:uid="{00000000-0004-0000-0100-0000C4000000}"/>
    <hyperlink ref="K303" r:id="rId198" xr:uid="{00000000-0004-0000-0100-0000C5000000}"/>
    <hyperlink ref="K302" r:id="rId199" xr:uid="{00000000-0004-0000-0100-0000C6000000}"/>
    <hyperlink ref="K304" r:id="rId200" xr:uid="{00000000-0004-0000-0100-0000C7000000}"/>
    <hyperlink ref="K301" r:id="rId201" xr:uid="{00000000-0004-0000-0100-0000C8000000}"/>
    <hyperlink ref="K309" r:id="rId202" xr:uid="{00000000-0004-0000-0100-0000C9000000}"/>
    <hyperlink ref="K307" r:id="rId203" xr:uid="{00000000-0004-0000-0100-0000CA000000}"/>
    <hyperlink ref="K308" r:id="rId204" xr:uid="{00000000-0004-0000-0100-0000CB000000}"/>
    <hyperlink ref="K312" r:id="rId205" xr:uid="{00000000-0004-0000-0100-0000CC000000}"/>
    <hyperlink ref="K313" r:id="rId206" xr:uid="{00000000-0004-0000-0100-0000CD000000}"/>
    <hyperlink ref="K314" r:id="rId207" xr:uid="{00000000-0004-0000-0100-0000CE000000}"/>
    <hyperlink ref="K315" r:id="rId208" xr:uid="{00000000-0004-0000-0100-0000CF000000}"/>
    <hyperlink ref="K316" r:id="rId209" xr:uid="{00000000-0004-0000-0100-0000D0000000}"/>
    <hyperlink ref="K322" r:id="rId210" xr:uid="{00000000-0004-0000-0100-0000D1000000}"/>
    <hyperlink ref="K317" r:id="rId211" display="mailto:Thachnnh@attech.com.vn" xr:uid="{00000000-0004-0000-0100-0000D2000000}"/>
    <hyperlink ref="K318" r:id="rId212" xr:uid="{00000000-0004-0000-0100-0000D3000000}"/>
    <hyperlink ref="K319" r:id="rId213" display="lehoangtuan1990@gmail.com" xr:uid="{00000000-0004-0000-0100-0000D4000000}"/>
    <hyperlink ref="K320" r:id="rId214" xr:uid="{00000000-0004-0000-0100-0000D5000000}"/>
    <hyperlink ref="K327" r:id="rId215" xr:uid="{00000000-0004-0000-0100-0000D6000000}"/>
    <hyperlink ref="K328" r:id="rId216" xr:uid="{00000000-0004-0000-0100-0000D7000000}"/>
    <hyperlink ref="K329" r:id="rId217" xr:uid="{00000000-0004-0000-0100-0000D8000000}"/>
    <hyperlink ref="K330" r:id="rId218" xr:uid="{00000000-0004-0000-0100-0000D9000000}"/>
    <hyperlink ref="K323" r:id="rId219" xr:uid="{00000000-0004-0000-0100-0000DA000000}"/>
    <hyperlink ref="K324" r:id="rId220" xr:uid="{00000000-0004-0000-0100-0000DB000000}"/>
    <hyperlink ref="K325" r:id="rId221" xr:uid="{00000000-0004-0000-0100-0000DC000000}"/>
    <hyperlink ref="K326" r:id="rId222" xr:uid="{00000000-0004-0000-0100-0000DD000000}"/>
    <hyperlink ref="K339" r:id="rId223" xr:uid="{00000000-0004-0000-0100-0000DE000000}"/>
    <hyperlink ref="K341" r:id="rId224" xr:uid="{00000000-0004-0000-0100-0000DF000000}"/>
    <hyperlink ref="K342" r:id="rId225" xr:uid="{00000000-0004-0000-0100-0000E0000000}"/>
    <hyperlink ref="K340" r:id="rId226" xr:uid="{00000000-0004-0000-0100-0000E1000000}"/>
    <hyperlink ref="K343" r:id="rId227" xr:uid="{00000000-0004-0000-0100-0000E2000000}"/>
    <hyperlink ref="K344" r:id="rId228" xr:uid="{00000000-0004-0000-0100-0000E3000000}"/>
    <hyperlink ref="K345" r:id="rId229" xr:uid="{00000000-0004-0000-0100-0000E4000000}"/>
    <hyperlink ref="K346" r:id="rId230" xr:uid="{00000000-0004-0000-0100-0000E5000000}"/>
    <hyperlink ref="K347" r:id="rId231" xr:uid="{00000000-0004-0000-0100-0000E6000000}"/>
    <hyperlink ref="K348" r:id="rId232" xr:uid="{00000000-0004-0000-0100-0000E7000000}"/>
    <hyperlink ref="K349" r:id="rId233" xr:uid="{00000000-0004-0000-0100-0000E8000000}"/>
    <hyperlink ref="K350" r:id="rId234" xr:uid="{00000000-0004-0000-0100-0000E9000000}"/>
    <hyperlink ref="K351" r:id="rId235" xr:uid="{00000000-0004-0000-0100-0000EA000000}"/>
    <hyperlink ref="K336" r:id="rId236" xr:uid="{00000000-0004-0000-0100-0000EB000000}"/>
    <hyperlink ref="K333" r:id="rId237" xr:uid="{00000000-0004-0000-0100-0000EC000000}"/>
    <hyperlink ref="K334" r:id="rId238" xr:uid="{00000000-0004-0000-0100-0000ED000000}"/>
    <hyperlink ref="K335" r:id="rId239" xr:uid="{00000000-0004-0000-0100-0000EE000000}"/>
    <hyperlink ref="K331" r:id="rId240" xr:uid="{00000000-0004-0000-0100-0000EF000000}"/>
    <hyperlink ref="K332" r:id="rId241" xr:uid="{00000000-0004-0000-0100-0000F0000000}"/>
    <hyperlink ref="K357" r:id="rId242" xr:uid="{00000000-0004-0000-0100-0000F1000000}"/>
    <hyperlink ref="K358" r:id="rId243" xr:uid="{00000000-0004-0000-0100-0000F2000000}"/>
    <hyperlink ref="K359" r:id="rId244" xr:uid="{00000000-0004-0000-0100-0000F3000000}"/>
    <hyperlink ref="K352" r:id="rId245" xr:uid="{00000000-0004-0000-0100-0000F4000000}"/>
    <hyperlink ref="K353" r:id="rId246" xr:uid="{00000000-0004-0000-0100-0000F5000000}"/>
    <hyperlink ref="K354" r:id="rId247" xr:uid="{00000000-0004-0000-0100-0000F6000000}"/>
    <hyperlink ref="K355" r:id="rId248" xr:uid="{00000000-0004-0000-0100-0000F7000000}"/>
    <hyperlink ref="K356" r:id="rId249" xr:uid="{00000000-0004-0000-0100-0000F8000000}"/>
    <hyperlink ref="K361" r:id="rId250" tooltip="mailto:vuongnq@attech.com.vn" xr:uid="{00000000-0004-0000-0100-0000F9000000}"/>
    <hyperlink ref="K391" r:id="rId251" xr:uid="{00000000-0004-0000-0100-0000FA000000}"/>
    <hyperlink ref="K390" r:id="rId252" xr:uid="{00000000-0004-0000-0100-0000FB000000}"/>
    <hyperlink ref="K389" r:id="rId253" xr:uid="{00000000-0004-0000-0100-0000FC000000}"/>
    <hyperlink ref="K388" r:id="rId254" xr:uid="{00000000-0004-0000-0100-0000FD000000}"/>
    <hyperlink ref="K386" r:id="rId255" xr:uid="{00000000-0004-0000-0100-0000FE000000}"/>
    <hyperlink ref="K385" r:id="rId256" xr:uid="{00000000-0004-0000-0100-0000FF000000}"/>
    <hyperlink ref="K387" r:id="rId257" xr:uid="{00000000-0004-0000-0100-000000010000}"/>
    <hyperlink ref="K392" r:id="rId258" xr:uid="{00000000-0004-0000-0100-000001010000}"/>
    <hyperlink ref="K394" r:id="rId259" xr:uid="{00000000-0004-0000-0100-000002010000}"/>
    <hyperlink ref="K393" r:id="rId260" xr:uid="{00000000-0004-0000-0100-000003010000}"/>
    <hyperlink ref="K395" r:id="rId261" xr:uid="{00000000-0004-0000-0100-000004010000}"/>
    <hyperlink ref="K396" r:id="rId262" xr:uid="{00000000-0004-0000-0100-000005010000}"/>
    <hyperlink ref="K443" r:id="rId263" xr:uid="{00000000-0004-0000-0100-000006010000}"/>
    <hyperlink ref="K447" r:id="rId264" xr:uid="{00000000-0004-0000-0100-000007010000}"/>
    <hyperlink ref="K448" r:id="rId265" xr:uid="{00000000-0004-0000-0100-000008010000}"/>
    <hyperlink ref="K449" r:id="rId266" xr:uid="{00000000-0004-0000-0100-000009010000}"/>
    <hyperlink ref="K450" r:id="rId267" display="mailto:nguyen.hoang.thanh21@gmail.com" xr:uid="{00000000-0004-0000-0100-00000A010000}"/>
    <hyperlink ref="K420" r:id="rId268" xr:uid="{00000000-0004-0000-0100-00000B010000}"/>
    <hyperlink ref="K421" r:id="rId269" xr:uid="{00000000-0004-0000-0100-00000C010000}"/>
    <hyperlink ref="K422" r:id="rId270" xr:uid="{00000000-0004-0000-0100-00000D010000}"/>
    <hyperlink ref="K423" r:id="rId271" xr:uid="{00000000-0004-0000-0100-00000E010000}"/>
    <hyperlink ref="K430" r:id="rId272" xr:uid="{00000000-0004-0000-0100-00000F010000}"/>
    <hyperlink ref="K431" r:id="rId273" xr:uid="{00000000-0004-0000-0100-000010010000}"/>
    <hyperlink ref="K432" r:id="rId274" xr:uid="{00000000-0004-0000-0100-000011010000}"/>
    <hyperlink ref="K433" r:id="rId275" xr:uid="{00000000-0004-0000-0100-000012010000}"/>
    <hyperlink ref="K434" r:id="rId276" xr:uid="{00000000-0004-0000-0100-000013010000}"/>
    <hyperlink ref="K435" r:id="rId277" xr:uid="{00000000-0004-0000-0100-000014010000}"/>
    <hyperlink ref="K437" r:id="rId278" xr:uid="{00000000-0004-0000-0100-000015010000}"/>
    <hyperlink ref="K424" r:id="rId279" xr:uid="{00000000-0004-0000-0100-000016010000}"/>
    <hyperlink ref="K425" r:id="rId280" xr:uid="{00000000-0004-0000-0100-000017010000}"/>
    <hyperlink ref="K426" r:id="rId281" xr:uid="{00000000-0004-0000-0100-000018010000}"/>
    <hyperlink ref="K428" r:id="rId282" xr:uid="{00000000-0004-0000-0100-000019010000}"/>
    <hyperlink ref="K427" r:id="rId283" xr:uid="{00000000-0004-0000-0100-00001A010000}"/>
    <hyperlink ref="K441" r:id="rId284" xr:uid="{00000000-0004-0000-0100-00001B010000}"/>
    <hyperlink ref="K40" r:id="rId285" xr:uid="{00000000-0004-0000-0100-00001C010000}"/>
    <hyperlink ref="K41" r:id="rId286" xr:uid="{00000000-0004-0000-0100-00001D010000}"/>
    <hyperlink ref="K42" r:id="rId287" xr:uid="{00000000-0004-0000-0100-00001E010000}"/>
    <hyperlink ref="K419" r:id="rId288" xr:uid="{00000000-0004-0000-0100-00001F010000}"/>
    <hyperlink ref="K446" r:id="rId289" xr:uid="{00000000-0004-0000-0100-000020010000}"/>
    <hyperlink ref="K445" r:id="rId290" xr:uid="{00000000-0004-0000-0100-000021010000}"/>
    <hyperlink ref="K444" r:id="rId291" xr:uid="{00000000-0004-0000-0100-000022010000}"/>
  </hyperlinks>
  <pageMargins left="0.92" right="0.65" top="0.57999999999999996" bottom="0.63" header="0.3" footer="0.17"/>
  <pageSetup paperSize="9" scale="71" fitToHeight="0" orientation="portrait" r:id="rId292"/>
  <headerFooter>
    <oddFooter>&amp;C&amp;P</oddFooter>
  </headerFooter>
  <legacyDrawing r:id="rId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34"/>
  <sheetViews>
    <sheetView tabSelected="1" view="pageBreakPreview" topLeftCell="A3" zoomScale="145" zoomScaleNormal="145" zoomScaleSheetLayoutView="145" workbookViewId="0">
      <selection activeCell="E13" sqref="E13"/>
    </sheetView>
  </sheetViews>
  <sheetFormatPr defaultColWidth="8.85546875" defaultRowHeight="12.75"/>
  <cols>
    <col min="1" max="1" width="5.7109375" style="244" customWidth="1"/>
    <col min="2" max="2" width="17.7109375" style="245" customWidth="1"/>
    <col min="3" max="3" width="26.85546875" style="249" bestFit="1" customWidth="1"/>
    <col min="4" max="5" width="26.85546875" style="249" customWidth="1"/>
    <col min="6" max="6" width="26.85546875" style="249" hidden="1" customWidth="1"/>
    <col min="7" max="7" width="6.7109375" style="245" customWidth="1"/>
    <col min="8" max="8" width="11.140625" style="245" customWidth="1"/>
    <col min="9" max="9" width="13.85546875" style="245" hidden="1" customWidth="1"/>
    <col min="10" max="10" width="13.5703125" style="245" customWidth="1"/>
    <col min="11" max="11" width="11.28515625" style="246" customWidth="1"/>
    <col min="12" max="12" width="26.85546875" style="247" customWidth="1"/>
    <col min="13" max="13" width="15.85546875" style="244" hidden="1" customWidth="1"/>
    <col min="14" max="14" width="13.5703125" style="245" hidden="1" customWidth="1"/>
    <col min="15" max="15" width="10.5703125" style="244" customWidth="1"/>
    <col min="16" max="17" width="15.28515625" style="245" customWidth="1"/>
    <col min="18" max="18" width="13.5703125" style="245" hidden="1" customWidth="1"/>
    <col min="19" max="19" width="13.85546875" style="245" hidden="1" customWidth="1"/>
    <col min="20" max="20" width="10.85546875" style="245" hidden="1" customWidth="1"/>
    <col min="21" max="21" width="14.5703125" style="245" hidden="1" customWidth="1"/>
    <col min="22" max="22" width="10.7109375" style="245" hidden="1" customWidth="1"/>
    <col min="23" max="23" width="8.85546875" style="245" customWidth="1"/>
    <col min="24" max="16384" width="8.85546875" style="245"/>
  </cols>
  <sheetData>
    <row r="1" spans="1:22" ht="18" hidden="1" customHeight="1">
      <c r="A1" s="245"/>
    </row>
    <row r="2" spans="1:22" ht="16.149999999999999" hidden="1" customHeight="1">
      <c r="A2" s="690"/>
    </row>
    <row r="3" spans="1:22" ht="15.75">
      <c r="M3" s="248"/>
      <c r="P3" s="249"/>
      <c r="Q3" s="249"/>
      <c r="T3" s="696">
        <v>1</v>
      </c>
      <c r="U3" s="418">
        <v>7443195</v>
      </c>
      <c r="V3" s="250"/>
    </row>
    <row r="4" spans="1:22" ht="38.450000000000003" customHeight="1">
      <c r="A4" s="802" t="s">
        <v>3967</v>
      </c>
      <c r="B4" s="802"/>
      <c r="C4" s="802"/>
      <c r="D4" s="802"/>
      <c r="E4" s="802"/>
      <c r="F4" s="802"/>
      <c r="G4" s="802"/>
      <c r="H4" s="802"/>
      <c r="I4" s="802"/>
      <c r="J4" s="802"/>
      <c r="K4" s="802"/>
      <c r="L4" s="802"/>
      <c r="M4" s="802"/>
      <c r="N4" s="802"/>
      <c r="O4" s="802"/>
      <c r="P4" s="802"/>
      <c r="Q4" s="703"/>
      <c r="R4" s="691"/>
      <c r="T4" s="696">
        <v>2</v>
      </c>
      <c r="U4" s="418">
        <v>6061010</v>
      </c>
    </row>
    <row r="5" spans="1:22" s="251" customFormat="1" ht="12.6" customHeight="1">
      <c r="A5" s="692"/>
      <c r="B5" s="692"/>
      <c r="C5" s="693"/>
      <c r="D5" s="693"/>
      <c r="E5" s="693"/>
      <c r="F5" s="693"/>
      <c r="G5" s="692"/>
      <c r="H5" s="692"/>
      <c r="I5" s="692"/>
      <c r="J5" s="692"/>
      <c r="K5" s="692"/>
      <c r="L5" s="688"/>
      <c r="M5" s="692"/>
      <c r="O5" s="247"/>
      <c r="T5" s="696">
        <v>3</v>
      </c>
      <c r="U5" s="418">
        <v>4133678</v>
      </c>
    </row>
    <row r="6" spans="1:22" s="247" customFormat="1" ht="22.9" customHeight="1">
      <c r="A6" s="803" t="s">
        <v>0</v>
      </c>
      <c r="B6" s="803" t="s">
        <v>1415</v>
      </c>
      <c r="C6" s="803" t="s">
        <v>1416</v>
      </c>
      <c r="D6" s="726"/>
      <c r="E6" s="726"/>
      <c r="F6" s="726"/>
      <c r="G6" s="803" t="s">
        <v>1448</v>
      </c>
      <c r="H6" s="803" t="s">
        <v>720</v>
      </c>
      <c r="I6" s="803" t="s">
        <v>720</v>
      </c>
      <c r="J6" s="803" t="s">
        <v>1449</v>
      </c>
      <c r="K6" s="803" t="s">
        <v>1463</v>
      </c>
      <c r="L6" s="803" t="s">
        <v>1464</v>
      </c>
      <c r="M6" s="803"/>
      <c r="N6" s="724"/>
      <c r="O6" s="785" t="s">
        <v>1411</v>
      </c>
      <c r="P6" s="785" t="s">
        <v>3928</v>
      </c>
      <c r="Q6" s="800" t="s">
        <v>3942</v>
      </c>
      <c r="R6" s="701"/>
      <c r="T6" s="725">
        <v>4</v>
      </c>
      <c r="U6" s="466">
        <v>2798880</v>
      </c>
    </row>
    <row r="7" spans="1:22" s="247" customFormat="1" ht="19.149999999999999" customHeight="1">
      <c r="A7" s="804"/>
      <c r="B7" s="804"/>
      <c r="C7" s="804"/>
      <c r="D7" s="727" t="s">
        <v>3943</v>
      </c>
      <c r="E7" s="727" t="s">
        <v>3944</v>
      </c>
      <c r="F7" s="727" t="s">
        <v>3944</v>
      </c>
      <c r="G7" s="804"/>
      <c r="H7" s="804"/>
      <c r="I7" s="804"/>
      <c r="J7" s="804"/>
      <c r="K7" s="804"/>
      <c r="L7" s="804"/>
      <c r="M7" s="804"/>
      <c r="N7" s="702"/>
      <c r="O7" s="785"/>
      <c r="P7" s="785"/>
      <c r="Q7" s="801"/>
      <c r="R7" s="229"/>
    </row>
    <row r="8" spans="1:22" ht="23.45" hidden="1" customHeight="1">
      <c r="A8" s="230" t="s">
        <v>2697</v>
      </c>
      <c r="B8" s="231" t="s">
        <v>2698</v>
      </c>
      <c r="C8" s="232"/>
      <c r="D8" s="232"/>
      <c r="E8" s="232"/>
      <c r="F8" s="232"/>
      <c r="G8" s="232"/>
      <c r="H8" s="232"/>
      <c r="I8" s="232"/>
      <c r="J8" s="232"/>
      <c r="K8" s="253"/>
      <c r="L8" s="253"/>
      <c r="M8" s="254"/>
      <c r="N8" s="254"/>
      <c r="O8" s="254"/>
      <c r="P8" s="254"/>
      <c r="Q8" s="254"/>
      <c r="R8" s="254"/>
    </row>
    <row r="9" spans="1:22" ht="22.15" customHeight="1">
      <c r="A9" s="233">
        <v>127</v>
      </c>
      <c r="B9" s="236" t="s">
        <v>210</v>
      </c>
      <c r="C9" s="236" t="s">
        <v>211</v>
      </c>
      <c r="D9" s="728" t="s">
        <v>3945</v>
      </c>
      <c r="E9" s="729" t="s">
        <v>3956</v>
      </c>
      <c r="F9" s="234" t="str">
        <f>VLOOKUP($D9,[1]Sheet1!E$2:F$795,2,0)</f>
        <v>431123</v>
      </c>
      <c r="G9" s="261" t="s">
        <v>1421</v>
      </c>
      <c r="H9" s="297" t="s">
        <v>1962</v>
      </c>
      <c r="I9" s="263">
        <v>25614</v>
      </c>
      <c r="J9" s="259" t="s">
        <v>212</v>
      </c>
      <c r="K9" s="271" t="s">
        <v>1737</v>
      </c>
      <c r="L9" s="289" t="s">
        <v>1738</v>
      </c>
      <c r="M9" s="235">
        <v>2</v>
      </c>
      <c r="N9" s="250">
        <f t="shared" ref="N9:N11" si="0">VLOOKUP(M9,$T$3:$U$6,2)</f>
        <v>6061010</v>
      </c>
      <c r="O9" s="235">
        <f>+M9</f>
        <v>2</v>
      </c>
      <c r="P9" s="250">
        <f>VLOOKUP(O9,$T$3:$U$6,2)</f>
        <v>6061010</v>
      </c>
      <c r="Q9" s="250"/>
      <c r="R9" s="250">
        <f t="shared" ref="R9:R19" si="1">+P9-N9</f>
        <v>0</v>
      </c>
      <c r="S9" s="697">
        <f>SUM(R9:R19)</f>
        <v>1334798</v>
      </c>
    </row>
    <row r="10" spans="1:22" ht="22.15" customHeight="1">
      <c r="A10" s="235">
        <v>128</v>
      </c>
      <c r="B10" s="236"/>
      <c r="C10" s="236" t="s">
        <v>213</v>
      </c>
      <c r="D10" s="728" t="s">
        <v>3946</v>
      </c>
      <c r="E10" s="729" t="s">
        <v>3957</v>
      </c>
      <c r="F10" s="234" t="str">
        <f>VLOOKUP($D10,[1]Sheet1!E$2:F$795,2,0)</f>
        <v>957629</v>
      </c>
      <c r="G10" s="261" t="s">
        <v>1421</v>
      </c>
      <c r="H10" s="297" t="s">
        <v>1963</v>
      </c>
      <c r="I10" s="263">
        <v>27171</v>
      </c>
      <c r="J10" s="259" t="s">
        <v>214</v>
      </c>
      <c r="K10" s="271" t="s">
        <v>1522</v>
      </c>
      <c r="L10" s="289" t="s">
        <v>1739</v>
      </c>
      <c r="M10" s="235">
        <v>2</v>
      </c>
      <c r="N10" s="250">
        <f t="shared" si="0"/>
        <v>6061010</v>
      </c>
      <c r="O10" s="235">
        <f>+M10</f>
        <v>2</v>
      </c>
      <c r="P10" s="250">
        <f>VLOOKUP(O10,$T$3:$U$6,2)</f>
        <v>6061010</v>
      </c>
      <c r="Q10" s="250"/>
      <c r="R10" s="250">
        <f t="shared" si="1"/>
        <v>0</v>
      </c>
    </row>
    <row r="11" spans="1:22" ht="22.15" customHeight="1">
      <c r="A11" s="233">
        <v>129</v>
      </c>
      <c r="B11" s="236"/>
      <c r="C11" s="236" t="s">
        <v>215</v>
      </c>
      <c r="D11" s="728" t="s">
        <v>3947</v>
      </c>
      <c r="E11" s="729" t="s">
        <v>3958</v>
      </c>
      <c r="F11" s="234" t="str">
        <f>VLOOKUP($D11,[1]Sheet1!E$2:F$795,2,0)</f>
        <v>711909</v>
      </c>
      <c r="G11" s="261" t="s">
        <v>1421</v>
      </c>
      <c r="H11" s="297" t="s">
        <v>1964</v>
      </c>
      <c r="I11" s="263">
        <v>25955</v>
      </c>
      <c r="J11" s="259" t="s">
        <v>216</v>
      </c>
      <c r="K11" s="271" t="s">
        <v>1740</v>
      </c>
      <c r="L11" s="289" t="s">
        <v>1741</v>
      </c>
      <c r="M11" s="235">
        <v>4</v>
      </c>
      <c r="N11" s="250">
        <f t="shared" si="0"/>
        <v>2798880</v>
      </c>
      <c r="O11" s="235">
        <f>+M11</f>
        <v>4</v>
      </c>
      <c r="P11" s="250">
        <f>VLOOKUP(O11,$T$3:$U$6,2)</f>
        <v>2798880</v>
      </c>
      <c r="Q11" s="250"/>
      <c r="R11" s="250">
        <f t="shared" si="1"/>
        <v>0</v>
      </c>
    </row>
    <row r="12" spans="1:22" ht="22.15" customHeight="1">
      <c r="A12" s="235">
        <v>130</v>
      </c>
      <c r="B12" s="236"/>
      <c r="C12" s="236" t="s">
        <v>217</v>
      </c>
      <c r="D12" s="728" t="s">
        <v>3948</v>
      </c>
      <c r="E12" s="729" t="s">
        <v>3959</v>
      </c>
      <c r="F12" s="234" t="str">
        <f>VLOOKUP($D12,[1]Sheet1!E$2:F$795,2,0)</f>
        <v>657795</v>
      </c>
      <c r="G12" s="261" t="s">
        <v>1423</v>
      </c>
      <c r="H12" s="297" t="s">
        <v>1965</v>
      </c>
      <c r="I12" s="263">
        <v>31253</v>
      </c>
      <c r="J12" s="259" t="s">
        <v>218</v>
      </c>
      <c r="K12" s="271" t="s">
        <v>1518</v>
      </c>
      <c r="L12" s="289" t="s">
        <v>1517</v>
      </c>
      <c r="M12" s="235">
        <v>4</v>
      </c>
      <c r="N12" s="250">
        <f t="shared" ref="N12:N19" si="2">VLOOKUP(M12,$T$3:$U$6,2)</f>
        <v>2798880</v>
      </c>
      <c r="O12" s="240">
        <v>3</v>
      </c>
      <c r="P12" s="250">
        <f>VLOOKUP(O12,$T$3:$U$6,2)</f>
        <v>4133678</v>
      </c>
      <c r="Q12" s="250"/>
      <c r="R12" s="250">
        <f t="shared" si="1"/>
        <v>1334798</v>
      </c>
    </row>
    <row r="13" spans="1:22" ht="22.15" customHeight="1">
      <c r="A13" s="233">
        <v>131</v>
      </c>
      <c r="B13" s="236"/>
      <c r="C13" s="236" t="s">
        <v>219</v>
      </c>
      <c r="D13" s="728" t="s">
        <v>3949</v>
      </c>
      <c r="E13" s="729" t="s">
        <v>3960</v>
      </c>
      <c r="F13" s="234" t="str">
        <f>VLOOKUP($D13,[1]Sheet1!E$2:F$795,2,0)</f>
        <v>778106</v>
      </c>
      <c r="G13" s="261" t="s">
        <v>1423</v>
      </c>
      <c r="H13" s="297" t="s">
        <v>1966</v>
      </c>
      <c r="I13" s="263">
        <v>26258</v>
      </c>
      <c r="J13" s="259" t="s">
        <v>220</v>
      </c>
      <c r="K13" s="271" t="s">
        <v>1742</v>
      </c>
      <c r="L13" s="289" t="s">
        <v>1519</v>
      </c>
      <c r="M13" s="235">
        <v>4</v>
      </c>
      <c r="N13" s="250">
        <f t="shared" si="2"/>
        <v>2798880</v>
      </c>
      <c r="O13" s="235">
        <f t="shared" ref="O13:O19" si="3">+M13</f>
        <v>4</v>
      </c>
      <c r="P13" s="250">
        <f t="shared" ref="P13:P19" si="4">VLOOKUP(O13,$T$3:$U$6,2)</f>
        <v>2798880</v>
      </c>
      <c r="Q13" s="250"/>
      <c r="R13" s="250">
        <f t="shared" si="1"/>
        <v>0</v>
      </c>
    </row>
    <row r="14" spans="1:22" ht="22.15" customHeight="1">
      <c r="A14" s="235">
        <v>132</v>
      </c>
      <c r="B14" s="236"/>
      <c r="C14" s="236" t="s">
        <v>223</v>
      </c>
      <c r="D14" s="728" t="s">
        <v>3950</v>
      </c>
      <c r="E14" s="729" t="s">
        <v>3961</v>
      </c>
      <c r="F14" s="234" t="str">
        <f>VLOOKUP($D14,[1]Sheet1!E$2:F$795,2,0)</f>
        <v>385611</v>
      </c>
      <c r="G14" s="261" t="s">
        <v>1421</v>
      </c>
      <c r="H14" s="297" t="s">
        <v>1967</v>
      </c>
      <c r="I14" s="263">
        <v>32484</v>
      </c>
      <c r="J14" s="259" t="s">
        <v>1327</v>
      </c>
      <c r="K14" s="271" t="s">
        <v>1520</v>
      </c>
      <c r="L14" s="289" t="s">
        <v>1521</v>
      </c>
      <c r="M14" s="235">
        <v>4</v>
      </c>
      <c r="N14" s="250">
        <f t="shared" si="2"/>
        <v>2798880</v>
      </c>
      <c r="O14" s="235">
        <f t="shared" si="3"/>
        <v>4</v>
      </c>
      <c r="P14" s="250">
        <f t="shared" si="4"/>
        <v>2798880</v>
      </c>
      <c r="Q14" s="250"/>
      <c r="R14" s="250">
        <f t="shared" si="1"/>
        <v>0</v>
      </c>
    </row>
    <row r="15" spans="1:22" ht="22.15" customHeight="1">
      <c r="A15" s="233">
        <v>133</v>
      </c>
      <c r="B15" s="236"/>
      <c r="C15" s="236" t="s">
        <v>226</v>
      </c>
      <c r="D15" s="728" t="s">
        <v>3951</v>
      </c>
      <c r="E15" s="729" t="s">
        <v>3962</v>
      </c>
      <c r="F15" s="234" t="str">
        <f>VLOOKUP($D15,[1]Sheet1!E$2:F$795,2,0)</f>
        <v>659100</v>
      </c>
      <c r="G15" s="261" t="s">
        <v>1421</v>
      </c>
      <c r="H15" s="297" t="s">
        <v>1968</v>
      </c>
      <c r="I15" s="263">
        <v>26857</v>
      </c>
      <c r="J15" s="259" t="s">
        <v>227</v>
      </c>
      <c r="K15" s="271" t="s">
        <v>1743</v>
      </c>
      <c r="L15" s="289" t="s">
        <v>1744</v>
      </c>
      <c r="M15" s="235">
        <v>4</v>
      </c>
      <c r="N15" s="250">
        <f t="shared" si="2"/>
        <v>2798880</v>
      </c>
      <c r="O15" s="235">
        <f t="shared" si="3"/>
        <v>4</v>
      </c>
      <c r="P15" s="250">
        <f t="shared" si="4"/>
        <v>2798880</v>
      </c>
      <c r="Q15" s="250"/>
      <c r="R15" s="250">
        <f t="shared" si="1"/>
        <v>0</v>
      </c>
    </row>
    <row r="16" spans="1:22" ht="20.45" customHeight="1">
      <c r="A16" s="235">
        <v>134</v>
      </c>
      <c r="B16" s="81"/>
      <c r="C16" s="704" t="s">
        <v>3924</v>
      </c>
      <c r="D16" s="728" t="s">
        <v>3952</v>
      </c>
      <c r="E16" s="729" t="s">
        <v>3963</v>
      </c>
      <c r="F16" s="234" t="str">
        <f>VLOOKUP($D16,[1]Sheet1!E$2:F$795,2,0)</f>
        <v>553471</v>
      </c>
      <c r="G16" s="322" t="s">
        <v>1421</v>
      </c>
      <c r="H16" s="705">
        <v>35690</v>
      </c>
      <c r="I16" s="81"/>
      <c r="J16" s="273" t="s">
        <v>3831</v>
      </c>
      <c r="K16" s="273" t="s">
        <v>3844</v>
      </c>
      <c r="L16" s="322" t="s">
        <v>3858</v>
      </c>
      <c r="M16" s="322">
        <v>4</v>
      </c>
      <c r="N16" s="250">
        <f t="shared" si="2"/>
        <v>2798880</v>
      </c>
      <c r="O16" s="235">
        <f t="shared" si="3"/>
        <v>4</v>
      </c>
      <c r="P16" s="250">
        <f t="shared" si="4"/>
        <v>2798880</v>
      </c>
      <c r="Q16" s="250"/>
      <c r="R16" s="250">
        <f t="shared" si="1"/>
        <v>0</v>
      </c>
    </row>
    <row r="17" spans="1:21" ht="25.5">
      <c r="A17" s="233">
        <v>135</v>
      </c>
      <c r="B17" s="81"/>
      <c r="C17" s="704" t="s">
        <v>3925</v>
      </c>
      <c r="D17" s="728" t="s">
        <v>3953</v>
      </c>
      <c r="E17" s="729" t="s">
        <v>3964</v>
      </c>
      <c r="F17" s="234" t="str">
        <f>VLOOKUP($D17,[1]Sheet1!E$2:F$795,2,0)</f>
        <v>731045</v>
      </c>
      <c r="G17" s="322" t="s">
        <v>1421</v>
      </c>
      <c r="H17" s="705">
        <v>36194</v>
      </c>
      <c r="I17" s="81"/>
      <c r="J17" s="273" t="s">
        <v>3873</v>
      </c>
      <c r="K17" s="273" t="s">
        <v>3878</v>
      </c>
      <c r="L17" s="322" t="s">
        <v>3883</v>
      </c>
      <c r="M17" s="322">
        <v>4</v>
      </c>
      <c r="N17" s="250">
        <f t="shared" si="2"/>
        <v>2798880</v>
      </c>
      <c r="O17" s="235">
        <f t="shared" si="3"/>
        <v>4</v>
      </c>
      <c r="P17" s="250">
        <f t="shared" si="4"/>
        <v>2798880</v>
      </c>
      <c r="Q17" s="250"/>
      <c r="R17" s="250">
        <f t="shared" si="1"/>
        <v>0</v>
      </c>
    </row>
    <row r="18" spans="1:21" ht="22.15" customHeight="1">
      <c r="A18" s="235">
        <v>136</v>
      </c>
      <c r="B18" s="81"/>
      <c r="C18" s="706" t="s">
        <v>3926</v>
      </c>
      <c r="D18" s="728" t="s">
        <v>3954</v>
      </c>
      <c r="E18" s="729" t="s">
        <v>3965</v>
      </c>
      <c r="F18" s="234" t="str">
        <f>VLOOKUP($D18,[1]Sheet1!E$2:F$795,2,0)</f>
        <v>816210</v>
      </c>
      <c r="G18" s="343" t="s">
        <v>1421</v>
      </c>
      <c r="H18" s="705">
        <v>34852</v>
      </c>
      <c r="I18" s="81"/>
      <c r="J18" s="279" t="s">
        <v>3760</v>
      </c>
      <c r="K18" s="279" t="s">
        <v>3761</v>
      </c>
      <c r="L18" s="266" t="s">
        <v>3762</v>
      </c>
      <c r="M18" s="343">
        <v>4</v>
      </c>
      <c r="N18" s="250">
        <f t="shared" si="2"/>
        <v>2798880</v>
      </c>
      <c r="O18" s="235">
        <f t="shared" si="3"/>
        <v>4</v>
      </c>
      <c r="P18" s="250">
        <f t="shared" si="4"/>
        <v>2798880</v>
      </c>
      <c r="Q18" s="250"/>
      <c r="R18" s="250">
        <f t="shared" si="1"/>
        <v>0</v>
      </c>
    </row>
    <row r="19" spans="1:21" ht="22.15" customHeight="1">
      <c r="A19" s="233">
        <v>137</v>
      </c>
      <c r="B19" s="81"/>
      <c r="C19" s="706" t="s">
        <v>3927</v>
      </c>
      <c r="D19" s="728" t="s">
        <v>3955</v>
      </c>
      <c r="E19" s="729" t="s">
        <v>3966</v>
      </c>
      <c r="F19" s="234" t="str">
        <f>VLOOKUP($D19,[1]Sheet1!E$2:F$795,2,0)</f>
        <v>639367</v>
      </c>
      <c r="G19" s="343" t="s">
        <v>1421</v>
      </c>
      <c r="H19" s="705">
        <v>37615</v>
      </c>
      <c r="I19" s="81"/>
      <c r="J19" s="279" t="s">
        <v>3770</v>
      </c>
      <c r="K19" s="279" t="s">
        <v>3771</v>
      </c>
      <c r="L19" s="266" t="s">
        <v>3772</v>
      </c>
      <c r="M19" s="343">
        <v>4</v>
      </c>
      <c r="N19" s="250">
        <f t="shared" si="2"/>
        <v>2798880</v>
      </c>
      <c r="O19" s="235">
        <f t="shared" si="3"/>
        <v>4</v>
      </c>
      <c r="P19" s="250">
        <f t="shared" si="4"/>
        <v>2798880</v>
      </c>
      <c r="Q19" s="250"/>
      <c r="R19" s="250">
        <f t="shared" si="1"/>
        <v>0</v>
      </c>
    </row>
    <row r="20" spans="1:21" s="249" customFormat="1" ht="26.45" hidden="1" customHeight="1">
      <c r="A20" s="711"/>
      <c r="B20" s="712"/>
      <c r="C20" s="713"/>
      <c r="D20" s="713"/>
      <c r="E20" s="713"/>
      <c r="F20" s="234" t="e">
        <f>VLOOKUP($D20,[1]Sheet1!E$2:F$795,2,0)</f>
        <v>#N/A</v>
      </c>
      <c r="G20" s="712"/>
      <c r="H20" s="712"/>
      <c r="I20" s="712"/>
      <c r="J20" s="712"/>
      <c r="K20" s="714"/>
      <c r="L20" s="715"/>
      <c r="M20" s="716"/>
      <c r="N20" s="717"/>
      <c r="O20" s="711"/>
      <c r="P20" s="717">
        <f>[2]PL_cckc!$E$16</f>
        <v>122850000</v>
      </c>
      <c r="Q20" s="717"/>
      <c r="R20" s="717"/>
      <c r="S20" s="698"/>
      <c r="T20" s="698"/>
      <c r="U20" s="698">
        <f>P20</f>
        <v>122850000</v>
      </c>
    </row>
    <row r="21" spans="1:21" ht="15" hidden="1">
      <c r="C21" s="694"/>
      <c r="D21" s="694"/>
      <c r="E21" s="694"/>
      <c r="F21" s="234" t="e">
        <f>VLOOKUP($D21,[1]Sheet1!E$2:F$795,2,0)</f>
        <v>#N/A</v>
      </c>
      <c r="M21" s="695"/>
      <c r="P21" s="707">
        <f>'[3]DS thân nhân'!$K$375</f>
        <v>1135997147</v>
      </c>
      <c r="Q21" s="707"/>
      <c r="U21" s="352" t="e">
        <f>#REF!+U20</f>
        <v>#REF!</v>
      </c>
    </row>
    <row r="22" spans="1:21" ht="15" hidden="1">
      <c r="A22" s="244" t="s">
        <v>1301</v>
      </c>
      <c r="C22" s="694"/>
      <c r="D22" s="694"/>
      <c r="E22" s="694"/>
      <c r="F22" s="234" t="e">
        <f>VLOOKUP($D22,[1]Sheet1!E$2:F$795,2,0)</f>
        <v>#N/A</v>
      </c>
      <c r="M22" s="695"/>
      <c r="O22" s="695"/>
      <c r="P22" s="707">
        <f>'[4]CB nghi huu va than nhan'!$I$13</f>
        <v>25081078</v>
      </c>
      <c r="Q22" s="707"/>
    </row>
    <row r="23" spans="1:21" ht="15" hidden="1">
      <c r="A23" s="700" t="s">
        <v>3929</v>
      </c>
      <c r="B23" s="245" t="s">
        <v>3930</v>
      </c>
      <c r="C23" s="249">
        <f>COUNTIF($O$9:$O$19,"1")</f>
        <v>0</v>
      </c>
      <c r="F23" s="234" t="e">
        <f>VLOOKUP($D23,[1]Sheet1!E$2:F$795,2,0)</f>
        <v>#N/A</v>
      </c>
      <c r="M23" s="695"/>
      <c r="O23" s="695"/>
      <c r="P23" s="698" t="e">
        <f>#REF!+P21+P22+P20</f>
        <v>#REF!</v>
      </c>
      <c r="Q23" s="698"/>
    </row>
    <row r="24" spans="1:21" ht="15" hidden="1">
      <c r="A24" s="700" t="s">
        <v>3929</v>
      </c>
      <c r="B24" s="245" t="s">
        <v>3931</v>
      </c>
      <c r="C24" s="249">
        <f>COUNTIF($O$9:$O$19,"2")</f>
        <v>2</v>
      </c>
      <c r="F24" s="234" t="e">
        <f>VLOOKUP($D24,[1]Sheet1!E$2:F$795,2,0)</f>
        <v>#N/A</v>
      </c>
      <c r="M24" s="695"/>
      <c r="O24" s="695"/>
      <c r="P24" s="698" t="e">
        <f>ROUND(P23*10%,0)</f>
        <v>#REF!</v>
      </c>
      <c r="Q24" s="698"/>
    </row>
    <row r="25" spans="1:21" ht="15" hidden="1">
      <c r="A25" s="700" t="s">
        <v>3929</v>
      </c>
      <c r="B25" s="245" t="s">
        <v>3932</v>
      </c>
      <c r="C25" s="249">
        <f>COUNTIF($O$9:$O$19,"3")</f>
        <v>1</v>
      </c>
      <c r="F25" s="234" t="e">
        <f>VLOOKUP($D25,[1]Sheet1!E$2:F$795,2,0)</f>
        <v>#N/A</v>
      </c>
      <c r="K25" s="245"/>
      <c r="M25" s="695"/>
      <c r="O25" s="695"/>
      <c r="P25" s="698" t="e">
        <f>P23+P24</f>
        <v>#REF!</v>
      </c>
      <c r="Q25" s="698"/>
    </row>
    <row r="26" spans="1:21" hidden="1">
      <c r="A26" s="700" t="s">
        <v>3929</v>
      </c>
      <c r="B26" s="245" t="s">
        <v>3933</v>
      </c>
      <c r="C26" s="249">
        <f>COUNTIF($O$9:$O$19,"4")</f>
        <v>8</v>
      </c>
      <c r="F26" s="234" t="e">
        <f>VLOOKUP($D26,[1]Sheet1!E$2:F$795,2,0)</f>
        <v>#N/A</v>
      </c>
      <c r="K26" s="245"/>
      <c r="M26" s="245"/>
      <c r="O26" s="245"/>
      <c r="P26" s="699">
        <f>[2]PL_cckc!$E$16</f>
        <v>122850000</v>
      </c>
      <c r="Q26" s="699"/>
    </row>
    <row r="27" spans="1:21" hidden="1">
      <c r="B27" s="249" t="s">
        <v>1290</v>
      </c>
      <c r="C27" s="249">
        <f>SUM(C23:C26)</f>
        <v>11</v>
      </c>
      <c r="F27" s="234" t="e">
        <f>VLOOKUP($D27,[1]Sheet1!E$2:F$795,2,0)</f>
        <v>#N/A</v>
      </c>
      <c r="K27" s="245"/>
      <c r="M27" s="245"/>
      <c r="O27" s="245"/>
      <c r="P27" s="699" t="e">
        <f>P26+#REF!</f>
        <v>#REF!</v>
      </c>
      <c r="Q27" s="699"/>
      <c r="S27" s="708" t="e">
        <f>P27*10%</f>
        <v>#REF!</v>
      </c>
    </row>
    <row r="28" spans="1:21" hidden="1">
      <c r="A28" s="245"/>
      <c r="B28" s="245" t="s">
        <v>3934</v>
      </c>
      <c r="C28" s="249">
        <f>'[3]DS thân nhân'!$C$382</f>
        <v>353</v>
      </c>
      <c r="F28" s="234" t="e">
        <f>VLOOKUP($D28,[1]Sheet1!E$2:F$795,2,0)</f>
        <v>#N/A</v>
      </c>
      <c r="K28" s="245"/>
      <c r="M28" s="245"/>
      <c r="O28" s="245"/>
      <c r="P28" s="699" t="e">
        <f>ROUND(P27*1.1,0)</f>
        <v>#REF!</v>
      </c>
      <c r="Q28" s="699"/>
    </row>
    <row r="29" spans="1:21" hidden="1">
      <c r="B29" s="245" t="s">
        <v>3935</v>
      </c>
      <c r="C29" s="249">
        <f>'[4]CB nghi huu va than nhan'!$C$20</f>
        <v>4</v>
      </c>
      <c r="F29" s="234" t="e">
        <f>VLOOKUP($D29,[1]Sheet1!E$2:F$795,2,0)</f>
        <v>#N/A</v>
      </c>
      <c r="P29" s="710">
        <f>P21+P22</f>
        <v>1161078225</v>
      </c>
      <c r="Q29" s="710"/>
    </row>
    <row r="30" spans="1:21" hidden="1">
      <c r="C30" s="249">
        <f>C27+C28+C29</f>
        <v>368</v>
      </c>
      <c r="F30" s="234" t="e">
        <f>VLOOKUP($D30,[1]Sheet1!E$2:F$795,2,0)</f>
        <v>#N/A</v>
      </c>
      <c r="P30" s="710">
        <f>ROUND(P29*1.1,0)</f>
        <v>1277186048</v>
      </c>
      <c r="Q30" s="710"/>
      <c r="S30" s="709" t="e">
        <f>P30+P28</f>
        <v>#REF!</v>
      </c>
    </row>
    <row r="31" spans="1:21" hidden="1">
      <c r="F31" s="234" t="e">
        <f>VLOOKUP($D31,[1]Sheet1!E$2:F$795,2,0)</f>
        <v>#N/A</v>
      </c>
      <c r="P31" s="718" t="e">
        <f>ROUND(#REF!*1.1,0)</f>
        <v>#REF!</v>
      </c>
      <c r="Q31" s="718"/>
      <c r="S31" s="718" t="e">
        <f>ROUND(#REF!*10%,0)</f>
        <v>#REF!</v>
      </c>
    </row>
    <row r="32" spans="1:21" hidden="1">
      <c r="F32" s="234" t="e">
        <f>VLOOKUP($D32,[1]Sheet1!E$2:F$795,2,0)</f>
        <v>#N/A</v>
      </c>
      <c r="P32" s="718">
        <f>ROUND(P20*1.1,0)</f>
        <v>135135000</v>
      </c>
      <c r="Q32" s="718"/>
      <c r="S32" s="718">
        <f>ROUND(P20*10%,0)</f>
        <v>12285000</v>
      </c>
    </row>
    <row r="33" spans="6:19" hidden="1">
      <c r="F33" s="234" t="e">
        <f>VLOOKUP($D33,[1]Sheet1!E$2:F$795,2,0)</f>
        <v>#N/A</v>
      </c>
      <c r="P33" s="718">
        <f>P29*1.1</f>
        <v>1277186047.5</v>
      </c>
      <c r="Q33" s="718"/>
      <c r="S33" s="718">
        <f>P29*10%</f>
        <v>116107822.5</v>
      </c>
    </row>
    <row r="34" spans="6:19" hidden="1">
      <c r="F34" s="234" t="e">
        <f>VLOOKUP($D34,[1]Sheet1!E$2:F$795,2,0)</f>
        <v>#N/A</v>
      </c>
      <c r="P34" s="718" t="e">
        <f>P25*3%</f>
        <v>#REF!</v>
      </c>
      <c r="Q34" s="718"/>
    </row>
  </sheetData>
  <autoFilter ref="A7:X19" xr:uid="{00000000-0009-0000-0000-000002000000}"/>
  <mergeCells count="14">
    <mergeCell ref="Q6:Q7"/>
    <mergeCell ref="O6:O7"/>
    <mergeCell ref="P6:P7"/>
    <mergeCell ref="A4:P4"/>
    <mergeCell ref="A6:A7"/>
    <mergeCell ref="B6:B7"/>
    <mergeCell ref="C6:C7"/>
    <mergeCell ref="G6:G7"/>
    <mergeCell ref="I6:I7"/>
    <mergeCell ref="J6:J7"/>
    <mergeCell ref="K6:K7"/>
    <mergeCell ref="L6:L7"/>
    <mergeCell ref="H6:H7"/>
    <mergeCell ref="M6:M7"/>
  </mergeCells>
  <hyperlinks>
    <hyperlink ref="L9" r:id="rId1" xr:uid="{00000000-0004-0000-0200-00004A000000}"/>
    <hyperlink ref="L10" r:id="rId2" xr:uid="{00000000-0004-0000-0200-00004B000000}"/>
    <hyperlink ref="L11" r:id="rId3" xr:uid="{00000000-0004-0000-0200-00004C000000}"/>
    <hyperlink ref="L12" r:id="rId4" xr:uid="{00000000-0004-0000-0200-00004D000000}"/>
    <hyperlink ref="L13" r:id="rId5" xr:uid="{00000000-0004-0000-0200-00004E000000}"/>
    <hyperlink ref="L14" r:id="rId6" xr:uid="{00000000-0004-0000-0200-00004F000000}"/>
    <hyperlink ref="L15" r:id="rId7" xr:uid="{00000000-0004-0000-0200-000050000000}"/>
    <hyperlink ref="L18" r:id="rId8" xr:uid="{00000000-0004-0000-0200-000006010000}"/>
    <hyperlink ref="L19" r:id="rId9" xr:uid="{00000000-0004-0000-0200-000007010000}"/>
    <hyperlink ref="L16" r:id="rId10" xr:uid="{00000000-0004-0000-0200-000017010000}"/>
  </hyperlinks>
  <pageMargins left="0.92" right="0.65" top="0.57999999999999996" bottom="0.63" header="0.3" footer="0.17"/>
  <pageSetup paperSize="9" scale="39" fitToHeight="0" orientation="portrait" r:id="rId1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AD94-D40B-4101-AFC0-0E01CE49D80B}">
  <dimension ref="A1:R12"/>
  <sheetViews>
    <sheetView topLeftCell="A6" workbookViewId="0">
      <selection activeCell="A13" sqref="A13:XFD217"/>
    </sheetView>
  </sheetViews>
  <sheetFormatPr defaultColWidth="8" defaultRowHeight="15"/>
  <cols>
    <col min="1" max="1" width="5.140625" style="731" customWidth="1"/>
    <col min="2" max="2" width="25.85546875" style="731" customWidth="1"/>
    <col min="3" max="3" width="29.28515625" style="748" customWidth="1"/>
    <col min="4" max="4" width="28.85546875" style="748" customWidth="1"/>
    <col min="5" max="5" width="22.85546875" style="748" customWidth="1"/>
    <col min="6" max="6" width="22.85546875" style="748" hidden="1" customWidth="1"/>
    <col min="7" max="7" width="15.7109375" style="731" customWidth="1"/>
    <col min="8" max="8" width="14.85546875" style="732" customWidth="1"/>
    <col min="9" max="9" width="13" style="733" hidden="1" customWidth="1"/>
    <col min="10" max="10" width="17.7109375" style="734" customWidth="1"/>
    <col min="11" max="11" width="17.28515625" style="735" customWidth="1"/>
    <col min="12" max="12" width="27.5703125" style="736" bestFit="1" customWidth="1"/>
    <col min="13" max="13" width="9.85546875" style="731" customWidth="1"/>
    <col min="14" max="14" width="13" style="737" customWidth="1"/>
    <col min="15" max="15" width="8.28515625" style="731" customWidth="1"/>
    <col min="16" max="16" width="18.140625" style="734" customWidth="1"/>
    <col min="17" max="17" width="21.85546875" style="749" customWidth="1"/>
    <col min="18" max="18" width="9.42578125" style="734" customWidth="1"/>
    <col min="19" max="16384" width="8" style="734"/>
  </cols>
  <sheetData>
    <row r="1" spans="1:18" hidden="1">
      <c r="A1" s="808"/>
      <c r="B1" s="808"/>
      <c r="C1" s="808"/>
      <c r="D1" s="730"/>
      <c r="E1" s="730"/>
      <c r="F1" s="730"/>
      <c r="Q1" s="734"/>
    </row>
    <row r="2" spans="1:18" s="742" customFormat="1" hidden="1">
      <c r="A2" s="809"/>
      <c r="B2" s="809"/>
      <c r="C2" s="809"/>
      <c r="D2" s="738"/>
      <c r="E2" s="738"/>
      <c r="F2" s="738"/>
      <c r="G2" s="739"/>
      <c r="H2" s="740"/>
      <c r="I2" s="741"/>
      <c r="K2" s="743"/>
      <c r="L2" s="744"/>
      <c r="M2" s="745"/>
      <c r="N2" s="746"/>
      <c r="O2" s="745"/>
      <c r="R2" s="747"/>
    </row>
    <row r="3" spans="1:18">
      <c r="R3" s="750"/>
    </row>
    <row r="4" spans="1:18" ht="29.25" customHeight="1">
      <c r="A4" s="810" t="s">
        <v>3968</v>
      </c>
      <c r="B4" s="810"/>
      <c r="C4" s="810"/>
      <c r="D4" s="810"/>
      <c r="E4" s="810"/>
      <c r="F4" s="810"/>
      <c r="G4" s="810"/>
      <c r="H4" s="810"/>
      <c r="I4" s="810"/>
      <c r="J4" s="810"/>
      <c r="K4" s="810"/>
      <c r="L4" s="810"/>
      <c r="M4" s="810"/>
      <c r="N4" s="810"/>
      <c r="O4" s="810"/>
      <c r="P4" s="810"/>
      <c r="Q4" s="810"/>
      <c r="R4" s="750"/>
    </row>
    <row r="5" spans="1:18" ht="22.5" customHeight="1">
      <c r="A5" s="811" t="s">
        <v>3969</v>
      </c>
      <c r="B5" s="811"/>
      <c r="C5" s="810"/>
      <c r="D5" s="810"/>
      <c r="E5" s="810"/>
      <c r="F5" s="810"/>
      <c r="G5" s="810"/>
      <c r="H5" s="810"/>
      <c r="I5" s="810"/>
      <c r="J5" s="810"/>
      <c r="K5" s="810"/>
      <c r="L5" s="810"/>
      <c r="M5" s="810"/>
      <c r="N5" s="810"/>
      <c r="O5" s="810"/>
      <c r="P5" s="810"/>
      <c r="Q5" s="810"/>
      <c r="R5" s="750"/>
    </row>
    <row r="6" spans="1:18">
      <c r="A6" s="812"/>
      <c r="B6" s="812"/>
      <c r="C6" s="812"/>
      <c r="D6" s="812"/>
      <c r="E6" s="812"/>
      <c r="F6" s="812"/>
      <c r="G6" s="812"/>
      <c r="H6" s="812"/>
      <c r="I6" s="812"/>
      <c r="J6" s="812"/>
      <c r="K6" s="812"/>
      <c r="L6" s="812"/>
      <c r="M6" s="812"/>
      <c r="N6" s="812"/>
      <c r="O6" s="812"/>
      <c r="P6" s="812"/>
      <c r="Q6" s="812"/>
    </row>
    <row r="7" spans="1:18" s="757" customFormat="1" ht="102.6" customHeight="1">
      <c r="A7" s="751" t="s">
        <v>718</v>
      </c>
      <c r="B7" s="751"/>
      <c r="C7" s="752" t="s">
        <v>3970</v>
      </c>
      <c r="D7" s="752" t="s">
        <v>3943</v>
      </c>
      <c r="E7" s="752" t="s">
        <v>3944</v>
      </c>
      <c r="F7" s="752"/>
      <c r="G7" s="752" t="s">
        <v>3971</v>
      </c>
      <c r="H7" s="753" t="s">
        <v>3972</v>
      </c>
      <c r="I7" s="754"/>
      <c r="J7" s="752" t="s">
        <v>3973</v>
      </c>
      <c r="K7" s="752" t="s">
        <v>3974</v>
      </c>
      <c r="L7" s="752" t="s">
        <v>3975</v>
      </c>
      <c r="M7" s="752" t="s">
        <v>3976</v>
      </c>
      <c r="N7" s="755" t="s">
        <v>3977</v>
      </c>
      <c r="O7" s="756" t="s">
        <v>3978</v>
      </c>
      <c r="P7" s="756" t="s">
        <v>2719</v>
      </c>
      <c r="Q7" s="752" t="s">
        <v>3979</v>
      </c>
      <c r="R7" s="754"/>
    </row>
    <row r="8" spans="1:18" s="764" customFormat="1" ht="42.75" customHeight="1">
      <c r="A8" s="762">
        <v>1</v>
      </c>
      <c r="B8" s="767" t="s">
        <v>3981</v>
      </c>
      <c r="C8" s="760" t="s">
        <v>3098</v>
      </c>
      <c r="D8" s="758" t="s">
        <v>3982</v>
      </c>
      <c r="E8" s="760" t="s">
        <v>3983</v>
      </c>
      <c r="F8" s="381" t="str">
        <f>VLOOKUP($D8,[1]Sheet1!E$2:F$795,2,0)</f>
        <v>279607</v>
      </c>
      <c r="G8" s="760" t="s">
        <v>1423</v>
      </c>
      <c r="H8" s="770" t="s">
        <v>3984</v>
      </c>
      <c r="I8" s="765">
        <v>22565</v>
      </c>
      <c r="J8" s="761" t="s">
        <v>3100</v>
      </c>
      <c r="K8" s="766" t="s">
        <v>3101</v>
      </c>
      <c r="L8" s="771" t="s">
        <v>1517</v>
      </c>
      <c r="M8" s="766" t="s">
        <v>3980</v>
      </c>
      <c r="N8" s="769" t="s">
        <v>732</v>
      </c>
      <c r="O8" s="761">
        <v>4</v>
      </c>
      <c r="P8" s="759" t="e">
        <f>VLOOKUP(O8,#REF!,2)</f>
        <v>#REF!</v>
      </c>
      <c r="Q8" s="805" t="s">
        <v>3097</v>
      </c>
      <c r="R8" s="763"/>
    </row>
    <row r="9" spans="1:18" s="764" customFormat="1" ht="18" customHeight="1">
      <c r="A9" s="762">
        <v>2</v>
      </c>
      <c r="B9" s="762"/>
      <c r="C9" s="760" t="s">
        <v>3102</v>
      </c>
      <c r="D9" s="758" t="s">
        <v>3985</v>
      </c>
      <c r="E9" s="760" t="s">
        <v>3986</v>
      </c>
      <c r="F9" s="381" t="str">
        <f>VLOOKUP($D9,[1]Sheet1!E$2:F$795,2,0)</f>
        <v>746362</v>
      </c>
      <c r="G9" s="760" t="s">
        <v>1421</v>
      </c>
      <c r="H9" s="768" t="s">
        <v>3103</v>
      </c>
      <c r="I9" s="768" t="s">
        <v>3103</v>
      </c>
      <c r="J9" s="761" t="s">
        <v>3104</v>
      </c>
      <c r="K9" s="761" t="s">
        <v>3101</v>
      </c>
      <c r="L9" s="771" t="s">
        <v>1517</v>
      </c>
      <c r="M9" s="766" t="s">
        <v>792</v>
      </c>
      <c r="N9" s="769" t="s">
        <v>732</v>
      </c>
      <c r="O9" s="761">
        <v>4</v>
      </c>
      <c r="P9" s="759" t="e">
        <f>VLOOKUP(O9,#REF!,2)</f>
        <v>#REF!</v>
      </c>
      <c r="Q9" s="806"/>
      <c r="R9" s="763"/>
    </row>
    <row r="10" spans="1:18" s="764" customFormat="1" ht="18" customHeight="1">
      <c r="A10" s="762">
        <v>3</v>
      </c>
      <c r="B10" s="762"/>
      <c r="C10" s="760" t="s">
        <v>3105</v>
      </c>
      <c r="D10" s="758" t="s">
        <v>3987</v>
      </c>
      <c r="E10" s="760" t="s">
        <v>3988</v>
      </c>
      <c r="F10" s="381" t="str">
        <f>VLOOKUP($D10,[1]Sheet1!E$2:F$795,2,0)</f>
        <v>647288</v>
      </c>
      <c r="G10" s="760" t="s">
        <v>1421</v>
      </c>
      <c r="H10" s="768" t="s">
        <v>3106</v>
      </c>
      <c r="I10" s="768" t="s">
        <v>3106</v>
      </c>
      <c r="J10" s="761" t="s">
        <v>3107</v>
      </c>
      <c r="K10" s="761" t="s">
        <v>1518</v>
      </c>
      <c r="L10" s="771" t="s">
        <v>1517</v>
      </c>
      <c r="M10" s="766" t="s">
        <v>792</v>
      </c>
      <c r="N10" s="769" t="s">
        <v>732</v>
      </c>
      <c r="O10" s="761">
        <v>3</v>
      </c>
      <c r="P10" s="759" t="e">
        <f>VLOOKUP(O10,#REF!,2)</f>
        <v>#REF!</v>
      </c>
      <c r="Q10" s="807"/>
      <c r="R10" s="763"/>
    </row>
    <row r="11" spans="1:18" s="764" customFormat="1" ht="18" customHeight="1">
      <c r="A11" s="762">
        <v>4</v>
      </c>
      <c r="B11" s="762"/>
      <c r="C11" s="760" t="s">
        <v>3108</v>
      </c>
      <c r="D11" s="758" t="s">
        <v>3989</v>
      </c>
      <c r="E11" s="760" t="s">
        <v>3990</v>
      </c>
      <c r="F11" s="381" t="str">
        <f>VLOOKUP($D11,[1]Sheet1!E$2:F$795,2,0)</f>
        <v>023880</v>
      </c>
      <c r="G11" s="760" t="s">
        <v>1421</v>
      </c>
      <c r="H11" s="769" t="s">
        <v>3991</v>
      </c>
      <c r="I11" s="769" t="s">
        <v>3991</v>
      </c>
      <c r="J11" s="761" t="s">
        <v>3110</v>
      </c>
      <c r="K11" s="761" t="s">
        <v>3111</v>
      </c>
      <c r="L11" s="771" t="s">
        <v>1519</v>
      </c>
      <c r="M11" s="766" t="s">
        <v>787</v>
      </c>
      <c r="N11" s="769" t="s">
        <v>732</v>
      </c>
      <c r="O11" s="761">
        <v>4</v>
      </c>
      <c r="P11" s="759" t="e">
        <f>VLOOKUP(O11,#REF!,2)</f>
        <v>#REF!</v>
      </c>
      <c r="Q11" s="760" t="s">
        <v>1049</v>
      </c>
      <c r="R11" s="763"/>
    </row>
    <row r="12" spans="1:18" s="764" customFormat="1" ht="18" customHeight="1">
      <c r="A12" s="762">
        <v>5</v>
      </c>
      <c r="B12" s="762"/>
      <c r="C12" s="760" t="s">
        <v>3116</v>
      </c>
      <c r="D12" s="758" t="s">
        <v>3992</v>
      </c>
      <c r="E12" s="760" t="s">
        <v>3993</v>
      </c>
      <c r="F12" s="381" t="str">
        <f>VLOOKUP($D12,[1]Sheet1!E$2:F$795,2,0)</f>
        <v>546332</v>
      </c>
      <c r="G12" s="760" t="s">
        <v>1421</v>
      </c>
      <c r="H12" s="769" t="s">
        <v>3117</v>
      </c>
      <c r="I12" s="769" t="s">
        <v>3117</v>
      </c>
      <c r="J12" s="761" t="s">
        <v>3994</v>
      </c>
      <c r="K12" s="761" t="s">
        <v>1522</v>
      </c>
      <c r="L12" s="771" t="s">
        <v>3119</v>
      </c>
      <c r="M12" s="766" t="s">
        <v>792</v>
      </c>
      <c r="N12" s="769" t="s">
        <v>732</v>
      </c>
      <c r="O12" s="761">
        <v>4</v>
      </c>
      <c r="P12" s="759" t="e">
        <f>VLOOKUP(O12,#REF!,2)</f>
        <v>#REF!</v>
      </c>
      <c r="Q12" s="760" t="s">
        <v>3115</v>
      </c>
      <c r="R12" s="763"/>
    </row>
  </sheetData>
  <mergeCells count="6">
    <mergeCell ref="A1:C1"/>
    <mergeCell ref="A2:C2"/>
    <mergeCell ref="A4:Q4"/>
    <mergeCell ref="A5:Q5"/>
    <mergeCell ref="A6:Q6"/>
    <mergeCell ref="Q8:Q10"/>
  </mergeCells>
  <hyperlinks>
    <hyperlink ref="L8" r:id="rId1" xr:uid="{5AF81B5C-B0EE-42DF-A3A8-394651699C30}"/>
    <hyperlink ref="L9:L10" r:id="rId2" display="haint@attech.com.vn" xr:uid="{A97261A5-A2FA-4DF8-B3A8-11378A13DF8A}"/>
    <hyperlink ref="L11" r:id="rId3" xr:uid="{D0E57503-A698-4588-9D42-4CC7DE362D00}"/>
    <hyperlink ref="L12" r:id="rId4" xr:uid="{7A52A292-4280-4C7C-97C5-517AB248E28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2:L7"/>
  <sheetViews>
    <sheetView zoomScale="130" zoomScaleNormal="130" workbookViewId="0">
      <selection activeCell="J3" sqref="J3"/>
    </sheetView>
  </sheetViews>
  <sheetFormatPr defaultColWidth="9.140625" defaultRowHeight="15.75"/>
  <cols>
    <col min="1" max="4" width="9.140625" style="719"/>
    <col min="5" max="5" width="21.85546875" style="719" customWidth="1"/>
    <col min="6" max="6" width="25" style="720" customWidth="1"/>
    <col min="7" max="7" width="18.7109375" style="719" bestFit="1" customWidth="1"/>
    <col min="8" max="8" width="19" style="719" customWidth="1"/>
    <col min="9" max="11" width="20.5703125" style="719" customWidth="1"/>
    <col min="12" max="12" width="14.28515625" style="719" bestFit="1" customWidth="1"/>
    <col min="13" max="16384" width="9.140625" style="719"/>
  </cols>
  <sheetData>
    <row r="2" spans="4:12">
      <c r="F2" s="720" t="s">
        <v>3939</v>
      </c>
      <c r="G2" s="719" t="s">
        <v>3940</v>
      </c>
      <c r="H2" s="719" t="s">
        <v>3934</v>
      </c>
      <c r="I2" s="719" t="s">
        <v>3941</v>
      </c>
    </row>
    <row r="3" spans="4:12">
      <c r="D3" s="719" t="s">
        <v>3936</v>
      </c>
      <c r="E3" s="719" t="s">
        <v>3937</v>
      </c>
      <c r="F3" s="720">
        <v>1482199511</v>
      </c>
      <c r="G3" s="722" t="e">
        <f>CBNV!#REF!+CBNV!P20</f>
        <v>#REF!</v>
      </c>
      <c r="H3" s="720">
        <f>CBNV!P29</f>
        <v>1161078225</v>
      </c>
      <c r="I3" s="723" t="e">
        <f t="shared" ref="I3:I4" si="0">H3+G3</f>
        <v>#REF!</v>
      </c>
      <c r="J3" s="723" t="e">
        <f>CBNV!U21</f>
        <v>#REF!</v>
      </c>
      <c r="K3" s="723" t="e">
        <f>I3</f>
        <v>#REF!</v>
      </c>
      <c r="L3" s="722">
        <f>'[3]DS thân nhân'!$K$375+'[4]CB nghi huu va than nhan'!$I$13</f>
        <v>1161078225</v>
      </c>
    </row>
    <row r="4" spans="4:12">
      <c r="E4" s="719" t="s">
        <v>3938</v>
      </c>
      <c r="F4" s="721">
        <f>F3*10%</f>
        <v>148219951.09999999</v>
      </c>
      <c r="G4" s="723">
        <f>F4</f>
        <v>148219951.09999999</v>
      </c>
      <c r="I4" s="723">
        <f t="shared" si="0"/>
        <v>148219951.09999999</v>
      </c>
      <c r="J4" s="723" t="e">
        <f>F5-J3</f>
        <v>#REF!</v>
      </c>
      <c r="K4" s="723" t="e">
        <f>J4</f>
        <v>#REF!</v>
      </c>
    </row>
    <row r="5" spans="4:12">
      <c r="F5" s="720">
        <f>F3+F4</f>
        <v>1630419462.0999999</v>
      </c>
      <c r="G5" s="723" t="e">
        <f>G3+G4</f>
        <v>#REF!</v>
      </c>
      <c r="H5" s="723">
        <f>H3+H4</f>
        <v>1161078225</v>
      </c>
      <c r="I5" s="723" t="e">
        <f>H5+G5</f>
        <v>#REF!</v>
      </c>
      <c r="J5" s="723"/>
      <c r="K5" s="723" t="e">
        <f>K3+K4</f>
        <v>#REF!</v>
      </c>
    </row>
    <row r="6" spans="4:12">
      <c r="K6" s="723" t="e">
        <f>K5*3%</f>
        <v>#REF!</v>
      </c>
    </row>
    <row r="7" spans="4:12">
      <c r="G7" s="722" t="e">
        <f>G3-CBNV!P20</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23"/>
  <sheetViews>
    <sheetView topLeftCell="A6" zoomScale="80" zoomScaleNormal="80" workbookViewId="0">
      <pane xSplit="2" ySplit="2" topLeftCell="C8" activePane="bottomRight" state="frozen"/>
      <selection activeCell="A6" sqref="A6"/>
      <selection pane="topRight" activeCell="C6" sqref="C6"/>
      <selection pane="bottomLeft" activeCell="A8" sqref="A8"/>
      <selection pane="bottomRight" activeCell="S13" sqref="S13"/>
    </sheetView>
  </sheetViews>
  <sheetFormatPr defaultRowHeight="15.75"/>
  <cols>
    <col min="1" max="1" width="5.28515625" style="354" customWidth="1"/>
    <col min="2" max="2" width="24.28515625" style="362" customWidth="1"/>
    <col min="3" max="3" width="9.85546875" style="363" customWidth="1"/>
    <col min="4" max="4" width="10.42578125" style="363" customWidth="1"/>
    <col min="5" max="5" width="11.85546875" style="363" customWidth="1"/>
    <col min="6" max="6" width="12.28515625" style="363" customWidth="1"/>
    <col min="7" max="7" width="21.7109375" style="363" customWidth="1"/>
    <col min="8" max="8" width="25.28515625" style="357" customWidth="1"/>
    <col min="9" max="9" width="10.28515625" style="354" customWidth="1"/>
    <col min="10" max="10" width="13.42578125" style="354" customWidth="1"/>
    <col min="11" max="11" width="17.28515625" style="358" customWidth="1"/>
    <col min="12" max="12" width="10.5703125" style="354" customWidth="1"/>
    <col min="13" max="13" width="13" style="357" customWidth="1"/>
    <col min="14" max="14" width="32.5703125" style="354" hidden="1" customWidth="1"/>
    <col min="15" max="15" width="13.85546875" style="357" customWidth="1"/>
    <col min="16" max="16" width="16" style="364" customWidth="1"/>
    <col min="17" max="17" width="15.7109375" style="360" customWidth="1"/>
    <col min="18" max="18" width="14.28515625" style="360" customWidth="1"/>
    <col min="19" max="19" width="18.140625" style="360" customWidth="1"/>
    <col min="20" max="20" width="9.7109375" style="360" customWidth="1"/>
    <col min="21" max="21" width="12.28515625" style="360" customWidth="1"/>
    <col min="22" max="22" width="13.28515625" style="360" customWidth="1"/>
    <col min="23" max="23" width="9.5703125" style="360" customWidth="1"/>
    <col min="24" max="24" width="8.85546875" style="360"/>
    <col min="25" max="26" width="11.42578125" style="360" customWidth="1"/>
    <col min="27" max="252" width="8.85546875" style="360"/>
    <col min="253" max="253" width="5.140625" style="360" customWidth="1"/>
    <col min="254" max="254" width="25.140625" style="360" customWidth="1"/>
    <col min="255" max="255" width="14.85546875" style="360" customWidth="1"/>
    <col min="256" max="256" width="7.5703125" style="360" customWidth="1"/>
    <col min="257" max="257" width="14.85546875" style="360" customWidth="1"/>
    <col min="258" max="258" width="16.28515625" style="360" customWidth="1"/>
    <col min="259" max="260" width="12.42578125" style="360" customWidth="1"/>
    <col min="261" max="261" width="15.85546875" style="360" customWidth="1"/>
    <col min="262" max="262" width="12.7109375" style="360" customWidth="1"/>
    <col min="263" max="264" width="21.7109375" style="360" customWidth="1"/>
    <col min="265" max="269" width="0" style="360" hidden="1" customWidth="1"/>
    <col min="270" max="270" width="15.5703125" style="360" customWidth="1"/>
    <col min="271" max="271" width="19.28515625" style="360" customWidth="1"/>
    <col min="272" max="272" width="24.140625" style="360" customWidth="1"/>
    <col min="273" max="508" width="8.85546875" style="360"/>
    <col min="509" max="509" width="5.140625" style="360" customWidth="1"/>
    <col min="510" max="510" width="25.140625" style="360" customWidth="1"/>
    <col min="511" max="511" width="14.85546875" style="360" customWidth="1"/>
    <col min="512" max="512" width="7.5703125" style="360" customWidth="1"/>
    <col min="513" max="513" width="14.85546875" style="360" customWidth="1"/>
    <col min="514" max="514" width="16.28515625" style="360" customWidth="1"/>
    <col min="515" max="516" width="12.42578125" style="360" customWidth="1"/>
    <col min="517" max="517" width="15.85546875" style="360" customWidth="1"/>
    <col min="518" max="518" width="12.7109375" style="360" customWidth="1"/>
    <col min="519" max="520" width="21.7109375" style="360" customWidth="1"/>
    <col min="521" max="525" width="0" style="360" hidden="1" customWidth="1"/>
    <col min="526" max="526" width="15.5703125" style="360" customWidth="1"/>
    <col min="527" max="527" width="19.28515625" style="360" customWidth="1"/>
    <col min="528" max="528" width="24.140625" style="360" customWidth="1"/>
    <col min="529" max="764" width="8.85546875" style="360"/>
    <col min="765" max="765" width="5.140625" style="360" customWidth="1"/>
    <col min="766" max="766" width="25.140625" style="360" customWidth="1"/>
    <col min="767" max="767" width="14.85546875" style="360" customWidth="1"/>
    <col min="768" max="768" width="7.5703125" style="360" customWidth="1"/>
    <col min="769" max="769" width="14.85546875" style="360" customWidth="1"/>
    <col min="770" max="770" width="16.28515625" style="360" customWidth="1"/>
    <col min="771" max="772" width="12.42578125" style="360" customWidth="1"/>
    <col min="773" max="773" width="15.85546875" style="360" customWidth="1"/>
    <col min="774" max="774" width="12.7109375" style="360" customWidth="1"/>
    <col min="775" max="776" width="21.7109375" style="360" customWidth="1"/>
    <col min="777" max="781" width="0" style="360" hidden="1" customWidth="1"/>
    <col min="782" max="782" width="15.5703125" style="360" customWidth="1"/>
    <col min="783" max="783" width="19.28515625" style="360" customWidth="1"/>
    <col min="784" max="784" width="24.140625" style="360" customWidth="1"/>
    <col min="785" max="1020" width="8.85546875" style="360"/>
    <col min="1021" max="1021" width="5.140625" style="360" customWidth="1"/>
    <col min="1022" max="1022" width="25.140625" style="360" customWidth="1"/>
    <col min="1023" max="1023" width="14.85546875" style="360" customWidth="1"/>
    <col min="1024" max="1024" width="7.5703125" style="360" customWidth="1"/>
    <col min="1025" max="1025" width="14.85546875" style="360" customWidth="1"/>
    <col min="1026" max="1026" width="16.28515625" style="360" customWidth="1"/>
    <col min="1027" max="1028" width="12.42578125" style="360" customWidth="1"/>
    <col min="1029" max="1029" width="15.85546875" style="360" customWidth="1"/>
    <col min="1030" max="1030" width="12.7109375" style="360" customWidth="1"/>
    <col min="1031" max="1032" width="21.7109375" style="360" customWidth="1"/>
    <col min="1033" max="1037" width="0" style="360" hidden="1" customWidth="1"/>
    <col min="1038" max="1038" width="15.5703125" style="360" customWidth="1"/>
    <col min="1039" max="1039" width="19.28515625" style="360" customWidth="1"/>
    <col min="1040" max="1040" width="24.140625" style="360" customWidth="1"/>
    <col min="1041" max="1276" width="8.85546875" style="360"/>
    <col min="1277" max="1277" width="5.140625" style="360" customWidth="1"/>
    <col min="1278" max="1278" width="25.140625" style="360" customWidth="1"/>
    <col min="1279" max="1279" width="14.85546875" style="360" customWidth="1"/>
    <col min="1280" max="1280" width="7.5703125" style="360" customWidth="1"/>
    <col min="1281" max="1281" width="14.85546875" style="360" customWidth="1"/>
    <col min="1282" max="1282" width="16.28515625" style="360" customWidth="1"/>
    <col min="1283" max="1284" width="12.42578125" style="360" customWidth="1"/>
    <col min="1285" max="1285" width="15.85546875" style="360" customWidth="1"/>
    <col min="1286" max="1286" width="12.7109375" style="360" customWidth="1"/>
    <col min="1287" max="1288" width="21.7109375" style="360" customWidth="1"/>
    <col min="1289" max="1293" width="0" style="360" hidden="1" customWidth="1"/>
    <col min="1294" max="1294" width="15.5703125" style="360" customWidth="1"/>
    <col min="1295" max="1295" width="19.28515625" style="360" customWidth="1"/>
    <col min="1296" max="1296" width="24.140625" style="360" customWidth="1"/>
    <col min="1297" max="1532" width="8.85546875" style="360"/>
    <col min="1533" max="1533" width="5.140625" style="360" customWidth="1"/>
    <col min="1534" max="1534" width="25.140625" style="360" customWidth="1"/>
    <col min="1535" max="1535" width="14.85546875" style="360" customWidth="1"/>
    <col min="1536" max="1536" width="7.5703125" style="360" customWidth="1"/>
    <col min="1537" max="1537" width="14.85546875" style="360" customWidth="1"/>
    <col min="1538" max="1538" width="16.28515625" style="360" customWidth="1"/>
    <col min="1539" max="1540" width="12.42578125" style="360" customWidth="1"/>
    <col min="1541" max="1541" width="15.85546875" style="360" customWidth="1"/>
    <col min="1542" max="1542" width="12.7109375" style="360" customWidth="1"/>
    <col min="1543" max="1544" width="21.7109375" style="360" customWidth="1"/>
    <col min="1545" max="1549" width="0" style="360" hidden="1" customWidth="1"/>
    <col min="1550" max="1550" width="15.5703125" style="360" customWidth="1"/>
    <col min="1551" max="1551" width="19.28515625" style="360" customWidth="1"/>
    <col min="1552" max="1552" width="24.140625" style="360" customWidth="1"/>
    <col min="1553" max="1788" width="8.85546875" style="360"/>
    <col min="1789" max="1789" width="5.140625" style="360" customWidth="1"/>
    <col min="1790" max="1790" width="25.140625" style="360" customWidth="1"/>
    <col min="1791" max="1791" width="14.85546875" style="360" customWidth="1"/>
    <col min="1792" max="1792" width="7.5703125" style="360" customWidth="1"/>
    <col min="1793" max="1793" width="14.85546875" style="360" customWidth="1"/>
    <col min="1794" max="1794" width="16.28515625" style="360" customWidth="1"/>
    <col min="1795" max="1796" width="12.42578125" style="360" customWidth="1"/>
    <col min="1797" max="1797" width="15.85546875" style="360" customWidth="1"/>
    <col min="1798" max="1798" width="12.7109375" style="360" customWidth="1"/>
    <col min="1799" max="1800" width="21.7109375" style="360" customWidth="1"/>
    <col min="1801" max="1805" width="0" style="360" hidden="1" customWidth="1"/>
    <col min="1806" max="1806" width="15.5703125" style="360" customWidth="1"/>
    <col min="1807" max="1807" width="19.28515625" style="360" customWidth="1"/>
    <col min="1808" max="1808" width="24.140625" style="360" customWidth="1"/>
    <col min="1809" max="2044" width="8.85546875" style="360"/>
    <col min="2045" max="2045" width="5.140625" style="360" customWidth="1"/>
    <col min="2046" max="2046" width="25.140625" style="360" customWidth="1"/>
    <col min="2047" max="2047" width="14.85546875" style="360" customWidth="1"/>
    <col min="2048" max="2048" width="7.5703125" style="360" customWidth="1"/>
    <col min="2049" max="2049" width="14.85546875" style="360" customWidth="1"/>
    <col min="2050" max="2050" width="16.28515625" style="360" customWidth="1"/>
    <col min="2051" max="2052" width="12.42578125" style="360" customWidth="1"/>
    <col min="2053" max="2053" width="15.85546875" style="360" customWidth="1"/>
    <col min="2054" max="2054" width="12.7109375" style="360" customWidth="1"/>
    <col min="2055" max="2056" width="21.7109375" style="360" customWidth="1"/>
    <col min="2057" max="2061" width="0" style="360" hidden="1" customWidth="1"/>
    <col min="2062" max="2062" width="15.5703125" style="360" customWidth="1"/>
    <col min="2063" max="2063" width="19.28515625" style="360" customWidth="1"/>
    <col min="2064" max="2064" width="24.140625" style="360" customWidth="1"/>
    <col min="2065" max="2300" width="8.85546875" style="360"/>
    <col min="2301" max="2301" width="5.140625" style="360" customWidth="1"/>
    <col min="2302" max="2302" width="25.140625" style="360" customWidth="1"/>
    <col min="2303" max="2303" width="14.85546875" style="360" customWidth="1"/>
    <col min="2304" max="2304" width="7.5703125" style="360" customWidth="1"/>
    <col min="2305" max="2305" width="14.85546875" style="360" customWidth="1"/>
    <col min="2306" max="2306" width="16.28515625" style="360" customWidth="1"/>
    <col min="2307" max="2308" width="12.42578125" style="360" customWidth="1"/>
    <col min="2309" max="2309" width="15.85546875" style="360" customWidth="1"/>
    <col min="2310" max="2310" width="12.7109375" style="360" customWidth="1"/>
    <col min="2311" max="2312" width="21.7109375" style="360" customWidth="1"/>
    <col min="2313" max="2317" width="0" style="360" hidden="1" customWidth="1"/>
    <col min="2318" max="2318" width="15.5703125" style="360" customWidth="1"/>
    <col min="2319" max="2319" width="19.28515625" style="360" customWidth="1"/>
    <col min="2320" max="2320" width="24.140625" style="360" customWidth="1"/>
    <col min="2321" max="2556" width="8.85546875" style="360"/>
    <col min="2557" max="2557" width="5.140625" style="360" customWidth="1"/>
    <col min="2558" max="2558" width="25.140625" style="360" customWidth="1"/>
    <col min="2559" max="2559" width="14.85546875" style="360" customWidth="1"/>
    <col min="2560" max="2560" width="7.5703125" style="360" customWidth="1"/>
    <col min="2561" max="2561" width="14.85546875" style="360" customWidth="1"/>
    <col min="2562" max="2562" width="16.28515625" style="360" customWidth="1"/>
    <col min="2563" max="2564" width="12.42578125" style="360" customWidth="1"/>
    <col min="2565" max="2565" width="15.85546875" style="360" customWidth="1"/>
    <col min="2566" max="2566" width="12.7109375" style="360" customWidth="1"/>
    <col min="2567" max="2568" width="21.7109375" style="360" customWidth="1"/>
    <col min="2569" max="2573" width="0" style="360" hidden="1" customWidth="1"/>
    <col min="2574" max="2574" width="15.5703125" style="360" customWidth="1"/>
    <col min="2575" max="2575" width="19.28515625" style="360" customWidth="1"/>
    <col min="2576" max="2576" width="24.140625" style="360" customWidth="1"/>
    <col min="2577" max="2812" width="8.85546875" style="360"/>
    <col min="2813" max="2813" width="5.140625" style="360" customWidth="1"/>
    <col min="2814" max="2814" width="25.140625" style="360" customWidth="1"/>
    <col min="2815" max="2815" width="14.85546875" style="360" customWidth="1"/>
    <col min="2816" max="2816" width="7.5703125" style="360" customWidth="1"/>
    <col min="2817" max="2817" width="14.85546875" style="360" customWidth="1"/>
    <col min="2818" max="2818" width="16.28515625" style="360" customWidth="1"/>
    <col min="2819" max="2820" width="12.42578125" style="360" customWidth="1"/>
    <col min="2821" max="2821" width="15.85546875" style="360" customWidth="1"/>
    <col min="2822" max="2822" width="12.7109375" style="360" customWidth="1"/>
    <col min="2823" max="2824" width="21.7109375" style="360" customWidth="1"/>
    <col min="2825" max="2829" width="0" style="360" hidden="1" customWidth="1"/>
    <col min="2830" max="2830" width="15.5703125" style="360" customWidth="1"/>
    <col min="2831" max="2831" width="19.28515625" style="360" customWidth="1"/>
    <col min="2832" max="2832" width="24.140625" style="360" customWidth="1"/>
    <col min="2833" max="3068" width="8.85546875" style="360"/>
    <col min="3069" max="3069" width="5.140625" style="360" customWidth="1"/>
    <col min="3070" max="3070" width="25.140625" style="360" customWidth="1"/>
    <col min="3071" max="3071" width="14.85546875" style="360" customWidth="1"/>
    <col min="3072" max="3072" width="7.5703125" style="360" customWidth="1"/>
    <col min="3073" max="3073" width="14.85546875" style="360" customWidth="1"/>
    <col min="3074" max="3074" width="16.28515625" style="360" customWidth="1"/>
    <col min="3075" max="3076" width="12.42578125" style="360" customWidth="1"/>
    <col min="3077" max="3077" width="15.85546875" style="360" customWidth="1"/>
    <col min="3078" max="3078" width="12.7109375" style="360" customWidth="1"/>
    <col min="3079" max="3080" width="21.7109375" style="360" customWidth="1"/>
    <col min="3081" max="3085" width="0" style="360" hidden="1" customWidth="1"/>
    <col min="3086" max="3086" width="15.5703125" style="360" customWidth="1"/>
    <col min="3087" max="3087" width="19.28515625" style="360" customWidth="1"/>
    <col min="3088" max="3088" width="24.140625" style="360" customWidth="1"/>
    <col min="3089" max="3324" width="8.85546875" style="360"/>
    <col min="3325" max="3325" width="5.140625" style="360" customWidth="1"/>
    <col min="3326" max="3326" width="25.140625" style="360" customWidth="1"/>
    <col min="3327" max="3327" width="14.85546875" style="360" customWidth="1"/>
    <col min="3328" max="3328" width="7.5703125" style="360" customWidth="1"/>
    <col min="3329" max="3329" width="14.85546875" style="360" customWidth="1"/>
    <col min="3330" max="3330" width="16.28515625" style="360" customWidth="1"/>
    <col min="3331" max="3332" width="12.42578125" style="360" customWidth="1"/>
    <col min="3333" max="3333" width="15.85546875" style="360" customWidth="1"/>
    <col min="3334" max="3334" width="12.7109375" style="360" customWidth="1"/>
    <col min="3335" max="3336" width="21.7109375" style="360" customWidth="1"/>
    <col min="3337" max="3341" width="0" style="360" hidden="1" customWidth="1"/>
    <col min="3342" max="3342" width="15.5703125" style="360" customWidth="1"/>
    <col min="3343" max="3343" width="19.28515625" style="360" customWidth="1"/>
    <col min="3344" max="3344" width="24.140625" style="360" customWidth="1"/>
    <col min="3345" max="3580" width="8.85546875" style="360"/>
    <col min="3581" max="3581" width="5.140625" style="360" customWidth="1"/>
    <col min="3582" max="3582" width="25.140625" style="360" customWidth="1"/>
    <col min="3583" max="3583" width="14.85546875" style="360" customWidth="1"/>
    <col min="3584" max="3584" width="7.5703125" style="360" customWidth="1"/>
    <col min="3585" max="3585" width="14.85546875" style="360" customWidth="1"/>
    <col min="3586" max="3586" width="16.28515625" style="360" customWidth="1"/>
    <col min="3587" max="3588" width="12.42578125" style="360" customWidth="1"/>
    <col min="3589" max="3589" width="15.85546875" style="360" customWidth="1"/>
    <col min="3590" max="3590" width="12.7109375" style="360" customWidth="1"/>
    <col min="3591" max="3592" width="21.7109375" style="360" customWidth="1"/>
    <col min="3593" max="3597" width="0" style="360" hidden="1" customWidth="1"/>
    <col min="3598" max="3598" width="15.5703125" style="360" customWidth="1"/>
    <col min="3599" max="3599" width="19.28515625" style="360" customWidth="1"/>
    <col min="3600" max="3600" width="24.140625" style="360" customWidth="1"/>
    <col min="3601" max="3836" width="8.85546875" style="360"/>
    <col min="3837" max="3837" width="5.140625" style="360" customWidth="1"/>
    <col min="3838" max="3838" width="25.140625" style="360" customWidth="1"/>
    <col min="3839" max="3839" width="14.85546875" style="360" customWidth="1"/>
    <col min="3840" max="3840" width="7.5703125" style="360" customWidth="1"/>
    <col min="3841" max="3841" width="14.85546875" style="360" customWidth="1"/>
    <col min="3842" max="3842" width="16.28515625" style="360" customWidth="1"/>
    <col min="3843" max="3844" width="12.42578125" style="360" customWidth="1"/>
    <col min="3845" max="3845" width="15.85546875" style="360" customWidth="1"/>
    <col min="3846" max="3846" width="12.7109375" style="360" customWidth="1"/>
    <col min="3847" max="3848" width="21.7109375" style="360" customWidth="1"/>
    <col min="3849" max="3853" width="0" style="360" hidden="1" customWidth="1"/>
    <col min="3854" max="3854" width="15.5703125" style="360" customWidth="1"/>
    <col min="3855" max="3855" width="19.28515625" style="360" customWidth="1"/>
    <col min="3856" max="3856" width="24.140625" style="360" customWidth="1"/>
    <col min="3857" max="4092" width="8.85546875" style="360"/>
    <col min="4093" max="4093" width="5.140625" style="360" customWidth="1"/>
    <col min="4094" max="4094" width="25.140625" style="360" customWidth="1"/>
    <col min="4095" max="4095" width="14.85546875" style="360" customWidth="1"/>
    <col min="4096" max="4096" width="7.5703125" style="360" customWidth="1"/>
    <col min="4097" max="4097" width="14.85546875" style="360" customWidth="1"/>
    <col min="4098" max="4098" width="16.28515625" style="360" customWidth="1"/>
    <col min="4099" max="4100" width="12.42578125" style="360" customWidth="1"/>
    <col min="4101" max="4101" width="15.85546875" style="360" customWidth="1"/>
    <col min="4102" max="4102" width="12.7109375" style="360" customWidth="1"/>
    <col min="4103" max="4104" width="21.7109375" style="360" customWidth="1"/>
    <col min="4105" max="4109" width="0" style="360" hidden="1" customWidth="1"/>
    <col min="4110" max="4110" width="15.5703125" style="360" customWidth="1"/>
    <col min="4111" max="4111" width="19.28515625" style="360" customWidth="1"/>
    <col min="4112" max="4112" width="24.140625" style="360" customWidth="1"/>
    <col min="4113" max="4348" width="8.85546875" style="360"/>
    <col min="4349" max="4349" width="5.140625" style="360" customWidth="1"/>
    <col min="4350" max="4350" width="25.140625" style="360" customWidth="1"/>
    <col min="4351" max="4351" width="14.85546875" style="360" customWidth="1"/>
    <col min="4352" max="4352" width="7.5703125" style="360" customWidth="1"/>
    <col min="4353" max="4353" width="14.85546875" style="360" customWidth="1"/>
    <col min="4354" max="4354" width="16.28515625" style="360" customWidth="1"/>
    <col min="4355" max="4356" width="12.42578125" style="360" customWidth="1"/>
    <col min="4357" max="4357" width="15.85546875" style="360" customWidth="1"/>
    <col min="4358" max="4358" width="12.7109375" style="360" customWidth="1"/>
    <col min="4359" max="4360" width="21.7109375" style="360" customWidth="1"/>
    <col min="4361" max="4365" width="0" style="360" hidden="1" customWidth="1"/>
    <col min="4366" max="4366" width="15.5703125" style="360" customWidth="1"/>
    <col min="4367" max="4367" width="19.28515625" style="360" customWidth="1"/>
    <col min="4368" max="4368" width="24.140625" style="360" customWidth="1"/>
    <col min="4369" max="4604" width="8.85546875" style="360"/>
    <col min="4605" max="4605" width="5.140625" style="360" customWidth="1"/>
    <col min="4606" max="4606" width="25.140625" style="360" customWidth="1"/>
    <col min="4607" max="4607" width="14.85546875" style="360" customWidth="1"/>
    <col min="4608" max="4608" width="7.5703125" style="360" customWidth="1"/>
    <col min="4609" max="4609" width="14.85546875" style="360" customWidth="1"/>
    <col min="4610" max="4610" width="16.28515625" style="360" customWidth="1"/>
    <col min="4611" max="4612" width="12.42578125" style="360" customWidth="1"/>
    <col min="4613" max="4613" width="15.85546875" style="360" customWidth="1"/>
    <col min="4614" max="4614" width="12.7109375" style="360" customWidth="1"/>
    <col min="4615" max="4616" width="21.7109375" style="360" customWidth="1"/>
    <col min="4617" max="4621" width="0" style="360" hidden="1" customWidth="1"/>
    <col min="4622" max="4622" width="15.5703125" style="360" customWidth="1"/>
    <col min="4623" max="4623" width="19.28515625" style="360" customWidth="1"/>
    <col min="4624" max="4624" width="24.140625" style="360" customWidth="1"/>
    <col min="4625" max="4860" width="8.85546875" style="360"/>
    <col min="4861" max="4861" width="5.140625" style="360" customWidth="1"/>
    <col min="4862" max="4862" width="25.140625" style="360" customWidth="1"/>
    <col min="4863" max="4863" width="14.85546875" style="360" customWidth="1"/>
    <col min="4864" max="4864" width="7.5703125" style="360" customWidth="1"/>
    <col min="4865" max="4865" width="14.85546875" style="360" customWidth="1"/>
    <col min="4866" max="4866" width="16.28515625" style="360" customWidth="1"/>
    <col min="4867" max="4868" width="12.42578125" style="360" customWidth="1"/>
    <col min="4869" max="4869" width="15.85546875" style="360" customWidth="1"/>
    <col min="4870" max="4870" width="12.7109375" style="360" customWidth="1"/>
    <col min="4871" max="4872" width="21.7109375" style="360" customWidth="1"/>
    <col min="4873" max="4877" width="0" style="360" hidden="1" customWidth="1"/>
    <col min="4878" max="4878" width="15.5703125" style="360" customWidth="1"/>
    <col min="4879" max="4879" width="19.28515625" style="360" customWidth="1"/>
    <col min="4880" max="4880" width="24.140625" style="360" customWidth="1"/>
    <col min="4881" max="5116" width="8.85546875" style="360"/>
    <col min="5117" max="5117" width="5.140625" style="360" customWidth="1"/>
    <col min="5118" max="5118" width="25.140625" style="360" customWidth="1"/>
    <col min="5119" max="5119" width="14.85546875" style="360" customWidth="1"/>
    <col min="5120" max="5120" width="7.5703125" style="360" customWidth="1"/>
    <col min="5121" max="5121" width="14.85546875" style="360" customWidth="1"/>
    <col min="5122" max="5122" width="16.28515625" style="360" customWidth="1"/>
    <col min="5123" max="5124" width="12.42578125" style="360" customWidth="1"/>
    <col min="5125" max="5125" width="15.85546875" style="360" customWidth="1"/>
    <col min="5126" max="5126" width="12.7109375" style="360" customWidth="1"/>
    <col min="5127" max="5128" width="21.7109375" style="360" customWidth="1"/>
    <col min="5129" max="5133" width="0" style="360" hidden="1" customWidth="1"/>
    <col min="5134" max="5134" width="15.5703125" style="360" customWidth="1"/>
    <col min="5135" max="5135" width="19.28515625" style="360" customWidth="1"/>
    <col min="5136" max="5136" width="24.140625" style="360" customWidth="1"/>
    <col min="5137" max="5372" width="8.85546875" style="360"/>
    <col min="5373" max="5373" width="5.140625" style="360" customWidth="1"/>
    <col min="5374" max="5374" width="25.140625" style="360" customWidth="1"/>
    <col min="5375" max="5375" width="14.85546875" style="360" customWidth="1"/>
    <col min="5376" max="5376" width="7.5703125" style="360" customWidth="1"/>
    <col min="5377" max="5377" width="14.85546875" style="360" customWidth="1"/>
    <col min="5378" max="5378" width="16.28515625" style="360" customWidth="1"/>
    <col min="5379" max="5380" width="12.42578125" style="360" customWidth="1"/>
    <col min="5381" max="5381" width="15.85546875" style="360" customWidth="1"/>
    <col min="5382" max="5382" width="12.7109375" style="360" customWidth="1"/>
    <col min="5383" max="5384" width="21.7109375" style="360" customWidth="1"/>
    <col min="5385" max="5389" width="0" style="360" hidden="1" customWidth="1"/>
    <col min="5390" max="5390" width="15.5703125" style="360" customWidth="1"/>
    <col min="5391" max="5391" width="19.28515625" style="360" customWidth="1"/>
    <col min="5392" max="5392" width="24.140625" style="360" customWidth="1"/>
    <col min="5393" max="5628" width="8.85546875" style="360"/>
    <col min="5629" max="5629" width="5.140625" style="360" customWidth="1"/>
    <col min="5630" max="5630" width="25.140625" style="360" customWidth="1"/>
    <col min="5631" max="5631" width="14.85546875" style="360" customWidth="1"/>
    <col min="5632" max="5632" width="7.5703125" style="360" customWidth="1"/>
    <col min="5633" max="5633" width="14.85546875" style="360" customWidth="1"/>
    <col min="5634" max="5634" width="16.28515625" style="360" customWidth="1"/>
    <col min="5635" max="5636" width="12.42578125" style="360" customWidth="1"/>
    <col min="5637" max="5637" width="15.85546875" style="360" customWidth="1"/>
    <col min="5638" max="5638" width="12.7109375" style="360" customWidth="1"/>
    <col min="5639" max="5640" width="21.7109375" style="360" customWidth="1"/>
    <col min="5641" max="5645" width="0" style="360" hidden="1" customWidth="1"/>
    <col min="5646" max="5646" width="15.5703125" style="360" customWidth="1"/>
    <col min="5647" max="5647" width="19.28515625" style="360" customWidth="1"/>
    <col min="5648" max="5648" width="24.140625" style="360" customWidth="1"/>
    <col min="5649" max="5884" width="8.85546875" style="360"/>
    <col min="5885" max="5885" width="5.140625" style="360" customWidth="1"/>
    <col min="5886" max="5886" width="25.140625" style="360" customWidth="1"/>
    <col min="5887" max="5887" width="14.85546875" style="360" customWidth="1"/>
    <col min="5888" max="5888" width="7.5703125" style="360" customWidth="1"/>
    <col min="5889" max="5889" width="14.85546875" style="360" customWidth="1"/>
    <col min="5890" max="5890" width="16.28515625" style="360" customWidth="1"/>
    <col min="5891" max="5892" width="12.42578125" style="360" customWidth="1"/>
    <col min="5893" max="5893" width="15.85546875" style="360" customWidth="1"/>
    <col min="5894" max="5894" width="12.7109375" style="360" customWidth="1"/>
    <col min="5895" max="5896" width="21.7109375" style="360" customWidth="1"/>
    <col min="5897" max="5901" width="0" style="360" hidden="1" customWidth="1"/>
    <col min="5902" max="5902" width="15.5703125" style="360" customWidth="1"/>
    <col min="5903" max="5903" width="19.28515625" style="360" customWidth="1"/>
    <col min="5904" max="5904" width="24.140625" style="360" customWidth="1"/>
    <col min="5905" max="6140" width="8.85546875" style="360"/>
    <col min="6141" max="6141" width="5.140625" style="360" customWidth="1"/>
    <col min="6142" max="6142" width="25.140625" style="360" customWidth="1"/>
    <col min="6143" max="6143" width="14.85546875" style="360" customWidth="1"/>
    <col min="6144" max="6144" width="7.5703125" style="360" customWidth="1"/>
    <col min="6145" max="6145" width="14.85546875" style="360" customWidth="1"/>
    <col min="6146" max="6146" width="16.28515625" style="360" customWidth="1"/>
    <col min="6147" max="6148" width="12.42578125" style="360" customWidth="1"/>
    <col min="6149" max="6149" width="15.85546875" style="360" customWidth="1"/>
    <col min="6150" max="6150" width="12.7109375" style="360" customWidth="1"/>
    <col min="6151" max="6152" width="21.7109375" style="360" customWidth="1"/>
    <col min="6153" max="6157" width="0" style="360" hidden="1" customWidth="1"/>
    <col min="6158" max="6158" width="15.5703125" style="360" customWidth="1"/>
    <col min="6159" max="6159" width="19.28515625" style="360" customWidth="1"/>
    <col min="6160" max="6160" width="24.140625" style="360" customWidth="1"/>
    <col min="6161" max="6396" width="8.85546875" style="360"/>
    <col min="6397" max="6397" width="5.140625" style="360" customWidth="1"/>
    <col min="6398" max="6398" width="25.140625" style="360" customWidth="1"/>
    <col min="6399" max="6399" width="14.85546875" style="360" customWidth="1"/>
    <col min="6400" max="6400" width="7.5703125" style="360" customWidth="1"/>
    <col min="6401" max="6401" width="14.85546875" style="360" customWidth="1"/>
    <col min="6402" max="6402" width="16.28515625" style="360" customWidth="1"/>
    <col min="6403" max="6404" width="12.42578125" style="360" customWidth="1"/>
    <col min="6405" max="6405" width="15.85546875" style="360" customWidth="1"/>
    <col min="6406" max="6406" width="12.7109375" style="360" customWidth="1"/>
    <col min="6407" max="6408" width="21.7109375" style="360" customWidth="1"/>
    <col min="6409" max="6413" width="0" style="360" hidden="1" customWidth="1"/>
    <col min="6414" max="6414" width="15.5703125" style="360" customWidth="1"/>
    <col min="6415" max="6415" width="19.28515625" style="360" customWidth="1"/>
    <col min="6416" max="6416" width="24.140625" style="360" customWidth="1"/>
    <col min="6417" max="6652" width="8.85546875" style="360"/>
    <col min="6653" max="6653" width="5.140625" style="360" customWidth="1"/>
    <col min="6654" max="6654" width="25.140625" style="360" customWidth="1"/>
    <col min="6655" max="6655" width="14.85546875" style="360" customWidth="1"/>
    <col min="6656" max="6656" width="7.5703125" style="360" customWidth="1"/>
    <col min="6657" max="6657" width="14.85546875" style="360" customWidth="1"/>
    <col min="6658" max="6658" width="16.28515625" style="360" customWidth="1"/>
    <col min="6659" max="6660" width="12.42578125" style="360" customWidth="1"/>
    <col min="6661" max="6661" width="15.85546875" style="360" customWidth="1"/>
    <col min="6662" max="6662" width="12.7109375" style="360" customWidth="1"/>
    <col min="6663" max="6664" width="21.7109375" style="360" customWidth="1"/>
    <col min="6665" max="6669" width="0" style="360" hidden="1" customWidth="1"/>
    <col min="6670" max="6670" width="15.5703125" style="360" customWidth="1"/>
    <col min="6671" max="6671" width="19.28515625" style="360" customWidth="1"/>
    <col min="6672" max="6672" width="24.140625" style="360" customWidth="1"/>
    <col min="6673" max="6908" width="8.85546875" style="360"/>
    <col min="6909" max="6909" width="5.140625" style="360" customWidth="1"/>
    <col min="6910" max="6910" width="25.140625" style="360" customWidth="1"/>
    <col min="6911" max="6911" width="14.85546875" style="360" customWidth="1"/>
    <col min="6912" max="6912" width="7.5703125" style="360" customWidth="1"/>
    <col min="6913" max="6913" width="14.85546875" style="360" customWidth="1"/>
    <col min="6914" max="6914" width="16.28515625" style="360" customWidth="1"/>
    <col min="6915" max="6916" width="12.42578125" style="360" customWidth="1"/>
    <col min="6917" max="6917" width="15.85546875" style="360" customWidth="1"/>
    <col min="6918" max="6918" width="12.7109375" style="360" customWidth="1"/>
    <col min="6919" max="6920" width="21.7109375" style="360" customWidth="1"/>
    <col min="6921" max="6925" width="0" style="360" hidden="1" customWidth="1"/>
    <col min="6926" max="6926" width="15.5703125" style="360" customWidth="1"/>
    <col min="6927" max="6927" width="19.28515625" style="360" customWidth="1"/>
    <col min="6928" max="6928" width="24.140625" style="360" customWidth="1"/>
    <col min="6929" max="7164" width="8.85546875" style="360"/>
    <col min="7165" max="7165" width="5.140625" style="360" customWidth="1"/>
    <col min="7166" max="7166" width="25.140625" style="360" customWidth="1"/>
    <col min="7167" max="7167" width="14.85546875" style="360" customWidth="1"/>
    <col min="7168" max="7168" width="7.5703125" style="360" customWidth="1"/>
    <col min="7169" max="7169" width="14.85546875" style="360" customWidth="1"/>
    <col min="7170" max="7170" width="16.28515625" style="360" customWidth="1"/>
    <col min="7171" max="7172" width="12.42578125" style="360" customWidth="1"/>
    <col min="7173" max="7173" width="15.85546875" style="360" customWidth="1"/>
    <col min="7174" max="7174" width="12.7109375" style="360" customWidth="1"/>
    <col min="7175" max="7176" width="21.7109375" style="360" customWidth="1"/>
    <col min="7177" max="7181" width="0" style="360" hidden="1" customWidth="1"/>
    <col min="7182" max="7182" width="15.5703125" style="360" customWidth="1"/>
    <col min="7183" max="7183" width="19.28515625" style="360" customWidth="1"/>
    <col min="7184" max="7184" width="24.140625" style="360" customWidth="1"/>
    <col min="7185" max="7420" width="8.85546875" style="360"/>
    <col min="7421" max="7421" width="5.140625" style="360" customWidth="1"/>
    <col min="7422" max="7422" width="25.140625" style="360" customWidth="1"/>
    <col min="7423" max="7423" width="14.85546875" style="360" customWidth="1"/>
    <col min="7424" max="7424" width="7.5703125" style="360" customWidth="1"/>
    <col min="7425" max="7425" width="14.85546875" style="360" customWidth="1"/>
    <col min="7426" max="7426" width="16.28515625" style="360" customWidth="1"/>
    <col min="7427" max="7428" width="12.42578125" style="360" customWidth="1"/>
    <col min="7429" max="7429" width="15.85546875" style="360" customWidth="1"/>
    <col min="7430" max="7430" width="12.7109375" style="360" customWidth="1"/>
    <col min="7431" max="7432" width="21.7109375" style="360" customWidth="1"/>
    <col min="7433" max="7437" width="0" style="360" hidden="1" customWidth="1"/>
    <col min="7438" max="7438" width="15.5703125" style="360" customWidth="1"/>
    <col min="7439" max="7439" width="19.28515625" style="360" customWidth="1"/>
    <col min="7440" max="7440" width="24.140625" style="360" customWidth="1"/>
    <col min="7441" max="7676" width="8.85546875" style="360"/>
    <col min="7677" max="7677" width="5.140625" style="360" customWidth="1"/>
    <col min="7678" max="7678" width="25.140625" style="360" customWidth="1"/>
    <col min="7679" max="7679" width="14.85546875" style="360" customWidth="1"/>
    <col min="7680" max="7680" width="7.5703125" style="360" customWidth="1"/>
    <col min="7681" max="7681" width="14.85546875" style="360" customWidth="1"/>
    <col min="7682" max="7682" width="16.28515625" style="360" customWidth="1"/>
    <col min="7683" max="7684" width="12.42578125" style="360" customWidth="1"/>
    <col min="7685" max="7685" width="15.85546875" style="360" customWidth="1"/>
    <col min="7686" max="7686" width="12.7109375" style="360" customWidth="1"/>
    <col min="7687" max="7688" width="21.7109375" style="360" customWidth="1"/>
    <col min="7689" max="7693" width="0" style="360" hidden="1" customWidth="1"/>
    <col min="7694" max="7694" width="15.5703125" style="360" customWidth="1"/>
    <col min="7695" max="7695" width="19.28515625" style="360" customWidth="1"/>
    <col min="7696" max="7696" width="24.140625" style="360" customWidth="1"/>
    <col min="7697" max="7932" width="8.85546875" style="360"/>
    <col min="7933" max="7933" width="5.140625" style="360" customWidth="1"/>
    <col min="7934" max="7934" width="25.140625" style="360" customWidth="1"/>
    <col min="7935" max="7935" width="14.85546875" style="360" customWidth="1"/>
    <col min="7936" max="7936" width="7.5703125" style="360" customWidth="1"/>
    <col min="7937" max="7937" width="14.85546875" style="360" customWidth="1"/>
    <col min="7938" max="7938" width="16.28515625" style="360" customWidth="1"/>
    <col min="7939" max="7940" width="12.42578125" style="360" customWidth="1"/>
    <col min="7941" max="7941" width="15.85546875" style="360" customWidth="1"/>
    <col min="7942" max="7942" width="12.7109375" style="360" customWidth="1"/>
    <col min="7943" max="7944" width="21.7109375" style="360" customWidth="1"/>
    <col min="7945" max="7949" width="0" style="360" hidden="1" customWidth="1"/>
    <col min="7950" max="7950" width="15.5703125" style="360" customWidth="1"/>
    <col min="7951" max="7951" width="19.28515625" style="360" customWidth="1"/>
    <col min="7952" max="7952" width="24.140625" style="360" customWidth="1"/>
    <col min="7953" max="8188" width="8.85546875" style="360"/>
    <col min="8189" max="8189" width="5.140625" style="360" customWidth="1"/>
    <col min="8190" max="8190" width="25.140625" style="360" customWidth="1"/>
    <col min="8191" max="8191" width="14.85546875" style="360" customWidth="1"/>
    <col min="8192" max="8192" width="7.5703125" style="360" customWidth="1"/>
    <col min="8193" max="8193" width="14.85546875" style="360" customWidth="1"/>
    <col min="8194" max="8194" width="16.28515625" style="360" customWidth="1"/>
    <col min="8195" max="8196" width="12.42578125" style="360" customWidth="1"/>
    <col min="8197" max="8197" width="15.85546875" style="360" customWidth="1"/>
    <col min="8198" max="8198" width="12.7109375" style="360" customWidth="1"/>
    <col min="8199" max="8200" width="21.7109375" style="360" customWidth="1"/>
    <col min="8201" max="8205" width="0" style="360" hidden="1" customWidth="1"/>
    <col min="8206" max="8206" width="15.5703125" style="360" customWidth="1"/>
    <col min="8207" max="8207" width="19.28515625" style="360" customWidth="1"/>
    <col min="8208" max="8208" width="24.140625" style="360" customWidth="1"/>
    <col min="8209" max="8444" width="8.85546875" style="360"/>
    <col min="8445" max="8445" width="5.140625" style="360" customWidth="1"/>
    <col min="8446" max="8446" width="25.140625" style="360" customWidth="1"/>
    <col min="8447" max="8447" width="14.85546875" style="360" customWidth="1"/>
    <col min="8448" max="8448" width="7.5703125" style="360" customWidth="1"/>
    <col min="8449" max="8449" width="14.85546875" style="360" customWidth="1"/>
    <col min="8450" max="8450" width="16.28515625" style="360" customWidth="1"/>
    <col min="8451" max="8452" width="12.42578125" style="360" customWidth="1"/>
    <col min="8453" max="8453" width="15.85546875" style="360" customWidth="1"/>
    <col min="8454" max="8454" width="12.7109375" style="360" customWidth="1"/>
    <col min="8455" max="8456" width="21.7109375" style="360" customWidth="1"/>
    <col min="8457" max="8461" width="0" style="360" hidden="1" customWidth="1"/>
    <col min="8462" max="8462" width="15.5703125" style="360" customWidth="1"/>
    <col min="8463" max="8463" width="19.28515625" style="360" customWidth="1"/>
    <col min="8464" max="8464" width="24.140625" style="360" customWidth="1"/>
    <col min="8465" max="8700" width="8.85546875" style="360"/>
    <col min="8701" max="8701" width="5.140625" style="360" customWidth="1"/>
    <col min="8702" max="8702" width="25.140625" style="360" customWidth="1"/>
    <col min="8703" max="8703" width="14.85546875" style="360" customWidth="1"/>
    <col min="8704" max="8704" width="7.5703125" style="360" customWidth="1"/>
    <col min="8705" max="8705" width="14.85546875" style="360" customWidth="1"/>
    <col min="8706" max="8706" width="16.28515625" style="360" customWidth="1"/>
    <col min="8707" max="8708" width="12.42578125" style="360" customWidth="1"/>
    <col min="8709" max="8709" width="15.85546875" style="360" customWidth="1"/>
    <col min="8710" max="8710" width="12.7109375" style="360" customWidth="1"/>
    <col min="8711" max="8712" width="21.7109375" style="360" customWidth="1"/>
    <col min="8713" max="8717" width="0" style="360" hidden="1" customWidth="1"/>
    <col min="8718" max="8718" width="15.5703125" style="360" customWidth="1"/>
    <col min="8719" max="8719" width="19.28515625" style="360" customWidth="1"/>
    <col min="8720" max="8720" width="24.140625" style="360" customWidth="1"/>
    <col min="8721" max="8956" width="8.85546875" style="360"/>
    <col min="8957" max="8957" width="5.140625" style="360" customWidth="1"/>
    <col min="8958" max="8958" width="25.140625" style="360" customWidth="1"/>
    <col min="8959" max="8959" width="14.85546875" style="360" customWidth="1"/>
    <col min="8960" max="8960" width="7.5703125" style="360" customWidth="1"/>
    <col min="8961" max="8961" width="14.85546875" style="360" customWidth="1"/>
    <col min="8962" max="8962" width="16.28515625" style="360" customWidth="1"/>
    <col min="8963" max="8964" width="12.42578125" style="360" customWidth="1"/>
    <col min="8965" max="8965" width="15.85546875" style="360" customWidth="1"/>
    <col min="8966" max="8966" width="12.7109375" style="360" customWidth="1"/>
    <col min="8967" max="8968" width="21.7109375" style="360" customWidth="1"/>
    <col min="8969" max="8973" width="0" style="360" hidden="1" customWidth="1"/>
    <col min="8974" max="8974" width="15.5703125" style="360" customWidth="1"/>
    <col min="8975" max="8975" width="19.28515625" style="360" customWidth="1"/>
    <col min="8976" max="8976" width="24.140625" style="360" customWidth="1"/>
    <col min="8977" max="9212" width="8.85546875" style="360"/>
    <col min="9213" max="9213" width="5.140625" style="360" customWidth="1"/>
    <col min="9214" max="9214" width="25.140625" style="360" customWidth="1"/>
    <col min="9215" max="9215" width="14.85546875" style="360" customWidth="1"/>
    <col min="9216" max="9216" width="7.5703125" style="360" customWidth="1"/>
    <col min="9217" max="9217" width="14.85546875" style="360" customWidth="1"/>
    <col min="9218" max="9218" width="16.28515625" style="360" customWidth="1"/>
    <col min="9219" max="9220" width="12.42578125" style="360" customWidth="1"/>
    <col min="9221" max="9221" width="15.85546875" style="360" customWidth="1"/>
    <col min="9222" max="9222" width="12.7109375" style="360" customWidth="1"/>
    <col min="9223" max="9224" width="21.7109375" style="360" customWidth="1"/>
    <col min="9225" max="9229" width="0" style="360" hidden="1" customWidth="1"/>
    <col min="9230" max="9230" width="15.5703125" style="360" customWidth="1"/>
    <col min="9231" max="9231" width="19.28515625" style="360" customWidth="1"/>
    <col min="9232" max="9232" width="24.140625" style="360" customWidth="1"/>
    <col min="9233" max="9468" width="8.85546875" style="360"/>
    <col min="9469" max="9469" width="5.140625" style="360" customWidth="1"/>
    <col min="9470" max="9470" width="25.140625" style="360" customWidth="1"/>
    <col min="9471" max="9471" width="14.85546875" style="360" customWidth="1"/>
    <col min="9472" max="9472" width="7.5703125" style="360" customWidth="1"/>
    <col min="9473" max="9473" width="14.85546875" style="360" customWidth="1"/>
    <col min="9474" max="9474" width="16.28515625" style="360" customWidth="1"/>
    <col min="9475" max="9476" width="12.42578125" style="360" customWidth="1"/>
    <col min="9477" max="9477" width="15.85546875" style="360" customWidth="1"/>
    <col min="9478" max="9478" width="12.7109375" style="360" customWidth="1"/>
    <col min="9479" max="9480" width="21.7109375" style="360" customWidth="1"/>
    <col min="9481" max="9485" width="0" style="360" hidden="1" customWidth="1"/>
    <col min="9486" max="9486" width="15.5703125" style="360" customWidth="1"/>
    <col min="9487" max="9487" width="19.28515625" style="360" customWidth="1"/>
    <col min="9488" max="9488" width="24.140625" style="360" customWidth="1"/>
    <col min="9489" max="9724" width="8.85546875" style="360"/>
    <col min="9725" max="9725" width="5.140625" style="360" customWidth="1"/>
    <col min="9726" max="9726" width="25.140625" style="360" customWidth="1"/>
    <col min="9727" max="9727" width="14.85546875" style="360" customWidth="1"/>
    <col min="9728" max="9728" width="7.5703125" style="360" customWidth="1"/>
    <col min="9729" max="9729" width="14.85546875" style="360" customWidth="1"/>
    <col min="9730" max="9730" width="16.28515625" style="360" customWidth="1"/>
    <col min="9731" max="9732" width="12.42578125" style="360" customWidth="1"/>
    <col min="9733" max="9733" width="15.85546875" style="360" customWidth="1"/>
    <col min="9734" max="9734" width="12.7109375" style="360" customWidth="1"/>
    <col min="9735" max="9736" width="21.7109375" style="360" customWidth="1"/>
    <col min="9737" max="9741" width="0" style="360" hidden="1" customWidth="1"/>
    <col min="9742" max="9742" width="15.5703125" style="360" customWidth="1"/>
    <col min="9743" max="9743" width="19.28515625" style="360" customWidth="1"/>
    <col min="9744" max="9744" width="24.140625" style="360" customWidth="1"/>
    <col min="9745" max="9980" width="8.85546875" style="360"/>
    <col min="9981" max="9981" width="5.140625" style="360" customWidth="1"/>
    <col min="9982" max="9982" width="25.140625" style="360" customWidth="1"/>
    <col min="9983" max="9983" width="14.85546875" style="360" customWidth="1"/>
    <col min="9984" max="9984" width="7.5703125" style="360" customWidth="1"/>
    <col min="9985" max="9985" width="14.85546875" style="360" customWidth="1"/>
    <col min="9986" max="9986" width="16.28515625" style="360" customWidth="1"/>
    <col min="9987" max="9988" width="12.42578125" style="360" customWidth="1"/>
    <col min="9989" max="9989" width="15.85546875" style="360" customWidth="1"/>
    <col min="9990" max="9990" width="12.7109375" style="360" customWidth="1"/>
    <col min="9991" max="9992" width="21.7109375" style="360" customWidth="1"/>
    <col min="9993" max="9997" width="0" style="360" hidden="1" customWidth="1"/>
    <col min="9998" max="9998" width="15.5703125" style="360" customWidth="1"/>
    <col min="9999" max="9999" width="19.28515625" style="360" customWidth="1"/>
    <col min="10000" max="10000" width="24.140625" style="360" customWidth="1"/>
    <col min="10001" max="10236" width="8.85546875" style="360"/>
    <col min="10237" max="10237" width="5.140625" style="360" customWidth="1"/>
    <col min="10238" max="10238" width="25.140625" style="360" customWidth="1"/>
    <col min="10239" max="10239" width="14.85546875" style="360" customWidth="1"/>
    <col min="10240" max="10240" width="7.5703125" style="360" customWidth="1"/>
    <col min="10241" max="10241" width="14.85546875" style="360" customWidth="1"/>
    <col min="10242" max="10242" width="16.28515625" style="360" customWidth="1"/>
    <col min="10243" max="10244" width="12.42578125" style="360" customWidth="1"/>
    <col min="10245" max="10245" width="15.85546875" style="360" customWidth="1"/>
    <col min="10246" max="10246" width="12.7109375" style="360" customWidth="1"/>
    <col min="10247" max="10248" width="21.7109375" style="360" customWidth="1"/>
    <col min="10249" max="10253" width="0" style="360" hidden="1" customWidth="1"/>
    <col min="10254" max="10254" width="15.5703125" style="360" customWidth="1"/>
    <col min="10255" max="10255" width="19.28515625" style="360" customWidth="1"/>
    <col min="10256" max="10256" width="24.140625" style="360" customWidth="1"/>
    <col min="10257" max="10492" width="8.85546875" style="360"/>
    <col min="10493" max="10493" width="5.140625" style="360" customWidth="1"/>
    <col min="10494" max="10494" width="25.140625" style="360" customWidth="1"/>
    <col min="10495" max="10495" width="14.85546875" style="360" customWidth="1"/>
    <col min="10496" max="10496" width="7.5703125" style="360" customWidth="1"/>
    <col min="10497" max="10497" width="14.85546875" style="360" customWidth="1"/>
    <col min="10498" max="10498" width="16.28515625" style="360" customWidth="1"/>
    <col min="10499" max="10500" width="12.42578125" style="360" customWidth="1"/>
    <col min="10501" max="10501" width="15.85546875" style="360" customWidth="1"/>
    <col min="10502" max="10502" width="12.7109375" style="360" customWidth="1"/>
    <col min="10503" max="10504" width="21.7109375" style="360" customWidth="1"/>
    <col min="10505" max="10509" width="0" style="360" hidden="1" customWidth="1"/>
    <col min="10510" max="10510" width="15.5703125" style="360" customWidth="1"/>
    <col min="10511" max="10511" width="19.28515625" style="360" customWidth="1"/>
    <col min="10512" max="10512" width="24.140625" style="360" customWidth="1"/>
    <col min="10513" max="10748" width="8.85546875" style="360"/>
    <col min="10749" max="10749" width="5.140625" style="360" customWidth="1"/>
    <col min="10750" max="10750" width="25.140625" style="360" customWidth="1"/>
    <col min="10751" max="10751" width="14.85546875" style="360" customWidth="1"/>
    <col min="10752" max="10752" width="7.5703125" style="360" customWidth="1"/>
    <col min="10753" max="10753" width="14.85546875" style="360" customWidth="1"/>
    <col min="10754" max="10754" width="16.28515625" style="360" customWidth="1"/>
    <col min="10755" max="10756" width="12.42578125" style="360" customWidth="1"/>
    <col min="10757" max="10757" width="15.85546875" style="360" customWidth="1"/>
    <col min="10758" max="10758" width="12.7109375" style="360" customWidth="1"/>
    <col min="10759" max="10760" width="21.7109375" style="360" customWidth="1"/>
    <col min="10761" max="10765" width="0" style="360" hidden="1" customWidth="1"/>
    <col min="10766" max="10766" width="15.5703125" style="360" customWidth="1"/>
    <col min="10767" max="10767" width="19.28515625" style="360" customWidth="1"/>
    <col min="10768" max="10768" width="24.140625" style="360" customWidth="1"/>
    <col min="10769" max="11004" width="8.85546875" style="360"/>
    <col min="11005" max="11005" width="5.140625" style="360" customWidth="1"/>
    <col min="11006" max="11006" width="25.140625" style="360" customWidth="1"/>
    <col min="11007" max="11007" width="14.85546875" style="360" customWidth="1"/>
    <col min="11008" max="11008" width="7.5703125" style="360" customWidth="1"/>
    <col min="11009" max="11009" width="14.85546875" style="360" customWidth="1"/>
    <col min="11010" max="11010" width="16.28515625" style="360" customWidth="1"/>
    <col min="11011" max="11012" width="12.42578125" style="360" customWidth="1"/>
    <col min="11013" max="11013" width="15.85546875" style="360" customWidth="1"/>
    <col min="11014" max="11014" width="12.7109375" style="360" customWidth="1"/>
    <col min="11015" max="11016" width="21.7109375" style="360" customWidth="1"/>
    <col min="11017" max="11021" width="0" style="360" hidden="1" customWidth="1"/>
    <col min="11022" max="11022" width="15.5703125" style="360" customWidth="1"/>
    <col min="11023" max="11023" width="19.28515625" style="360" customWidth="1"/>
    <col min="11024" max="11024" width="24.140625" style="360" customWidth="1"/>
    <col min="11025" max="11260" width="8.85546875" style="360"/>
    <col min="11261" max="11261" width="5.140625" style="360" customWidth="1"/>
    <col min="11262" max="11262" width="25.140625" style="360" customWidth="1"/>
    <col min="11263" max="11263" width="14.85546875" style="360" customWidth="1"/>
    <col min="11264" max="11264" width="7.5703125" style="360" customWidth="1"/>
    <col min="11265" max="11265" width="14.85546875" style="360" customWidth="1"/>
    <col min="11266" max="11266" width="16.28515625" style="360" customWidth="1"/>
    <col min="11267" max="11268" width="12.42578125" style="360" customWidth="1"/>
    <col min="11269" max="11269" width="15.85546875" style="360" customWidth="1"/>
    <col min="11270" max="11270" width="12.7109375" style="360" customWidth="1"/>
    <col min="11271" max="11272" width="21.7109375" style="360" customWidth="1"/>
    <col min="11273" max="11277" width="0" style="360" hidden="1" customWidth="1"/>
    <col min="11278" max="11278" width="15.5703125" style="360" customWidth="1"/>
    <col min="11279" max="11279" width="19.28515625" style="360" customWidth="1"/>
    <col min="11280" max="11280" width="24.140625" style="360" customWidth="1"/>
    <col min="11281" max="11516" width="8.85546875" style="360"/>
    <col min="11517" max="11517" width="5.140625" style="360" customWidth="1"/>
    <col min="11518" max="11518" width="25.140625" style="360" customWidth="1"/>
    <col min="11519" max="11519" width="14.85546875" style="360" customWidth="1"/>
    <col min="11520" max="11520" width="7.5703125" style="360" customWidth="1"/>
    <col min="11521" max="11521" width="14.85546875" style="360" customWidth="1"/>
    <col min="11522" max="11522" width="16.28515625" style="360" customWidth="1"/>
    <col min="11523" max="11524" width="12.42578125" style="360" customWidth="1"/>
    <col min="11525" max="11525" width="15.85546875" style="360" customWidth="1"/>
    <col min="11526" max="11526" width="12.7109375" style="360" customWidth="1"/>
    <col min="11527" max="11528" width="21.7109375" style="360" customWidth="1"/>
    <col min="11529" max="11533" width="0" style="360" hidden="1" customWidth="1"/>
    <col min="11534" max="11534" width="15.5703125" style="360" customWidth="1"/>
    <col min="11535" max="11535" width="19.28515625" style="360" customWidth="1"/>
    <col min="11536" max="11536" width="24.140625" style="360" customWidth="1"/>
    <col min="11537" max="11772" width="8.85546875" style="360"/>
    <col min="11773" max="11773" width="5.140625" style="360" customWidth="1"/>
    <col min="11774" max="11774" width="25.140625" style="360" customWidth="1"/>
    <col min="11775" max="11775" width="14.85546875" style="360" customWidth="1"/>
    <col min="11776" max="11776" width="7.5703125" style="360" customWidth="1"/>
    <col min="11777" max="11777" width="14.85546875" style="360" customWidth="1"/>
    <col min="11778" max="11778" width="16.28515625" style="360" customWidth="1"/>
    <col min="11779" max="11780" width="12.42578125" style="360" customWidth="1"/>
    <col min="11781" max="11781" width="15.85546875" style="360" customWidth="1"/>
    <col min="11782" max="11782" width="12.7109375" style="360" customWidth="1"/>
    <col min="11783" max="11784" width="21.7109375" style="360" customWidth="1"/>
    <col min="11785" max="11789" width="0" style="360" hidden="1" customWidth="1"/>
    <col min="11790" max="11790" width="15.5703125" style="360" customWidth="1"/>
    <col min="11791" max="11791" width="19.28515625" style="360" customWidth="1"/>
    <col min="11792" max="11792" width="24.140625" style="360" customWidth="1"/>
    <col min="11793" max="12028" width="8.85546875" style="360"/>
    <col min="12029" max="12029" width="5.140625" style="360" customWidth="1"/>
    <col min="12030" max="12030" width="25.140625" style="360" customWidth="1"/>
    <col min="12031" max="12031" width="14.85546875" style="360" customWidth="1"/>
    <col min="12032" max="12032" width="7.5703125" style="360" customWidth="1"/>
    <col min="12033" max="12033" width="14.85546875" style="360" customWidth="1"/>
    <col min="12034" max="12034" width="16.28515625" style="360" customWidth="1"/>
    <col min="12035" max="12036" width="12.42578125" style="360" customWidth="1"/>
    <col min="12037" max="12037" width="15.85546875" style="360" customWidth="1"/>
    <col min="12038" max="12038" width="12.7109375" style="360" customWidth="1"/>
    <col min="12039" max="12040" width="21.7109375" style="360" customWidth="1"/>
    <col min="12041" max="12045" width="0" style="360" hidden="1" customWidth="1"/>
    <col min="12046" max="12046" width="15.5703125" style="360" customWidth="1"/>
    <col min="12047" max="12047" width="19.28515625" style="360" customWidth="1"/>
    <col min="12048" max="12048" width="24.140625" style="360" customWidth="1"/>
    <col min="12049" max="12284" width="8.85546875" style="360"/>
    <col min="12285" max="12285" width="5.140625" style="360" customWidth="1"/>
    <col min="12286" max="12286" width="25.140625" style="360" customWidth="1"/>
    <col min="12287" max="12287" width="14.85546875" style="360" customWidth="1"/>
    <col min="12288" max="12288" width="7.5703125" style="360" customWidth="1"/>
    <col min="12289" max="12289" width="14.85546875" style="360" customWidth="1"/>
    <col min="12290" max="12290" width="16.28515625" style="360" customWidth="1"/>
    <col min="12291" max="12292" width="12.42578125" style="360" customWidth="1"/>
    <col min="12293" max="12293" width="15.85546875" style="360" customWidth="1"/>
    <col min="12294" max="12294" width="12.7109375" style="360" customWidth="1"/>
    <col min="12295" max="12296" width="21.7109375" style="360" customWidth="1"/>
    <col min="12297" max="12301" width="0" style="360" hidden="1" customWidth="1"/>
    <col min="12302" max="12302" width="15.5703125" style="360" customWidth="1"/>
    <col min="12303" max="12303" width="19.28515625" style="360" customWidth="1"/>
    <col min="12304" max="12304" width="24.140625" style="360" customWidth="1"/>
    <col min="12305" max="12540" width="8.85546875" style="360"/>
    <col min="12541" max="12541" width="5.140625" style="360" customWidth="1"/>
    <col min="12542" max="12542" width="25.140625" style="360" customWidth="1"/>
    <col min="12543" max="12543" width="14.85546875" style="360" customWidth="1"/>
    <col min="12544" max="12544" width="7.5703125" style="360" customWidth="1"/>
    <col min="12545" max="12545" width="14.85546875" style="360" customWidth="1"/>
    <col min="12546" max="12546" width="16.28515625" style="360" customWidth="1"/>
    <col min="12547" max="12548" width="12.42578125" style="360" customWidth="1"/>
    <col min="12549" max="12549" width="15.85546875" style="360" customWidth="1"/>
    <col min="12550" max="12550" width="12.7109375" style="360" customWidth="1"/>
    <col min="12551" max="12552" width="21.7109375" style="360" customWidth="1"/>
    <col min="12553" max="12557" width="0" style="360" hidden="1" customWidth="1"/>
    <col min="12558" max="12558" width="15.5703125" style="360" customWidth="1"/>
    <col min="12559" max="12559" width="19.28515625" style="360" customWidth="1"/>
    <col min="12560" max="12560" width="24.140625" style="360" customWidth="1"/>
    <col min="12561" max="12796" width="8.85546875" style="360"/>
    <col min="12797" max="12797" width="5.140625" style="360" customWidth="1"/>
    <col min="12798" max="12798" width="25.140625" style="360" customWidth="1"/>
    <col min="12799" max="12799" width="14.85546875" style="360" customWidth="1"/>
    <col min="12800" max="12800" width="7.5703125" style="360" customWidth="1"/>
    <col min="12801" max="12801" width="14.85546875" style="360" customWidth="1"/>
    <col min="12802" max="12802" width="16.28515625" style="360" customWidth="1"/>
    <col min="12803" max="12804" width="12.42578125" style="360" customWidth="1"/>
    <col min="12805" max="12805" width="15.85546875" style="360" customWidth="1"/>
    <col min="12806" max="12806" width="12.7109375" style="360" customWidth="1"/>
    <col min="12807" max="12808" width="21.7109375" style="360" customWidth="1"/>
    <col min="12809" max="12813" width="0" style="360" hidden="1" customWidth="1"/>
    <col min="12814" max="12814" width="15.5703125" style="360" customWidth="1"/>
    <col min="12815" max="12815" width="19.28515625" style="360" customWidth="1"/>
    <col min="12816" max="12816" width="24.140625" style="360" customWidth="1"/>
    <col min="12817" max="13052" width="8.85546875" style="360"/>
    <col min="13053" max="13053" width="5.140625" style="360" customWidth="1"/>
    <col min="13054" max="13054" width="25.140625" style="360" customWidth="1"/>
    <col min="13055" max="13055" width="14.85546875" style="360" customWidth="1"/>
    <col min="13056" max="13056" width="7.5703125" style="360" customWidth="1"/>
    <col min="13057" max="13057" width="14.85546875" style="360" customWidth="1"/>
    <col min="13058" max="13058" width="16.28515625" style="360" customWidth="1"/>
    <col min="13059" max="13060" width="12.42578125" style="360" customWidth="1"/>
    <col min="13061" max="13061" width="15.85546875" style="360" customWidth="1"/>
    <col min="13062" max="13062" width="12.7109375" style="360" customWidth="1"/>
    <col min="13063" max="13064" width="21.7109375" style="360" customWidth="1"/>
    <col min="13065" max="13069" width="0" style="360" hidden="1" customWidth="1"/>
    <col min="13070" max="13070" width="15.5703125" style="360" customWidth="1"/>
    <col min="13071" max="13071" width="19.28515625" style="360" customWidth="1"/>
    <col min="13072" max="13072" width="24.140625" style="360" customWidth="1"/>
    <col min="13073" max="13308" width="8.85546875" style="360"/>
    <col min="13309" max="13309" width="5.140625" style="360" customWidth="1"/>
    <col min="13310" max="13310" width="25.140625" style="360" customWidth="1"/>
    <col min="13311" max="13311" width="14.85546875" style="360" customWidth="1"/>
    <col min="13312" max="13312" width="7.5703125" style="360" customWidth="1"/>
    <col min="13313" max="13313" width="14.85546875" style="360" customWidth="1"/>
    <col min="13314" max="13314" width="16.28515625" style="360" customWidth="1"/>
    <col min="13315" max="13316" width="12.42578125" style="360" customWidth="1"/>
    <col min="13317" max="13317" width="15.85546875" style="360" customWidth="1"/>
    <col min="13318" max="13318" width="12.7109375" style="360" customWidth="1"/>
    <col min="13319" max="13320" width="21.7109375" style="360" customWidth="1"/>
    <col min="13321" max="13325" width="0" style="360" hidden="1" customWidth="1"/>
    <col min="13326" max="13326" width="15.5703125" style="360" customWidth="1"/>
    <col min="13327" max="13327" width="19.28515625" style="360" customWidth="1"/>
    <col min="13328" max="13328" width="24.140625" style="360" customWidth="1"/>
    <col min="13329" max="13564" width="8.85546875" style="360"/>
    <col min="13565" max="13565" width="5.140625" style="360" customWidth="1"/>
    <col min="13566" max="13566" width="25.140625" style="360" customWidth="1"/>
    <col min="13567" max="13567" width="14.85546875" style="360" customWidth="1"/>
    <col min="13568" max="13568" width="7.5703125" style="360" customWidth="1"/>
    <col min="13569" max="13569" width="14.85546875" style="360" customWidth="1"/>
    <col min="13570" max="13570" width="16.28515625" style="360" customWidth="1"/>
    <col min="13571" max="13572" width="12.42578125" style="360" customWidth="1"/>
    <col min="13573" max="13573" width="15.85546875" style="360" customWidth="1"/>
    <col min="13574" max="13574" width="12.7109375" style="360" customWidth="1"/>
    <col min="13575" max="13576" width="21.7109375" style="360" customWidth="1"/>
    <col min="13577" max="13581" width="0" style="360" hidden="1" customWidth="1"/>
    <col min="13582" max="13582" width="15.5703125" style="360" customWidth="1"/>
    <col min="13583" max="13583" width="19.28515625" style="360" customWidth="1"/>
    <col min="13584" max="13584" width="24.140625" style="360" customWidth="1"/>
    <col min="13585" max="13820" width="8.85546875" style="360"/>
    <col min="13821" max="13821" width="5.140625" style="360" customWidth="1"/>
    <col min="13822" max="13822" width="25.140625" style="360" customWidth="1"/>
    <col min="13823" max="13823" width="14.85546875" style="360" customWidth="1"/>
    <col min="13824" max="13824" width="7.5703125" style="360" customWidth="1"/>
    <col min="13825" max="13825" width="14.85546875" style="360" customWidth="1"/>
    <col min="13826" max="13826" width="16.28515625" style="360" customWidth="1"/>
    <col min="13827" max="13828" width="12.42578125" style="360" customWidth="1"/>
    <col min="13829" max="13829" width="15.85546875" style="360" customWidth="1"/>
    <col min="13830" max="13830" width="12.7109375" style="360" customWidth="1"/>
    <col min="13831" max="13832" width="21.7109375" style="360" customWidth="1"/>
    <col min="13833" max="13837" width="0" style="360" hidden="1" customWidth="1"/>
    <col min="13838" max="13838" width="15.5703125" style="360" customWidth="1"/>
    <col min="13839" max="13839" width="19.28515625" style="360" customWidth="1"/>
    <col min="13840" max="13840" width="24.140625" style="360" customWidth="1"/>
    <col min="13841" max="14076" width="8.85546875" style="360"/>
    <col min="14077" max="14077" width="5.140625" style="360" customWidth="1"/>
    <col min="14078" max="14078" width="25.140625" style="360" customWidth="1"/>
    <col min="14079" max="14079" width="14.85546875" style="360" customWidth="1"/>
    <col min="14080" max="14080" width="7.5703125" style="360" customWidth="1"/>
    <col min="14081" max="14081" width="14.85546875" style="360" customWidth="1"/>
    <col min="14082" max="14082" width="16.28515625" style="360" customWidth="1"/>
    <col min="14083" max="14084" width="12.42578125" style="360" customWidth="1"/>
    <col min="14085" max="14085" width="15.85546875" style="360" customWidth="1"/>
    <col min="14086" max="14086" width="12.7109375" style="360" customWidth="1"/>
    <col min="14087" max="14088" width="21.7109375" style="360" customWidth="1"/>
    <col min="14089" max="14093" width="0" style="360" hidden="1" customWidth="1"/>
    <col min="14094" max="14094" width="15.5703125" style="360" customWidth="1"/>
    <col min="14095" max="14095" width="19.28515625" style="360" customWidth="1"/>
    <col min="14096" max="14096" width="24.140625" style="360" customWidth="1"/>
    <col min="14097" max="14332" width="8.85546875" style="360"/>
    <col min="14333" max="14333" width="5.140625" style="360" customWidth="1"/>
    <col min="14334" max="14334" width="25.140625" style="360" customWidth="1"/>
    <col min="14335" max="14335" width="14.85546875" style="360" customWidth="1"/>
    <col min="14336" max="14336" width="7.5703125" style="360" customWidth="1"/>
    <col min="14337" max="14337" width="14.85546875" style="360" customWidth="1"/>
    <col min="14338" max="14338" width="16.28515625" style="360" customWidth="1"/>
    <col min="14339" max="14340" width="12.42578125" style="360" customWidth="1"/>
    <col min="14341" max="14341" width="15.85546875" style="360" customWidth="1"/>
    <col min="14342" max="14342" width="12.7109375" style="360" customWidth="1"/>
    <col min="14343" max="14344" width="21.7109375" style="360" customWidth="1"/>
    <col min="14345" max="14349" width="0" style="360" hidden="1" customWidth="1"/>
    <col min="14350" max="14350" width="15.5703125" style="360" customWidth="1"/>
    <col min="14351" max="14351" width="19.28515625" style="360" customWidth="1"/>
    <col min="14352" max="14352" width="24.140625" style="360" customWidth="1"/>
    <col min="14353" max="14588" width="8.85546875" style="360"/>
    <col min="14589" max="14589" width="5.140625" style="360" customWidth="1"/>
    <col min="14590" max="14590" width="25.140625" style="360" customWidth="1"/>
    <col min="14591" max="14591" width="14.85546875" style="360" customWidth="1"/>
    <col min="14592" max="14592" width="7.5703125" style="360" customWidth="1"/>
    <col min="14593" max="14593" width="14.85546875" style="360" customWidth="1"/>
    <col min="14594" max="14594" width="16.28515625" style="360" customWidth="1"/>
    <col min="14595" max="14596" width="12.42578125" style="360" customWidth="1"/>
    <col min="14597" max="14597" width="15.85546875" style="360" customWidth="1"/>
    <col min="14598" max="14598" width="12.7109375" style="360" customWidth="1"/>
    <col min="14599" max="14600" width="21.7109375" style="360" customWidth="1"/>
    <col min="14601" max="14605" width="0" style="360" hidden="1" customWidth="1"/>
    <col min="14606" max="14606" width="15.5703125" style="360" customWidth="1"/>
    <col min="14607" max="14607" width="19.28515625" style="360" customWidth="1"/>
    <col min="14608" max="14608" width="24.140625" style="360" customWidth="1"/>
    <col min="14609" max="14844" width="8.85546875" style="360"/>
    <col min="14845" max="14845" width="5.140625" style="360" customWidth="1"/>
    <col min="14846" max="14846" width="25.140625" style="360" customWidth="1"/>
    <col min="14847" max="14847" width="14.85546875" style="360" customWidth="1"/>
    <col min="14848" max="14848" width="7.5703125" style="360" customWidth="1"/>
    <col min="14849" max="14849" width="14.85546875" style="360" customWidth="1"/>
    <col min="14850" max="14850" width="16.28515625" style="360" customWidth="1"/>
    <col min="14851" max="14852" width="12.42578125" style="360" customWidth="1"/>
    <col min="14853" max="14853" width="15.85546875" style="360" customWidth="1"/>
    <col min="14854" max="14854" width="12.7109375" style="360" customWidth="1"/>
    <col min="14855" max="14856" width="21.7109375" style="360" customWidth="1"/>
    <col min="14857" max="14861" width="0" style="360" hidden="1" customWidth="1"/>
    <col min="14862" max="14862" width="15.5703125" style="360" customWidth="1"/>
    <col min="14863" max="14863" width="19.28515625" style="360" customWidth="1"/>
    <col min="14864" max="14864" width="24.140625" style="360" customWidth="1"/>
    <col min="14865" max="15100" width="8.85546875" style="360"/>
    <col min="15101" max="15101" width="5.140625" style="360" customWidth="1"/>
    <col min="15102" max="15102" width="25.140625" style="360" customWidth="1"/>
    <col min="15103" max="15103" width="14.85546875" style="360" customWidth="1"/>
    <col min="15104" max="15104" width="7.5703125" style="360" customWidth="1"/>
    <col min="15105" max="15105" width="14.85546875" style="360" customWidth="1"/>
    <col min="15106" max="15106" width="16.28515625" style="360" customWidth="1"/>
    <col min="15107" max="15108" width="12.42578125" style="360" customWidth="1"/>
    <col min="15109" max="15109" width="15.85546875" style="360" customWidth="1"/>
    <col min="15110" max="15110" width="12.7109375" style="360" customWidth="1"/>
    <col min="15111" max="15112" width="21.7109375" style="360" customWidth="1"/>
    <col min="15113" max="15117" width="0" style="360" hidden="1" customWidth="1"/>
    <col min="15118" max="15118" width="15.5703125" style="360" customWidth="1"/>
    <col min="15119" max="15119" width="19.28515625" style="360" customWidth="1"/>
    <col min="15120" max="15120" width="24.140625" style="360" customWidth="1"/>
    <col min="15121" max="15356" width="8.85546875" style="360"/>
    <col min="15357" max="15357" width="5.140625" style="360" customWidth="1"/>
    <col min="15358" max="15358" width="25.140625" style="360" customWidth="1"/>
    <col min="15359" max="15359" width="14.85546875" style="360" customWidth="1"/>
    <col min="15360" max="15360" width="7.5703125" style="360" customWidth="1"/>
    <col min="15361" max="15361" width="14.85546875" style="360" customWidth="1"/>
    <col min="15362" max="15362" width="16.28515625" style="360" customWidth="1"/>
    <col min="15363" max="15364" width="12.42578125" style="360" customWidth="1"/>
    <col min="15365" max="15365" width="15.85546875" style="360" customWidth="1"/>
    <col min="15366" max="15366" width="12.7109375" style="360" customWidth="1"/>
    <col min="15367" max="15368" width="21.7109375" style="360" customWidth="1"/>
    <col min="15369" max="15373" width="0" style="360" hidden="1" customWidth="1"/>
    <col min="15374" max="15374" width="15.5703125" style="360" customWidth="1"/>
    <col min="15375" max="15375" width="19.28515625" style="360" customWidth="1"/>
    <col min="15376" max="15376" width="24.140625" style="360" customWidth="1"/>
    <col min="15377" max="15612" width="8.85546875" style="360"/>
    <col min="15613" max="15613" width="5.140625" style="360" customWidth="1"/>
    <col min="15614" max="15614" width="25.140625" style="360" customWidth="1"/>
    <col min="15615" max="15615" width="14.85546875" style="360" customWidth="1"/>
    <col min="15616" max="15616" width="7.5703125" style="360" customWidth="1"/>
    <col min="15617" max="15617" width="14.85546875" style="360" customWidth="1"/>
    <col min="15618" max="15618" width="16.28515625" style="360" customWidth="1"/>
    <col min="15619" max="15620" width="12.42578125" style="360" customWidth="1"/>
    <col min="15621" max="15621" width="15.85546875" style="360" customWidth="1"/>
    <col min="15622" max="15622" width="12.7109375" style="360" customWidth="1"/>
    <col min="15623" max="15624" width="21.7109375" style="360" customWidth="1"/>
    <col min="15625" max="15629" width="0" style="360" hidden="1" customWidth="1"/>
    <col min="15630" max="15630" width="15.5703125" style="360" customWidth="1"/>
    <col min="15631" max="15631" width="19.28515625" style="360" customWidth="1"/>
    <col min="15632" max="15632" width="24.140625" style="360" customWidth="1"/>
    <col min="15633" max="15868" width="8.85546875" style="360"/>
    <col min="15869" max="15869" width="5.140625" style="360" customWidth="1"/>
    <col min="15870" max="15870" width="25.140625" style="360" customWidth="1"/>
    <col min="15871" max="15871" width="14.85546875" style="360" customWidth="1"/>
    <col min="15872" max="15872" width="7.5703125" style="360" customWidth="1"/>
    <col min="15873" max="15873" width="14.85546875" style="360" customWidth="1"/>
    <col min="15874" max="15874" width="16.28515625" style="360" customWidth="1"/>
    <col min="15875" max="15876" width="12.42578125" style="360" customWidth="1"/>
    <col min="15877" max="15877" width="15.85546875" style="360" customWidth="1"/>
    <col min="15878" max="15878" width="12.7109375" style="360" customWidth="1"/>
    <col min="15879" max="15880" width="21.7109375" style="360" customWidth="1"/>
    <col min="15881" max="15885" width="0" style="360" hidden="1" customWidth="1"/>
    <col min="15886" max="15886" width="15.5703125" style="360" customWidth="1"/>
    <col min="15887" max="15887" width="19.28515625" style="360" customWidth="1"/>
    <col min="15888" max="15888" width="24.140625" style="360" customWidth="1"/>
    <col min="15889" max="16124" width="8.85546875" style="360"/>
    <col min="16125" max="16125" width="5.140625" style="360" customWidth="1"/>
    <col min="16126" max="16126" width="25.140625" style="360" customWidth="1"/>
    <col min="16127" max="16127" width="14.85546875" style="360" customWidth="1"/>
    <col min="16128" max="16128" width="7.5703125" style="360" customWidth="1"/>
    <col min="16129" max="16129" width="14.85546875" style="360" customWidth="1"/>
    <col min="16130" max="16130" width="16.28515625" style="360" customWidth="1"/>
    <col min="16131" max="16132" width="12.42578125" style="360" customWidth="1"/>
    <col min="16133" max="16133" width="15.85546875" style="360" customWidth="1"/>
    <col min="16134" max="16134" width="12.7109375" style="360" customWidth="1"/>
    <col min="16135" max="16136" width="21.7109375" style="360" customWidth="1"/>
    <col min="16137" max="16141" width="0" style="360" hidden="1" customWidth="1"/>
    <col min="16142" max="16142" width="15.5703125" style="360" customWidth="1"/>
    <col min="16143" max="16143" width="19.28515625" style="360" customWidth="1"/>
    <col min="16144" max="16144" width="24.140625" style="360" customWidth="1"/>
    <col min="16145" max="16384" width="8.85546875" style="360"/>
  </cols>
  <sheetData>
    <row r="1" spans="1:26">
      <c r="B1" s="355"/>
      <c r="C1" s="356"/>
      <c r="D1" s="356"/>
      <c r="E1" s="356"/>
      <c r="F1" s="356"/>
      <c r="G1" s="356"/>
      <c r="P1" s="359"/>
    </row>
    <row r="2" spans="1:26" s="357" customFormat="1" ht="27" customHeight="1">
      <c r="A2" s="821" t="s">
        <v>2713</v>
      </c>
      <c r="B2" s="821"/>
      <c r="C2" s="821"/>
      <c r="D2" s="821"/>
      <c r="E2" s="821"/>
      <c r="F2" s="821"/>
      <c r="G2" s="821"/>
      <c r="H2" s="821"/>
      <c r="I2" s="821"/>
      <c r="J2" s="821"/>
      <c r="K2" s="821"/>
      <c r="L2" s="821"/>
      <c r="M2" s="821"/>
      <c r="N2" s="821"/>
      <c r="O2" s="821"/>
      <c r="P2" s="821"/>
      <c r="Q2" s="357">
        <v>1</v>
      </c>
      <c r="R2" s="361"/>
      <c r="S2" s="141">
        <v>7200000</v>
      </c>
    </row>
    <row r="3" spans="1:26" s="357" customFormat="1">
      <c r="A3" s="822"/>
      <c r="B3" s="822"/>
      <c r="C3" s="822"/>
      <c r="D3" s="822"/>
      <c r="E3" s="822"/>
      <c r="F3" s="822"/>
      <c r="G3" s="822"/>
      <c r="H3" s="822"/>
      <c r="I3" s="822"/>
      <c r="J3" s="822"/>
      <c r="K3" s="822"/>
      <c r="L3" s="822"/>
      <c r="M3" s="822"/>
      <c r="N3" s="822"/>
      <c r="O3" s="822"/>
      <c r="P3" s="638"/>
      <c r="Q3" s="357">
        <v>2</v>
      </c>
      <c r="R3" s="361"/>
      <c r="S3" s="141">
        <v>4700000</v>
      </c>
    </row>
    <row r="4" spans="1:26">
      <c r="Q4" s="360">
        <v>3</v>
      </c>
      <c r="R4" s="361"/>
      <c r="S4" s="141">
        <v>2400000</v>
      </c>
      <c r="T4" s="361"/>
    </row>
    <row r="5" spans="1:26" ht="39.6" customHeight="1">
      <c r="A5" s="813" t="s">
        <v>718</v>
      </c>
      <c r="B5" s="824" t="s">
        <v>726</v>
      </c>
      <c r="C5" s="826" t="s">
        <v>2714</v>
      </c>
      <c r="D5" s="826"/>
      <c r="E5" s="827" t="s">
        <v>2715</v>
      </c>
      <c r="F5" s="828"/>
      <c r="G5" s="829"/>
      <c r="H5" s="830" t="s">
        <v>2716</v>
      </c>
      <c r="I5" s="830"/>
      <c r="J5" s="830"/>
      <c r="K5" s="830"/>
      <c r="L5" s="830"/>
      <c r="M5" s="830"/>
      <c r="N5" s="830"/>
      <c r="O5" s="830"/>
      <c r="P5" s="813" t="s">
        <v>2717</v>
      </c>
      <c r="Q5" s="360">
        <v>4</v>
      </c>
      <c r="R5" s="361"/>
      <c r="S5" s="141">
        <v>1300000</v>
      </c>
      <c r="T5" s="365"/>
      <c r="U5" s="366"/>
      <c r="V5" s="365"/>
    </row>
    <row r="6" spans="1:26" ht="118.15" customHeight="1">
      <c r="A6" s="823"/>
      <c r="B6" s="825"/>
      <c r="C6" s="641" t="s">
        <v>2718</v>
      </c>
      <c r="D6" s="642" t="s">
        <v>2719</v>
      </c>
      <c r="E6" s="642" t="s">
        <v>2720</v>
      </c>
      <c r="F6" s="642" t="s">
        <v>2721</v>
      </c>
      <c r="G6" s="642" t="s">
        <v>3893</v>
      </c>
      <c r="H6" s="640" t="s">
        <v>719</v>
      </c>
      <c r="I6" s="639" t="s">
        <v>725</v>
      </c>
      <c r="J6" s="640" t="s">
        <v>2722</v>
      </c>
      <c r="K6" s="640" t="s">
        <v>3894</v>
      </c>
      <c r="L6" s="640" t="s">
        <v>723</v>
      </c>
      <c r="M6" s="640" t="s">
        <v>1463</v>
      </c>
      <c r="N6" s="640" t="s">
        <v>1464</v>
      </c>
      <c r="O6" s="640" t="s">
        <v>2723</v>
      </c>
      <c r="P6" s="823"/>
      <c r="R6" s="367"/>
      <c r="S6" s="368"/>
      <c r="T6" s="365"/>
      <c r="U6" s="366"/>
      <c r="V6" s="365"/>
      <c r="X6" s="360">
        <v>2023</v>
      </c>
      <c r="Y6" s="360" t="s">
        <v>3701</v>
      </c>
      <c r="Z6" s="360" t="s">
        <v>3702</v>
      </c>
    </row>
    <row r="7" spans="1:26" s="371" customFormat="1" ht="32.450000000000003" customHeight="1">
      <c r="A7" s="369"/>
      <c r="B7" s="370"/>
      <c r="C7" s="643"/>
      <c r="D7" s="643" t="s">
        <v>2724</v>
      </c>
      <c r="E7" s="643"/>
      <c r="F7" s="643" t="s">
        <v>2725</v>
      </c>
      <c r="G7" s="643" t="s">
        <v>2726</v>
      </c>
      <c r="H7" s="369"/>
      <c r="I7" s="369"/>
      <c r="J7" s="369"/>
      <c r="K7" s="369"/>
      <c r="L7" s="369"/>
      <c r="M7" s="369"/>
      <c r="N7" s="369"/>
      <c r="O7" s="369" t="s">
        <v>2727</v>
      </c>
      <c r="P7" s="369" t="s">
        <v>2728</v>
      </c>
      <c r="R7" s="607" t="s">
        <v>3697</v>
      </c>
      <c r="S7" s="607" t="s">
        <v>3698</v>
      </c>
      <c r="T7" s="608" t="s">
        <v>3699</v>
      </c>
      <c r="U7" s="608" t="s">
        <v>3700</v>
      </c>
    </row>
    <row r="8" spans="1:26" s="380" customFormat="1" ht="25.15" customHeight="1">
      <c r="A8" s="372"/>
      <c r="B8" s="373" t="s">
        <v>1412</v>
      </c>
      <c r="C8" s="374"/>
      <c r="D8" s="374"/>
      <c r="E8" s="374"/>
      <c r="F8" s="374"/>
      <c r="G8" s="374"/>
      <c r="H8" s="374"/>
      <c r="I8" s="372"/>
      <c r="J8" s="375"/>
      <c r="K8" s="376"/>
      <c r="L8" s="372"/>
      <c r="M8" s="377"/>
      <c r="N8" s="372"/>
      <c r="O8" s="378">
        <f>SUM(O9:O15)</f>
        <v>23821585</v>
      </c>
      <c r="P8" s="379">
        <f>SUM(P9:P14)</f>
        <v>23821585</v>
      </c>
      <c r="R8" s="380">
        <v>2</v>
      </c>
      <c r="T8" s="380">
        <v>3</v>
      </c>
    </row>
    <row r="9" spans="1:26" s="357" customFormat="1" ht="25.15" customHeight="1">
      <c r="A9" s="381">
        <v>1</v>
      </c>
      <c r="B9" s="814" t="s">
        <v>738</v>
      </c>
      <c r="C9" s="383"/>
      <c r="D9" s="383"/>
      <c r="E9" s="383"/>
      <c r="F9" s="383"/>
      <c r="G9" s="383"/>
      <c r="H9" s="384" t="s">
        <v>735</v>
      </c>
      <c r="I9" s="385" t="s">
        <v>737</v>
      </c>
      <c r="J9" s="386" t="s">
        <v>2729</v>
      </c>
      <c r="K9" s="387" t="s">
        <v>2</v>
      </c>
      <c r="L9" s="385">
        <v>3</v>
      </c>
      <c r="M9" s="388" t="s">
        <v>1466</v>
      </c>
      <c r="N9" s="389" t="s">
        <v>1465</v>
      </c>
      <c r="O9" s="390">
        <f>VLOOKUP(L9,$Q$2:$S$5,3)</f>
        <v>2400000</v>
      </c>
      <c r="P9" s="816">
        <f>+O9+O10</f>
        <v>4800000</v>
      </c>
      <c r="W9" s="385" t="s">
        <v>732</v>
      </c>
    </row>
    <row r="10" spans="1:26" s="357" customFormat="1" ht="25.15" customHeight="1">
      <c r="A10" s="381">
        <v>2</v>
      </c>
      <c r="B10" s="815"/>
      <c r="C10" s="381"/>
      <c r="D10" s="381"/>
      <c r="E10" s="381"/>
      <c r="F10" s="381"/>
      <c r="G10" s="381"/>
      <c r="H10" s="384" t="s">
        <v>739</v>
      </c>
      <c r="I10" s="385" t="s">
        <v>737</v>
      </c>
      <c r="J10" s="386" t="s">
        <v>2730</v>
      </c>
      <c r="K10" s="387" t="s">
        <v>2</v>
      </c>
      <c r="L10" s="385">
        <v>3</v>
      </c>
      <c r="M10" s="388" t="s">
        <v>1466</v>
      </c>
      <c r="N10" s="389" t="s">
        <v>1465</v>
      </c>
      <c r="O10" s="390">
        <f>VLOOKUP(L10,$Q$2:$S$5,3)</f>
        <v>2400000</v>
      </c>
      <c r="P10" s="817"/>
      <c r="W10" s="385" t="s">
        <v>732</v>
      </c>
    </row>
    <row r="11" spans="1:26" s="357" customFormat="1" ht="25.15" customHeight="1">
      <c r="A11" s="381">
        <v>3</v>
      </c>
      <c r="B11" s="814" t="s">
        <v>2731</v>
      </c>
      <c r="C11" s="381"/>
      <c r="D11" s="381"/>
      <c r="E11" s="381"/>
      <c r="F11" s="381"/>
      <c r="G11" s="381"/>
      <c r="H11" s="384" t="s">
        <v>2732</v>
      </c>
      <c r="I11" s="385" t="s">
        <v>733</v>
      </c>
      <c r="J11" s="386" t="s">
        <v>2733</v>
      </c>
      <c r="K11" s="387" t="s">
        <v>2734</v>
      </c>
      <c r="L11" s="385">
        <v>1</v>
      </c>
      <c r="M11" s="388" t="s">
        <v>1468</v>
      </c>
      <c r="N11" s="394" t="s">
        <v>1467</v>
      </c>
      <c r="O11" s="390">
        <f>VLOOKUP(L11,$Q$2:$S$5,3)</f>
        <v>7200000</v>
      </c>
      <c r="P11" s="816">
        <f>+O11+O12</f>
        <v>9421585</v>
      </c>
      <c r="W11" s="385"/>
    </row>
    <row r="12" spans="1:26">
      <c r="A12" s="599"/>
      <c r="B12" s="815"/>
      <c r="C12" s="477"/>
      <c r="D12" s="477"/>
      <c r="E12" s="477"/>
      <c r="F12" s="477"/>
      <c r="G12" s="477"/>
      <c r="H12" s="611" t="s">
        <v>3694</v>
      </c>
      <c r="I12" s="611" t="s">
        <v>737</v>
      </c>
      <c r="J12" s="628">
        <v>45403</v>
      </c>
      <c r="K12" s="629" t="s">
        <v>4</v>
      </c>
      <c r="L12" s="618">
        <v>2</v>
      </c>
      <c r="M12" s="629" t="s">
        <v>1468</v>
      </c>
      <c r="N12" s="599"/>
      <c r="O12" s="600">
        <v>2221585</v>
      </c>
      <c r="P12" s="817"/>
      <c r="Q12" s="653">
        <v>45485</v>
      </c>
      <c r="X12" s="360" t="s">
        <v>147</v>
      </c>
    </row>
    <row r="13" spans="1:26" s="357" customFormat="1" ht="25.15" customHeight="1">
      <c r="A13" s="381">
        <v>4</v>
      </c>
      <c r="B13" s="116" t="s">
        <v>734</v>
      </c>
      <c r="C13" s="385"/>
      <c r="D13" s="385"/>
      <c r="E13" s="385"/>
      <c r="F13" s="385"/>
      <c r="G13" s="385"/>
      <c r="H13" s="384" t="s">
        <v>728</v>
      </c>
      <c r="I13" s="385" t="s">
        <v>733</v>
      </c>
      <c r="J13" s="386" t="s">
        <v>729</v>
      </c>
      <c r="K13" s="387" t="s">
        <v>731</v>
      </c>
      <c r="L13" s="385">
        <v>1</v>
      </c>
      <c r="M13" s="395" t="s">
        <v>2735</v>
      </c>
      <c r="N13" s="396" t="s">
        <v>1469</v>
      </c>
      <c r="O13" s="390">
        <f>VLOOKUP(L13,$Q$2:$S$5,3)</f>
        <v>7200000</v>
      </c>
      <c r="P13" s="397">
        <f>+O13</f>
        <v>7200000</v>
      </c>
      <c r="W13" s="385" t="s">
        <v>732</v>
      </c>
    </row>
    <row r="14" spans="1:26" s="357" customFormat="1" ht="25.15" customHeight="1">
      <c r="A14" s="381">
        <v>5</v>
      </c>
      <c r="B14" s="116" t="s">
        <v>2736</v>
      </c>
      <c r="C14" s="385"/>
      <c r="D14" s="385"/>
      <c r="E14" s="385"/>
      <c r="F14" s="385"/>
      <c r="G14" s="385"/>
      <c r="H14" s="384" t="s">
        <v>2737</v>
      </c>
      <c r="I14" s="385" t="s">
        <v>737</v>
      </c>
      <c r="J14" s="386" t="s">
        <v>2738</v>
      </c>
      <c r="K14" s="387" t="s">
        <v>2739</v>
      </c>
      <c r="L14" s="385">
        <v>3</v>
      </c>
      <c r="M14" s="395" t="s">
        <v>1470</v>
      </c>
      <c r="N14" s="396" t="s">
        <v>1471</v>
      </c>
      <c r="O14" s="390">
        <f>VLOOKUP(L14,$Q$2:$S$5,3)</f>
        <v>2400000</v>
      </c>
      <c r="P14" s="397">
        <f>+O14</f>
        <v>2400000</v>
      </c>
      <c r="W14" s="385"/>
    </row>
    <row r="15" spans="1:26" ht="25.15" customHeight="1">
      <c r="A15" s="398"/>
      <c r="B15" s="399"/>
      <c r="C15" s="398"/>
      <c r="D15" s="398"/>
      <c r="E15" s="398"/>
      <c r="F15" s="398"/>
      <c r="G15" s="60"/>
      <c r="H15" s="400"/>
      <c r="I15" s="401"/>
      <c r="J15" s="402"/>
      <c r="K15" s="403"/>
      <c r="L15" s="401"/>
      <c r="M15" s="400"/>
      <c r="N15" s="401"/>
      <c r="O15" s="404"/>
      <c r="P15" s="405"/>
      <c r="W15" s="385"/>
    </row>
    <row r="16" spans="1:26" s="407" customFormat="1" ht="39" customHeight="1">
      <c r="A16" s="372"/>
      <c r="B16" s="373" t="s">
        <v>750</v>
      </c>
      <c r="C16" s="372"/>
      <c r="D16" s="372"/>
      <c r="E16" s="372"/>
      <c r="F16" s="372"/>
      <c r="G16" s="406">
        <f>+SUM(G17:G45)</f>
        <v>18300000</v>
      </c>
      <c r="I16" s="372"/>
      <c r="J16" s="375"/>
      <c r="K16" s="376"/>
      <c r="L16" s="372"/>
      <c r="M16" s="408"/>
      <c r="N16" s="372"/>
      <c r="O16" s="378">
        <f>SUM(O17:O45)</f>
        <v>50872132</v>
      </c>
      <c r="P16" s="409">
        <f>SUM(P17:P45)</f>
        <v>66700000</v>
      </c>
      <c r="Q16" s="410">
        <f>+G16+O16</f>
        <v>69172132</v>
      </c>
      <c r="R16" s="407">
        <v>2</v>
      </c>
      <c r="S16" s="407">
        <v>1</v>
      </c>
      <c r="T16" s="407">
        <v>3</v>
      </c>
      <c r="U16" s="407">
        <v>17</v>
      </c>
      <c r="W16" s="372"/>
    </row>
    <row r="17" spans="1:25" ht="25.15" customHeight="1">
      <c r="A17" s="385">
        <v>1</v>
      </c>
      <c r="B17" s="814" t="s">
        <v>2740</v>
      </c>
      <c r="C17" s="383"/>
      <c r="D17" s="383"/>
      <c r="E17" s="383"/>
      <c r="F17" s="383"/>
      <c r="G17" s="383"/>
      <c r="H17" s="116" t="s">
        <v>2741</v>
      </c>
      <c r="I17" s="411" t="s">
        <v>737</v>
      </c>
      <c r="J17" s="412" t="s">
        <v>2742</v>
      </c>
      <c r="K17" s="413" t="s">
        <v>2743</v>
      </c>
      <c r="L17" s="385">
        <v>2</v>
      </c>
      <c r="M17" s="414" t="s">
        <v>2744</v>
      </c>
      <c r="N17" s="415" t="s">
        <v>1484</v>
      </c>
      <c r="O17" s="390">
        <f t="shared" ref="O17:O42" si="0">VLOOKUP(L17,$Q$2:$S$5,3)</f>
        <v>4700000</v>
      </c>
      <c r="P17" s="816">
        <f>+G17+O17+O18</f>
        <v>6000000</v>
      </c>
      <c r="W17" s="385" t="s">
        <v>744</v>
      </c>
    </row>
    <row r="18" spans="1:25" ht="25.15" customHeight="1">
      <c r="A18" s="385">
        <v>2</v>
      </c>
      <c r="B18" s="818"/>
      <c r="C18" s="417"/>
      <c r="D18" s="417"/>
      <c r="E18" s="417"/>
      <c r="F18" s="417"/>
      <c r="G18" s="417"/>
      <c r="H18" s="116" t="s">
        <v>2745</v>
      </c>
      <c r="I18" s="411" t="s">
        <v>737</v>
      </c>
      <c r="J18" s="412" t="s">
        <v>2746</v>
      </c>
      <c r="K18" s="413" t="s">
        <v>13</v>
      </c>
      <c r="L18" s="385">
        <v>4</v>
      </c>
      <c r="M18" s="414" t="s">
        <v>1485</v>
      </c>
      <c r="N18" s="415" t="s">
        <v>1484</v>
      </c>
      <c r="O18" s="390">
        <f t="shared" si="0"/>
        <v>1300000</v>
      </c>
      <c r="P18" s="819"/>
      <c r="W18" s="385" t="s">
        <v>744</v>
      </c>
    </row>
    <row r="19" spans="1:25" ht="25.15" customHeight="1">
      <c r="A19" s="385">
        <v>3</v>
      </c>
      <c r="B19" s="820" t="s">
        <v>755</v>
      </c>
      <c r="C19" s="383">
        <v>4</v>
      </c>
      <c r="D19" s="418">
        <f>VLOOKUP(C19,$Q$2:$S$5,3)</f>
        <v>1300000</v>
      </c>
      <c r="E19" s="383">
        <v>2</v>
      </c>
      <c r="F19" s="418">
        <f>VLOOKUP(E19,$Q$2:$S$5,3)</f>
        <v>4700000</v>
      </c>
      <c r="G19" s="418">
        <f>+F19-D19</f>
        <v>3400000</v>
      </c>
      <c r="H19" s="384" t="s">
        <v>751</v>
      </c>
      <c r="I19" s="385" t="s">
        <v>737</v>
      </c>
      <c r="J19" s="419" t="s">
        <v>752</v>
      </c>
      <c r="K19" s="413" t="s">
        <v>754</v>
      </c>
      <c r="L19" s="385">
        <v>4</v>
      </c>
      <c r="M19" s="414" t="s">
        <v>1475</v>
      </c>
      <c r="N19" s="420" t="s">
        <v>1476</v>
      </c>
      <c r="O19" s="390">
        <f t="shared" si="0"/>
        <v>1300000</v>
      </c>
      <c r="P19" s="816">
        <f>+G19+O19+O20</f>
        <v>6000000</v>
      </c>
      <c r="W19" s="385" t="s">
        <v>732</v>
      </c>
    </row>
    <row r="20" spans="1:25" ht="25.15" customHeight="1">
      <c r="A20" s="385">
        <v>4</v>
      </c>
      <c r="B20" s="820"/>
      <c r="C20" s="381"/>
      <c r="D20" s="381"/>
      <c r="E20" s="381"/>
      <c r="F20" s="381"/>
      <c r="G20" s="381"/>
      <c r="H20" s="384" t="s">
        <v>757</v>
      </c>
      <c r="I20" s="385" t="s">
        <v>737</v>
      </c>
      <c r="J20" s="419" t="s">
        <v>758</v>
      </c>
      <c r="K20" s="413" t="s">
        <v>2747</v>
      </c>
      <c r="L20" s="385">
        <v>4</v>
      </c>
      <c r="M20" s="414" t="s">
        <v>1475</v>
      </c>
      <c r="N20" s="420" t="s">
        <v>1476</v>
      </c>
      <c r="O20" s="390">
        <f t="shared" si="0"/>
        <v>1300000</v>
      </c>
      <c r="P20" s="819"/>
      <c r="W20" s="385" t="s">
        <v>732</v>
      </c>
    </row>
    <row r="21" spans="1:25" ht="25.15" customHeight="1">
      <c r="A21" s="385">
        <v>5</v>
      </c>
      <c r="B21" s="382" t="s">
        <v>2748</v>
      </c>
      <c r="C21" s="383">
        <v>4</v>
      </c>
      <c r="D21" s="390">
        <f t="shared" ref="D21:D22" si="1">VLOOKUP(C21,$Q$2:$S$5,3)</f>
        <v>1300000</v>
      </c>
      <c r="E21" s="383">
        <v>3</v>
      </c>
      <c r="F21" s="390">
        <f>VLOOKUP(E21,$Q$2:$S$5,3)</f>
        <v>2400000</v>
      </c>
      <c r="G21" s="390">
        <f>+F21-D21</f>
        <v>1100000</v>
      </c>
      <c r="H21" s="384"/>
      <c r="I21" s="385"/>
      <c r="J21" s="419"/>
      <c r="K21" s="413"/>
      <c r="L21" s="385"/>
      <c r="M21" s="414"/>
      <c r="N21" s="420"/>
      <c r="O21" s="390"/>
      <c r="P21" s="391">
        <f>+G21+O21</f>
        <v>1100000</v>
      </c>
      <c r="W21" s="385"/>
    </row>
    <row r="22" spans="1:25" ht="25.15" customHeight="1">
      <c r="A22" s="385">
        <v>6</v>
      </c>
      <c r="B22" s="382" t="s">
        <v>2749</v>
      </c>
      <c r="C22" s="383">
        <v>4</v>
      </c>
      <c r="D22" s="390">
        <f t="shared" si="1"/>
        <v>1300000</v>
      </c>
      <c r="E22" s="383">
        <v>2</v>
      </c>
      <c r="F22" s="390">
        <f>VLOOKUP(E22,$Q$2:$S$5,3)</f>
        <v>4700000</v>
      </c>
      <c r="G22" s="390">
        <f>+F22-D22</f>
        <v>3400000</v>
      </c>
      <c r="H22" s="384"/>
      <c r="I22" s="385"/>
      <c r="J22" s="419"/>
      <c r="K22" s="413"/>
      <c r="L22" s="385"/>
      <c r="M22" s="414"/>
      <c r="N22" s="420"/>
      <c r="O22" s="390"/>
      <c r="P22" s="391">
        <f>+G22+O22</f>
        <v>3400000</v>
      </c>
      <c r="W22" s="385"/>
    </row>
    <row r="23" spans="1:25" ht="25.15" customHeight="1">
      <c r="A23" s="385">
        <v>7</v>
      </c>
      <c r="B23" s="814" t="s">
        <v>764</v>
      </c>
      <c r="C23" s="383"/>
      <c r="D23" s="383"/>
      <c r="E23" s="383"/>
      <c r="F23" s="383"/>
      <c r="G23" s="418"/>
      <c r="H23" s="384" t="s">
        <v>760</v>
      </c>
      <c r="I23" s="385" t="s">
        <v>763</v>
      </c>
      <c r="J23" s="419" t="s">
        <v>761</v>
      </c>
      <c r="K23" s="413" t="s">
        <v>762</v>
      </c>
      <c r="L23" s="385">
        <v>4</v>
      </c>
      <c r="M23" s="421" t="s">
        <v>2750</v>
      </c>
      <c r="N23" s="396" t="s">
        <v>1483</v>
      </c>
      <c r="O23" s="390">
        <f t="shared" si="0"/>
        <v>1300000</v>
      </c>
      <c r="P23" s="816">
        <f>+G23+O23+O24</f>
        <v>2600000</v>
      </c>
      <c r="W23" s="385" t="s">
        <v>732</v>
      </c>
    </row>
    <row r="24" spans="1:25" ht="25.15" customHeight="1">
      <c r="A24" s="385">
        <v>8</v>
      </c>
      <c r="B24" s="815"/>
      <c r="C24" s="381"/>
      <c r="D24" s="381"/>
      <c r="E24" s="381"/>
      <c r="F24" s="381"/>
      <c r="G24" s="422"/>
      <c r="H24" s="384" t="s">
        <v>765</v>
      </c>
      <c r="I24" s="385" t="s">
        <v>768</v>
      </c>
      <c r="J24" s="419" t="s">
        <v>766</v>
      </c>
      <c r="K24" s="413" t="s">
        <v>767</v>
      </c>
      <c r="L24" s="385">
        <v>4</v>
      </c>
      <c r="M24" s="421" t="s">
        <v>2751</v>
      </c>
      <c r="N24" s="396" t="s">
        <v>1483</v>
      </c>
      <c r="O24" s="390">
        <f t="shared" si="0"/>
        <v>1300000</v>
      </c>
      <c r="P24" s="819"/>
      <c r="W24" s="385" t="s">
        <v>732</v>
      </c>
    </row>
    <row r="25" spans="1:25" ht="25.15" customHeight="1">
      <c r="A25" s="385">
        <v>9</v>
      </c>
      <c r="B25" s="423" t="s">
        <v>779</v>
      </c>
      <c r="C25" s="424">
        <v>4</v>
      </c>
      <c r="D25" s="390">
        <f>VLOOKUP(C25,$Q$2:$S$5,3)</f>
        <v>1300000</v>
      </c>
      <c r="E25" s="424">
        <v>3</v>
      </c>
      <c r="F25" s="390">
        <f>VLOOKUP(E25,$Q$2:$S$5,3)</f>
        <v>2400000</v>
      </c>
      <c r="G25" s="390">
        <f>+F25-D25</f>
        <v>1100000</v>
      </c>
      <c r="H25" s="116" t="s">
        <v>777</v>
      </c>
      <c r="I25" s="381" t="s">
        <v>768</v>
      </c>
      <c r="J25" s="425" t="s">
        <v>1155</v>
      </c>
      <c r="K25" s="387" t="s">
        <v>2752</v>
      </c>
      <c r="L25" s="385">
        <v>3</v>
      </c>
      <c r="M25" s="395" t="s">
        <v>1479</v>
      </c>
      <c r="N25" s="396" t="s">
        <v>1480</v>
      </c>
      <c r="O25" s="390">
        <f t="shared" si="0"/>
        <v>2400000</v>
      </c>
      <c r="P25" s="426">
        <f>+G25+O25</f>
        <v>3500000</v>
      </c>
      <c r="W25" s="385" t="s">
        <v>732</v>
      </c>
    </row>
    <row r="26" spans="1:25" ht="25.15" customHeight="1">
      <c r="A26" s="385">
        <v>10</v>
      </c>
      <c r="B26" s="423" t="s">
        <v>773</v>
      </c>
      <c r="C26" s="424"/>
      <c r="D26" s="424"/>
      <c r="E26" s="424"/>
      <c r="F26" s="424"/>
      <c r="G26" s="390"/>
      <c r="H26" s="116" t="s">
        <v>2753</v>
      </c>
      <c r="I26" s="411" t="s">
        <v>768</v>
      </c>
      <c r="J26" s="425" t="s">
        <v>2754</v>
      </c>
      <c r="K26" s="413" t="s">
        <v>2755</v>
      </c>
      <c r="L26" s="385">
        <v>4</v>
      </c>
      <c r="M26" s="427" t="s">
        <v>2756</v>
      </c>
      <c r="N26" s="428" t="s">
        <v>1486</v>
      </c>
      <c r="O26" s="390">
        <f t="shared" si="0"/>
        <v>1300000</v>
      </c>
      <c r="P26" s="426">
        <f>+G26+O26</f>
        <v>1300000</v>
      </c>
      <c r="W26" s="411" t="s">
        <v>744</v>
      </c>
      <c r="Y26" s="360" t="s">
        <v>3703</v>
      </c>
    </row>
    <row r="27" spans="1:25" ht="25.15" customHeight="1">
      <c r="A27" s="385">
        <v>11</v>
      </c>
      <c r="B27" s="814" t="s">
        <v>2757</v>
      </c>
      <c r="C27" s="383">
        <v>4</v>
      </c>
      <c r="D27" s="418">
        <f>VLOOKUP(C27,$Q$2:$S$5,3)</f>
        <v>1300000</v>
      </c>
      <c r="E27" s="383">
        <v>1</v>
      </c>
      <c r="F27" s="418">
        <f>VLOOKUP(E27,$Q$2:$S$5,3)</f>
        <v>7200000</v>
      </c>
      <c r="G27" s="418">
        <f>+F27-D27</f>
        <v>5900000</v>
      </c>
      <c r="H27" s="116" t="s">
        <v>838</v>
      </c>
      <c r="I27" s="385" t="s">
        <v>737</v>
      </c>
      <c r="J27" s="412" t="s">
        <v>2758</v>
      </c>
      <c r="K27" s="413" t="s">
        <v>70</v>
      </c>
      <c r="L27" s="385">
        <v>3</v>
      </c>
      <c r="M27" s="414" t="s">
        <v>1473</v>
      </c>
      <c r="N27" s="415" t="s">
        <v>1474</v>
      </c>
      <c r="O27" s="390">
        <f t="shared" si="0"/>
        <v>2400000</v>
      </c>
      <c r="P27" s="816">
        <f>+G27+O27+O28+O29+O30</f>
        <v>25100000</v>
      </c>
      <c r="W27" s="385" t="s">
        <v>732</v>
      </c>
    </row>
    <row r="28" spans="1:25" ht="25.15" customHeight="1">
      <c r="A28" s="385">
        <v>12</v>
      </c>
      <c r="B28" s="818"/>
      <c r="C28" s="417"/>
      <c r="D28" s="417"/>
      <c r="E28" s="417"/>
      <c r="F28" s="417"/>
      <c r="G28" s="417"/>
      <c r="H28" s="116" t="s">
        <v>841</v>
      </c>
      <c r="I28" s="385" t="s">
        <v>737</v>
      </c>
      <c r="J28" s="412" t="s">
        <v>842</v>
      </c>
      <c r="K28" s="413" t="s">
        <v>70</v>
      </c>
      <c r="L28" s="385">
        <v>3</v>
      </c>
      <c r="M28" s="414" t="s">
        <v>1473</v>
      </c>
      <c r="N28" s="415" t="s">
        <v>1474</v>
      </c>
      <c r="O28" s="390">
        <f t="shared" si="0"/>
        <v>2400000</v>
      </c>
      <c r="P28" s="838"/>
      <c r="W28" s="385" t="s">
        <v>732</v>
      </c>
    </row>
    <row r="29" spans="1:25" ht="25.15" customHeight="1">
      <c r="A29" s="385">
        <v>13</v>
      </c>
      <c r="B29" s="818"/>
      <c r="C29" s="417"/>
      <c r="D29" s="417"/>
      <c r="E29" s="417"/>
      <c r="F29" s="417"/>
      <c r="G29" s="417"/>
      <c r="H29" s="116" t="s">
        <v>843</v>
      </c>
      <c r="I29" s="385" t="s">
        <v>824</v>
      </c>
      <c r="J29" s="419" t="s">
        <v>844</v>
      </c>
      <c r="K29" s="413" t="s">
        <v>845</v>
      </c>
      <c r="L29" s="385">
        <v>1</v>
      </c>
      <c r="M29" s="414" t="s">
        <v>1473</v>
      </c>
      <c r="N29" s="415" t="s">
        <v>1474</v>
      </c>
      <c r="O29" s="390">
        <f t="shared" si="0"/>
        <v>7200000</v>
      </c>
      <c r="P29" s="838"/>
      <c r="W29" s="385" t="s">
        <v>732</v>
      </c>
    </row>
    <row r="30" spans="1:25" ht="25.15" customHeight="1">
      <c r="A30" s="385">
        <v>14</v>
      </c>
      <c r="B30" s="815"/>
      <c r="C30" s="381"/>
      <c r="D30" s="381"/>
      <c r="E30" s="381"/>
      <c r="F30" s="381"/>
      <c r="G30" s="381"/>
      <c r="H30" s="392" t="s">
        <v>2759</v>
      </c>
      <c r="I30" s="381" t="s">
        <v>763</v>
      </c>
      <c r="J30" s="429" t="s">
        <v>2760</v>
      </c>
      <c r="K30" s="430" t="s">
        <v>2761</v>
      </c>
      <c r="L30" s="385">
        <v>1</v>
      </c>
      <c r="M30" s="414" t="s">
        <v>1473</v>
      </c>
      <c r="N30" s="415" t="s">
        <v>1474</v>
      </c>
      <c r="O30" s="390">
        <f t="shared" si="0"/>
        <v>7200000</v>
      </c>
      <c r="P30" s="819"/>
      <c r="W30" s="381"/>
      <c r="Y30" s="360" t="s">
        <v>3703</v>
      </c>
    </row>
    <row r="31" spans="1:25" ht="25.15" customHeight="1">
      <c r="A31" s="385">
        <v>15</v>
      </c>
      <c r="B31" s="416" t="s">
        <v>2762</v>
      </c>
      <c r="C31" s="385">
        <v>4</v>
      </c>
      <c r="D31" s="390">
        <f>VLOOKUP(C31,$Q$2:$S$5,3)</f>
        <v>1300000</v>
      </c>
      <c r="E31" s="385">
        <v>2</v>
      </c>
      <c r="F31" s="390">
        <f>VLOOKUP(E31,$Q$2:$S$5,3)</f>
        <v>4700000</v>
      </c>
      <c r="G31" s="390">
        <f>+F31-D31</f>
        <v>3400000</v>
      </c>
      <c r="H31" s="392"/>
      <c r="I31" s="381"/>
      <c r="J31" s="429"/>
      <c r="K31" s="430"/>
      <c r="L31" s="385"/>
      <c r="M31" s="414"/>
      <c r="N31" s="415"/>
      <c r="O31" s="390"/>
      <c r="P31" s="397">
        <f>+G31+O31</f>
        <v>3400000</v>
      </c>
      <c r="W31" s="381"/>
    </row>
    <row r="32" spans="1:25" ht="25.15" customHeight="1">
      <c r="A32" s="385">
        <v>16</v>
      </c>
      <c r="B32" s="831" t="s">
        <v>2763</v>
      </c>
      <c r="C32" s="431"/>
      <c r="D32" s="431"/>
      <c r="E32" s="431"/>
      <c r="F32" s="431"/>
      <c r="G32" s="431"/>
      <c r="H32" s="392" t="s">
        <v>2764</v>
      </c>
      <c r="I32" s="381" t="s">
        <v>737</v>
      </c>
      <c r="J32" s="432" t="s">
        <v>2765</v>
      </c>
      <c r="K32" s="430" t="s">
        <v>2766</v>
      </c>
      <c r="L32" s="385">
        <v>4</v>
      </c>
      <c r="M32" s="395" t="s">
        <v>1477</v>
      </c>
      <c r="N32" s="396" t="s">
        <v>1478</v>
      </c>
      <c r="O32" s="390">
        <f t="shared" si="0"/>
        <v>1300000</v>
      </c>
      <c r="P32" s="835">
        <f>+G32+O32+O33</f>
        <v>2600000</v>
      </c>
      <c r="W32" s="381"/>
    </row>
    <row r="33" spans="1:25" ht="25.15" customHeight="1">
      <c r="A33" s="385">
        <v>17</v>
      </c>
      <c r="B33" s="833"/>
      <c r="C33" s="434"/>
      <c r="D33" s="434"/>
      <c r="E33" s="434"/>
      <c r="F33" s="434"/>
      <c r="G33" s="434"/>
      <c r="H33" s="392" t="s">
        <v>2767</v>
      </c>
      <c r="I33" s="381" t="s">
        <v>787</v>
      </c>
      <c r="J33" s="432" t="s">
        <v>2768</v>
      </c>
      <c r="K33" s="430" t="s">
        <v>2769</v>
      </c>
      <c r="L33" s="385">
        <v>4</v>
      </c>
      <c r="M33" s="395" t="s">
        <v>2770</v>
      </c>
      <c r="N33" s="396" t="s">
        <v>2771</v>
      </c>
      <c r="O33" s="390">
        <f t="shared" si="0"/>
        <v>1300000</v>
      </c>
      <c r="P33" s="839"/>
      <c r="W33" s="381"/>
    </row>
    <row r="34" spans="1:25" ht="25.15" customHeight="1">
      <c r="A34" s="385">
        <v>18</v>
      </c>
      <c r="B34" s="831" t="s">
        <v>2772</v>
      </c>
      <c r="C34" s="424"/>
      <c r="D34" s="424"/>
      <c r="E34" s="424"/>
      <c r="F34" s="424"/>
      <c r="G34" s="424"/>
      <c r="H34" s="116" t="s">
        <v>2773</v>
      </c>
      <c r="I34" s="411" t="s">
        <v>763</v>
      </c>
      <c r="J34" s="432" t="s">
        <v>2774</v>
      </c>
      <c r="K34" s="430" t="s">
        <v>2775</v>
      </c>
      <c r="L34" s="385">
        <v>4</v>
      </c>
      <c r="M34" s="395" t="s">
        <v>1481</v>
      </c>
      <c r="N34" s="396" t="s">
        <v>1482</v>
      </c>
      <c r="O34" s="390">
        <f t="shared" si="0"/>
        <v>1300000</v>
      </c>
      <c r="P34" s="834">
        <f>+G34+O34+O35+O36+O37+O38</f>
        <v>6500000</v>
      </c>
      <c r="W34" s="381"/>
      <c r="Y34" s="360" t="s">
        <v>3703</v>
      </c>
    </row>
    <row r="35" spans="1:25" ht="25.15" customHeight="1">
      <c r="A35" s="385">
        <v>19</v>
      </c>
      <c r="B35" s="832"/>
      <c r="C35" s="431"/>
      <c r="D35" s="431"/>
      <c r="E35" s="431"/>
      <c r="F35" s="431"/>
      <c r="G35" s="431"/>
      <c r="H35" s="116" t="s">
        <v>2776</v>
      </c>
      <c r="I35" s="411" t="s">
        <v>768</v>
      </c>
      <c r="J35" s="432" t="s">
        <v>2777</v>
      </c>
      <c r="K35" s="430" t="s">
        <v>2778</v>
      </c>
      <c r="L35" s="385">
        <v>4</v>
      </c>
      <c r="M35" s="395" t="s">
        <v>1481</v>
      </c>
      <c r="N35" s="396" t="s">
        <v>1482</v>
      </c>
      <c r="O35" s="390">
        <f t="shared" si="0"/>
        <v>1300000</v>
      </c>
      <c r="P35" s="835"/>
      <c r="W35" s="381"/>
    </row>
    <row r="36" spans="1:25" ht="25.15" customHeight="1">
      <c r="A36" s="385">
        <v>20</v>
      </c>
      <c r="B36" s="832"/>
      <c r="C36" s="431"/>
      <c r="D36" s="431"/>
      <c r="E36" s="431"/>
      <c r="F36" s="431"/>
      <c r="G36" s="431"/>
      <c r="H36" s="116" t="s">
        <v>2779</v>
      </c>
      <c r="I36" s="411" t="s">
        <v>787</v>
      </c>
      <c r="J36" s="432" t="s">
        <v>2780</v>
      </c>
      <c r="K36" s="430" t="s">
        <v>2781</v>
      </c>
      <c r="L36" s="385">
        <v>4</v>
      </c>
      <c r="M36" s="395" t="s">
        <v>1481</v>
      </c>
      <c r="N36" s="396" t="s">
        <v>1482</v>
      </c>
      <c r="O36" s="390">
        <f t="shared" si="0"/>
        <v>1300000</v>
      </c>
      <c r="P36" s="835"/>
      <c r="W36" s="381"/>
    </row>
    <row r="37" spans="1:25" ht="25.15" customHeight="1">
      <c r="A37" s="385">
        <v>21</v>
      </c>
      <c r="B37" s="832"/>
      <c r="C37" s="431"/>
      <c r="D37" s="431"/>
      <c r="E37" s="431"/>
      <c r="F37" s="431"/>
      <c r="G37" s="431"/>
      <c r="H37" s="435" t="s">
        <v>2782</v>
      </c>
      <c r="I37" s="411" t="s">
        <v>922</v>
      </c>
      <c r="J37" s="432" t="s">
        <v>2783</v>
      </c>
      <c r="K37" s="430" t="s">
        <v>2784</v>
      </c>
      <c r="L37" s="385">
        <v>4</v>
      </c>
      <c r="M37" s="395" t="s">
        <v>1481</v>
      </c>
      <c r="N37" s="396" t="s">
        <v>1482</v>
      </c>
      <c r="O37" s="390">
        <f t="shared" si="0"/>
        <v>1300000</v>
      </c>
      <c r="P37" s="835"/>
      <c r="W37" s="381"/>
    </row>
    <row r="38" spans="1:25" ht="25.15" customHeight="1">
      <c r="A38" s="385">
        <v>22</v>
      </c>
      <c r="B38" s="833"/>
      <c r="C38" s="434"/>
      <c r="D38" s="434"/>
      <c r="E38" s="434"/>
      <c r="F38" s="434"/>
      <c r="G38" s="434"/>
      <c r="H38" s="116" t="s">
        <v>2785</v>
      </c>
      <c r="I38" s="411" t="s">
        <v>824</v>
      </c>
      <c r="J38" s="432" t="s">
        <v>2786</v>
      </c>
      <c r="K38" s="430" t="s">
        <v>2787</v>
      </c>
      <c r="L38" s="385">
        <v>4</v>
      </c>
      <c r="M38" s="395" t="s">
        <v>1481</v>
      </c>
      <c r="N38" s="396" t="s">
        <v>1482</v>
      </c>
      <c r="O38" s="390">
        <f t="shared" si="0"/>
        <v>1300000</v>
      </c>
      <c r="P38" s="836"/>
      <c r="W38" s="381"/>
    </row>
    <row r="39" spans="1:25" ht="25.15" customHeight="1">
      <c r="A39" s="385">
        <v>23</v>
      </c>
      <c r="B39" s="831" t="s">
        <v>2788</v>
      </c>
      <c r="C39" s="424"/>
      <c r="D39" s="424"/>
      <c r="E39" s="424"/>
      <c r="F39" s="424"/>
      <c r="G39" s="424"/>
      <c r="H39" s="437" t="s">
        <v>2789</v>
      </c>
      <c r="I39" s="438" t="s">
        <v>787</v>
      </c>
      <c r="J39" s="439" t="s">
        <v>2790</v>
      </c>
      <c r="K39" s="430" t="s">
        <v>2791</v>
      </c>
      <c r="L39" s="385">
        <v>4</v>
      </c>
      <c r="M39" s="421" t="s">
        <v>2792</v>
      </c>
      <c r="N39" s="440" t="s">
        <v>2793</v>
      </c>
      <c r="O39" s="390">
        <f t="shared" si="0"/>
        <v>1300000</v>
      </c>
      <c r="P39" s="834">
        <f>+G39+O39+O40</f>
        <v>2600000</v>
      </c>
      <c r="W39" s="381"/>
    </row>
    <row r="40" spans="1:25" ht="25.15" customHeight="1">
      <c r="A40" s="385">
        <v>24</v>
      </c>
      <c r="B40" s="833"/>
      <c r="C40" s="434"/>
      <c r="D40" s="434"/>
      <c r="E40" s="434"/>
      <c r="F40" s="434"/>
      <c r="G40" s="434"/>
      <c r="H40" s="437" t="s">
        <v>2794</v>
      </c>
      <c r="I40" s="438" t="s">
        <v>792</v>
      </c>
      <c r="J40" s="439" t="s">
        <v>2795</v>
      </c>
      <c r="K40" s="430" t="s">
        <v>2796</v>
      </c>
      <c r="L40" s="385">
        <v>4</v>
      </c>
      <c r="M40" s="421" t="s">
        <v>2797</v>
      </c>
      <c r="N40" s="440" t="s">
        <v>1540</v>
      </c>
      <c r="O40" s="390">
        <f t="shared" si="0"/>
        <v>1300000</v>
      </c>
      <c r="P40" s="836"/>
      <c r="W40" s="381"/>
    </row>
    <row r="41" spans="1:25" ht="25.15" customHeight="1">
      <c r="A41" s="385">
        <v>25</v>
      </c>
      <c r="B41" s="433" t="s">
        <v>2798</v>
      </c>
      <c r="C41" s="434"/>
      <c r="D41" s="434"/>
      <c r="E41" s="434"/>
      <c r="F41" s="434"/>
      <c r="G41" s="434"/>
      <c r="H41" s="392" t="s">
        <v>782</v>
      </c>
      <c r="I41" s="411" t="s">
        <v>2799</v>
      </c>
      <c r="J41" s="441" t="s">
        <v>2800</v>
      </c>
      <c r="K41" s="442" t="s">
        <v>2801</v>
      </c>
      <c r="L41" s="385">
        <v>4</v>
      </c>
      <c r="M41" s="395" t="s">
        <v>1479</v>
      </c>
      <c r="N41" s="396" t="s">
        <v>1480</v>
      </c>
      <c r="O41" s="390">
        <f t="shared" si="0"/>
        <v>1300000</v>
      </c>
      <c r="P41" s="436">
        <f>+G41+O41</f>
        <v>1300000</v>
      </c>
      <c r="W41" s="381"/>
    </row>
    <row r="42" spans="1:25" ht="25.15" customHeight="1">
      <c r="A42" s="385">
        <v>26</v>
      </c>
      <c r="B42" s="433" t="s">
        <v>2802</v>
      </c>
      <c r="C42" s="434"/>
      <c r="D42" s="434"/>
      <c r="E42" s="434"/>
      <c r="F42" s="434"/>
      <c r="G42" s="434"/>
      <c r="H42" s="392" t="s">
        <v>2803</v>
      </c>
      <c r="I42" s="443" t="s">
        <v>787</v>
      </c>
      <c r="J42" s="432" t="s">
        <v>2804</v>
      </c>
      <c r="K42" s="444" t="s">
        <v>2805</v>
      </c>
      <c r="L42" s="385">
        <v>4</v>
      </c>
      <c r="M42" s="427" t="s">
        <v>2806</v>
      </c>
      <c r="N42" s="428" t="s">
        <v>1487</v>
      </c>
      <c r="O42" s="390">
        <f t="shared" si="0"/>
        <v>1300000</v>
      </c>
      <c r="P42" s="436">
        <f>+G42+O42</f>
        <v>1300000</v>
      </c>
      <c r="W42" s="381"/>
    </row>
    <row r="43" spans="1:25">
      <c r="A43" s="599"/>
      <c r="B43" s="611" t="s">
        <v>3672</v>
      </c>
      <c r="C43" s="477"/>
      <c r="D43" s="477"/>
      <c r="E43" s="477"/>
      <c r="F43" s="477"/>
      <c r="G43" s="477"/>
      <c r="H43" s="611" t="s">
        <v>3677</v>
      </c>
      <c r="I43" s="611" t="s">
        <v>3808</v>
      </c>
      <c r="J43" s="628">
        <v>20754</v>
      </c>
      <c r="K43" s="629" t="s">
        <v>3797</v>
      </c>
      <c r="L43" s="618">
        <v>4</v>
      </c>
      <c r="M43" s="629" t="s">
        <v>3783</v>
      </c>
      <c r="N43" s="599"/>
      <c r="O43" s="600">
        <v>1236066</v>
      </c>
      <c r="P43" s="601"/>
      <c r="Q43" s="360" t="s">
        <v>3897</v>
      </c>
      <c r="Y43" s="360" t="s">
        <v>147</v>
      </c>
    </row>
    <row r="44" spans="1:25">
      <c r="A44" s="599"/>
      <c r="B44" s="611" t="s">
        <v>3672</v>
      </c>
      <c r="C44" s="477"/>
      <c r="D44" s="477"/>
      <c r="E44" s="477"/>
      <c r="F44" s="477"/>
      <c r="G44" s="477"/>
      <c r="H44" s="611" t="s">
        <v>3678</v>
      </c>
      <c r="I44" s="611" t="s">
        <v>792</v>
      </c>
      <c r="J44" s="628">
        <v>44583</v>
      </c>
      <c r="K44" s="629" t="s">
        <v>3782</v>
      </c>
      <c r="L44" s="618">
        <v>4</v>
      </c>
      <c r="M44" s="629" t="s">
        <v>3783</v>
      </c>
      <c r="N44" s="599"/>
      <c r="O44" s="600">
        <v>1236066</v>
      </c>
      <c r="P44" s="601"/>
      <c r="Q44" s="360" t="s">
        <v>3897</v>
      </c>
    </row>
    <row r="45" spans="1:25" ht="25.15" customHeight="1">
      <c r="A45" s="398"/>
      <c r="B45" s="399"/>
      <c r="C45" s="398"/>
      <c r="D45" s="398"/>
      <c r="E45" s="398"/>
      <c r="F45" s="398"/>
      <c r="G45" s="398"/>
      <c r="H45" s="399"/>
      <c r="I45" s="398"/>
      <c r="J45" s="445"/>
      <c r="K45" s="403"/>
      <c r="L45" s="398"/>
      <c r="M45" s="446"/>
      <c r="N45" s="398"/>
      <c r="O45" s="447"/>
      <c r="P45" s="405"/>
      <c r="Q45" s="354"/>
      <c r="W45" s="381"/>
    </row>
    <row r="46" spans="1:25" s="407" customFormat="1" ht="28.15" customHeight="1">
      <c r="A46" s="372"/>
      <c r="B46" s="373" t="s">
        <v>52</v>
      </c>
      <c r="C46" s="372"/>
      <c r="D46" s="372"/>
      <c r="E46" s="372"/>
      <c r="F46" s="372"/>
      <c r="G46" s="406">
        <f>SUM(G47:G72)</f>
        <v>7800000</v>
      </c>
      <c r="H46" s="380"/>
      <c r="I46" s="372"/>
      <c r="J46" s="375"/>
      <c r="K46" s="376"/>
      <c r="L46" s="372"/>
      <c r="M46" s="448"/>
      <c r="N46" s="372"/>
      <c r="O46" s="378">
        <f>SUM(O47:O72)</f>
        <v>39715847</v>
      </c>
      <c r="P46" s="409">
        <f>SUM(P47:P72)</f>
        <v>47515847</v>
      </c>
      <c r="Q46" s="410">
        <f>+G46+O46</f>
        <v>47515847</v>
      </c>
      <c r="T46" s="407">
        <v>8</v>
      </c>
      <c r="U46" s="407">
        <v>15</v>
      </c>
      <c r="W46" s="372"/>
    </row>
    <row r="47" spans="1:25" ht="30" customHeight="1">
      <c r="A47" s="385">
        <v>1</v>
      </c>
      <c r="B47" s="818" t="s">
        <v>788</v>
      </c>
      <c r="C47" s="417"/>
      <c r="D47" s="417"/>
      <c r="E47" s="417"/>
      <c r="F47" s="417"/>
      <c r="G47" s="417"/>
      <c r="H47" s="116" t="s">
        <v>784</v>
      </c>
      <c r="I47" s="385" t="s">
        <v>787</v>
      </c>
      <c r="J47" s="412" t="s">
        <v>785</v>
      </c>
      <c r="K47" s="449" t="s">
        <v>786</v>
      </c>
      <c r="L47" s="385">
        <v>4</v>
      </c>
      <c r="M47" s="390" t="s">
        <v>1498</v>
      </c>
      <c r="N47" s="396" t="s">
        <v>1499</v>
      </c>
      <c r="O47" s="390">
        <f t="shared" ref="O47:O70" si="2">VLOOKUP(L47,$Q$2:$S$5,3)</f>
        <v>1300000</v>
      </c>
      <c r="P47" s="816">
        <f>+G47+O47+O48+O49</f>
        <v>3900000</v>
      </c>
      <c r="W47" s="385" t="s">
        <v>732</v>
      </c>
    </row>
    <row r="48" spans="1:25" ht="30" customHeight="1">
      <c r="A48" s="385">
        <v>2</v>
      </c>
      <c r="B48" s="818"/>
      <c r="C48" s="417"/>
      <c r="D48" s="417"/>
      <c r="E48" s="417"/>
      <c r="F48" s="417"/>
      <c r="G48" s="417"/>
      <c r="H48" s="116" t="s">
        <v>789</v>
      </c>
      <c r="I48" s="385" t="s">
        <v>792</v>
      </c>
      <c r="J48" s="412" t="s">
        <v>790</v>
      </c>
      <c r="K48" s="449" t="s">
        <v>791</v>
      </c>
      <c r="L48" s="385">
        <v>4</v>
      </c>
      <c r="M48" s="390" t="s">
        <v>1498</v>
      </c>
      <c r="N48" s="396" t="s">
        <v>1499</v>
      </c>
      <c r="O48" s="390">
        <f t="shared" si="2"/>
        <v>1300000</v>
      </c>
      <c r="P48" s="837"/>
      <c r="W48" s="385" t="s">
        <v>732</v>
      </c>
    </row>
    <row r="49" spans="1:25" ht="30" customHeight="1">
      <c r="A49" s="385">
        <v>3</v>
      </c>
      <c r="B49" s="815"/>
      <c r="C49" s="381"/>
      <c r="D49" s="381"/>
      <c r="E49" s="381"/>
      <c r="F49" s="381"/>
      <c r="G49" s="381"/>
      <c r="H49" s="116" t="s">
        <v>793</v>
      </c>
      <c r="I49" s="385" t="s">
        <v>792</v>
      </c>
      <c r="J49" s="412" t="s">
        <v>794</v>
      </c>
      <c r="K49" s="413" t="s">
        <v>2696</v>
      </c>
      <c r="L49" s="385">
        <v>4</v>
      </c>
      <c r="M49" s="390" t="s">
        <v>1498</v>
      </c>
      <c r="N49" s="396" t="s">
        <v>1499</v>
      </c>
      <c r="O49" s="390">
        <f t="shared" si="2"/>
        <v>1300000</v>
      </c>
      <c r="P49" s="817"/>
      <c r="W49" s="385" t="s">
        <v>732</v>
      </c>
    </row>
    <row r="50" spans="1:25" ht="30" customHeight="1">
      <c r="A50" s="385">
        <v>4</v>
      </c>
      <c r="B50" s="818" t="s">
        <v>804</v>
      </c>
      <c r="C50" s="417"/>
      <c r="D50" s="417"/>
      <c r="E50" s="417"/>
      <c r="F50" s="417"/>
      <c r="G50" s="417"/>
      <c r="H50" s="384" t="s">
        <v>802</v>
      </c>
      <c r="I50" s="385" t="s">
        <v>792</v>
      </c>
      <c r="J50" s="412" t="s">
        <v>2807</v>
      </c>
      <c r="K50" s="449" t="s">
        <v>803</v>
      </c>
      <c r="L50" s="385">
        <v>4</v>
      </c>
      <c r="M50" s="390" t="s">
        <v>1500</v>
      </c>
      <c r="N50" s="396" t="s">
        <v>1501</v>
      </c>
      <c r="O50" s="390">
        <f t="shared" si="2"/>
        <v>1300000</v>
      </c>
      <c r="P50" s="816">
        <f>+G50+O50+O51</f>
        <v>2600000</v>
      </c>
      <c r="W50" s="385" t="s">
        <v>732</v>
      </c>
    </row>
    <row r="51" spans="1:25" ht="30" customHeight="1">
      <c r="A51" s="385">
        <v>5</v>
      </c>
      <c r="B51" s="815"/>
      <c r="C51" s="381"/>
      <c r="D51" s="381"/>
      <c r="E51" s="381"/>
      <c r="F51" s="381"/>
      <c r="G51" s="381"/>
      <c r="H51" s="384" t="s">
        <v>805</v>
      </c>
      <c r="I51" s="385" t="s">
        <v>792</v>
      </c>
      <c r="J51" s="412" t="s">
        <v>2808</v>
      </c>
      <c r="K51" s="449" t="s">
        <v>806</v>
      </c>
      <c r="L51" s="385">
        <v>4</v>
      </c>
      <c r="M51" s="390" t="s">
        <v>1500</v>
      </c>
      <c r="N51" s="396" t="s">
        <v>1501</v>
      </c>
      <c r="O51" s="390">
        <f t="shared" si="2"/>
        <v>1300000</v>
      </c>
      <c r="P51" s="817"/>
      <c r="W51" s="385" t="s">
        <v>732</v>
      </c>
    </row>
    <row r="52" spans="1:25" ht="30" customHeight="1">
      <c r="A52" s="385">
        <v>6</v>
      </c>
      <c r="B52" s="820" t="s">
        <v>808</v>
      </c>
      <c r="C52" s="383">
        <v>4</v>
      </c>
      <c r="D52" s="418">
        <f>VLOOKUP(C52,$Q$2:$S$5,3)</f>
        <v>1300000</v>
      </c>
      <c r="E52" s="383">
        <v>3</v>
      </c>
      <c r="F52" s="418">
        <f>VLOOKUP(E52,$Q$2:$S$5,3)</f>
        <v>2400000</v>
      </c>
      <c r="G52" s="418">
        <f>+F52-D52</f>
        <v>1100000</v>
      </c>
      <c r="H52" s="384" t="s">
        <v>807</v>
      </c>
      <c r="I52" s="385" t="s">
        <v>792</v>
      </c>
      <c r="J52" s="429" t="s">
        <v>2809</v>
      </c>
      <c r="K52" s="430" t="s">
        <v>2810</v>
      </c>
      <c r="L52" s="385">
        <v>4</v>
      </c>
      <c r="M52" s="451" t="s">
        <v>1488</v>
      </c>
      <c r="N52" s="428" t="s">
        <v>1489</v>
      </c>
      <c r="O52" s="390">
        <f t="shared" si="2"/>
        <v>1300000</v>
      </c>
      <c r="P52" s="816">
        <f>+G52+O52+O53</f>
        <v>3700000</v>
      </c>
      <c r="W52" s="385" t="s">
        <v>732</v>
      </c>
    </row>
    <row r="53" spans="1:25" ht="30" customHeight="1">
      <c r="A53" s="385">
        <v>7</v>
      </c>
      <c r="B53" s="820"/>
      <c r="C53" s="381"/>
      <c r="D53" s="381"/>
      <c r="E53" s="381"/>
      <c r="F53" s="381"/>
      <c r="G53" s="381"/>
      <c r="H53" s="384" t="s">
        <v>809</v>
      </c>
      <c r="I53" s="385" t="s">
        <v>792</v>
      </c>
      <c r="J53" s="429" t="s">
        <v>2811</v>
      </c>
      <c r="K53" s="430" t="s">
        <v>2812</v>
      </c>
      <c r="L53" s="385">
        <v>4</v>
      </c>
      <c r="M53" s="451" t="s">
        <v>1488</v>
      </c>
      <c r="N53" s="428" t="s">
        <v>1489</v>
      </c>
      <c r="O53" s="390">
        <f t="shared" si="2"/>
        <v>1300000</v>
      </c>
      <c r="P53" s="817"/>
      <c r="W53" s="385" t="s">
        <v>732</v>
      </c>
    </row>
    <row r="54" spans="1:25" ht="30" customHeight="1">
      <c r="A54" s="385">
        <v>8</v>
      </c>
      <c r="B54" s="814" t="s">
        <v>812</v>
      </c>
      <c r="C54" s="383">
        <v>4</v>
      </c>
      <c r="D54" s="418">
        <f>VLOOKUP(C54,$Q$2:$S$5,3)</f>
        <v>1300000</v>
      </c>
      <c r="E54" s="383">
        <v>2</v>
      </c>
      <c r="F54" s="418">
        <f>VLOOKUP(E54,$Q$2:$S$5,3)</f>
        <v>4700000</v>
      </c>
      <c r="G54" s="418">
        <f>+F54-D54</f>
        <v>3400000</v>
      </c>
      <c r="H54" s="116" t="s">
        <v>810</v>
      </c>
      <c r="I54" s="385" t="s">
        <v>787</v>
      </c>
      <c r="J54" s="412" t="s">
        <v>2813</v>
      </c>
      <c r="K54" s="413" t="s">
        <v>2814</v>
      </c>
      <c r="L54" s="385">
        <v>4</v>
      </c>
      <c r="M54" s="451" t="s">
        <v>1490</v>
      </c>
      <c r="N54" s="396" t="s">
        <v>1491</v>
      </c>
      <c r="O54" s="390">
        <f t="shared" si="2"/>
        <v>1300000</v>
      </c>
      <c r="P54" s="816">
        <f>+G54+O54+O55+O56+O57+O58</f>
        <v>9615847</v>
      </c>
      <c r="W54" s="385" t="s">
        <v>732</v>
      </c>
    </row>
    <row r="55" spans="1:25" ht="30" customHeight="1">
      <c r="A55" s="385">
        <v>9</v>
      </c>
      <c r="B55" s="818"/>
      <c r="C55" s="417"/>
      <c r="D55" s="417"/>
      <c r="E55" s="417"/>
      <c r="F55" s="417"/>
      <c r="G55" s="417"/>
      <c r="H55" s="116" t="s">
        <v>813</v>
      </c>
      <c r="I55" s="385" t="s">
        <v>792</v>
      </c>
      <c r="J55" s="412" t="s">
        <v>2815</v>
      </c>
      <c r="K55" s="449" t="s">
        <v>60</v>
      </c>
      <c r="L55" s="385">
        <v>4</v>
      </c>
      <c r="M55" s="451" t="s">
        <v>1490</v>
      </c>
      <c r="N55" s="396" t="s">
        <v>1491</v>
      </c>
      <c r="O55" s="390">
        <f t="shared" si="2"/>
        <v>1300000</v>
      </c>
      <c r="P55" s="837"/>
      <c r="W55" s="385" t="s">
        <v>732</v>
      </c>
    </row>
    <row r="56" spans="1:25" ht="30" customHeight="1">
      <c r="A56" s="385">
        <v>10</v>
      </c>
      <c r="B56" s="818"/>
      <c r="C56" s="644"/>
      <c r="D56" s="644"/>
      <c r="E56" s="644"/>
      <c r="F56" s="644"/>
      <c r="G56" s="644"/>
      <c r="H56" s="116" t="s">
        <v>2816</v>
      </c>
      <c r="I56" s="385" t="s">
        <v>763</v>
      </c>
      <c r="J56" s="412" t="s">
        <v>2817</v>
      </c>
      <c r="K56" s="449" t="s">
        <v>2818</v>
      </c>
      <c r="L56" s="385">
        <v>4</v>
      </c>
      <c r="M56" s="451" t="s">
        <v>1490</v>
      </c>
      <c r="N56" s="396" t="s">
        <v>1491</v>
      </c>
      <c r="O56" s="390">
        <f t="shared" si="2"/>
        <v>1300000</v>
      </c>
      <c r="P56" s="837"/>
      <c r="W56" s="385"/>
      <c r="Y56" s="360" t="s">
        <v>3703</v>
      </c>
    </row>
    <row r="57" spans="1:25" ht="30" customHeight="1">
      <c r="A57" s="385">
        <v>11</v>
      </c>
      <c r="B57" s="818"/>
      <c r="C57" s="644"/>
      <c r="D57" s="644"/>
      <c r="E57" s="644"/>
      <c r="F57" s="644"/>
      <c r="G57" s="644"/>
      <c r="H57" s="116" t="s">
        <v>2819</v>
      </c>
      <c r="I57" s="385" t="s">
        <v>768</v>
      </c>
      <c r="J57" s="412" t="s">
        <v>2820</v>
      </c>
      <c r="K57" s="449" t="s">
        <v>2821</v>
      </c>
      <c r="L57" s="385">
        <v>4</v>
      </c>
      <c r="M57" s="451" t="s">
        <v>1490</v>
      </c>
      <c r="N57" s="396" t="s">
        <v>1491</v>
      </c>
      <c r="O57" s="390">
        <f t="shared" si="2"/>
        <v>1300000</v>
      </c>
      <c r="P57" s="837"/>
      <c r="W57" s="385"/>
    </row>
    <row r="58" spans="1:25">
      <c r="A58" s="599"/>
      <c r="B58" s="815"/>
      <c r="C58" s="434"/>
      <c r="D58" s="434"/>
      <c r="E58" s="434"/>
      <c r="F58" s="434"/>
      <c r="G58" s="434"/>
      <c r="H58" s="611" t="s">
        <v>3685</v>
      </c>
      <c r="I58" s="611" t="s">
        <v>792</v>
      </c>
      <c r="J58" s="628">
        <v>45338</v>
      </c>
      <c r="K58" s="629" t="s">
        <v>3810</v>
      </c>
      <c r="L58" s="618">
        <v>4</v>
      </c>
      <c r="M58" s="629" t="s">
        <v>1490</v>
      </c>
      <c r="N58" s="599"/>
      <c r="O58" s="600">
        <v>1015847</v>
      </c>
      <c r="P58" s="817"/>
      <c r="Q58" s="653">
        <v>45372</v>
      </c>
      <c r="X58" s="360" t="s">
        <v>147</v>
      </c>
    </row>
    <row r="59" spans="1:25" ht="30" customHeight="1">
      <c r="A59" s="385">
        <v>12</v>
      </c>
      <c r="B59" s="814" t="s">
        <v>815</v>
      </c>
      <c r="C59" s="383">
        <v>4</v>
      </c>
      <c r="D59" s="418">
        <f>VLOOKUP(C59,$Q$2:$S$5,3)</f>
        <v>1300000</v>
      </c>
      <c r="E59" s="383">
        <v>3</v>
      </c>
      <c r="F59" s="418">
        <f>VLOOKUP(E59,$Q$2:$S$5,3)</f>
        <v>2400000</v>
      </c>
      <c r="G59" s="418">
        <f>+F59-D59</f>
        <v>1100000</v>
      </c>
      <c r="H59" s="384" t="s">
        <v>814</v>
      </c>
      <c r="I59" s="385" t="s">
        <v>792</v>
      </c>
      <c r="J59" s="412" t="s">
        <v>2822</v>
      </c>
      <c r="K59" s="449" t="s">
        <v>63</v>
      </c>
      <c r="L59" s="385">
        <v>3</v>
      </c>
      <c r="M59" s="390" t="s">
        <v>1503</v>
      </c>
      <c r="N59" s="396" t="s">
        <v>1502</v>
      </c>
      <c r="O59" s="390">
        <f t="shared" si="2"/>
        <v>2400000</v>
      </c>
      <c r="P59" s="816">
        <f>+G59+O59+O60+O61</f>
        <v>8300000</v>
      </c>
      <c r="W59" s="385" t="s">
        <v>732</v>
      </c>
    </row>
    <row r="60" spans="1:25" ht="30" customHeight="1">
      <c r="A60" s="385">
        <v>13</v>
      </c>
      <c r="B60" s="818"/>
      <c r="C60" s="417"/>
      <c r="D60" s="417"/>
      <c r="E60" s="417"/>
      <c r="F60" s="417"/>
      <c r="G60" s="417"/>
      <c r="H60" s="384" t="s">
        <v>816</v>
      </c>
      <c r="I60" s="385" t="s">
        <v>792</v>
      </c>
      <c r="J60" s="412" t="s">
        <v>2823</v>
      </c>
      <c r="K60" s="449" t="s">
        <v>63</v>
      </c>
      <c r="L60" s="385">
        <v>3</v>
      </c>
      <c r="M60" s="390" t="s">
        <v>1503</v>
      </c>
      <c r="N60" s="396" t="s">
        <v>1502</v>
      </c>
      <c r="O60" s="390">
        <f t="shared" si="2"/>
        <v>2400000</v>
      </c>
      <c r="P60" s="837"/>
      <c r="W60" s="385" t="s">
        <v>732</v>
      </c>
    </row>
    <row r="61" spans="1:25" ht="30" customHeight="1">
      <c r="A61" s="385">
        <v>14</v>
      </c>
      <c r="B61" s="815"/>
      <c r="C61" s="381"/>
      <c r="D61" s="381"/>
      <c r="E61" s="381"/>
      <c r="F61" s="381"/>
      <c r="G61" s="381"/>
      <c r="H61" s="384" t="s">
        <v>817</v>
      </c>
      <c r="I61" s="385" t="s">
        <v>768</v>
      </c>
      <c r="J61" s="419" t="s">
        <v>2824</v>
      </c>
      <c r="K61" s="449" t="s">
        <v>818</v>
      </c>
      <c r="L61" s="385">
        <v>3</v>
      </c>
      <c r="M61" s="390" t="s">
        <v>2825</v>
      </c>
      <c r="N61" s="396" t="s">
        <v>1502</v>
      </c>
      <c r="O61" s="390">
        <f t="shared" si="2"/>
        <v>2400000</v>
      </c>
      <c r="P61" s="817"/>
      <c r="W61" s="385"/>
    </row>
    <row r="62" spans="1:25" ht="30" customHeight="1">
      <c r="A62" s="385">
        <v>15</v>
      </c>
      <c r="B62" s="814" t="s">
        <v>827</v>
      </c>
      <c r="C62" s="383">
        <v>4</v>
      </c>
      <c r="D62" s="418">
        <f>VLOOKUP(C62,$Q$2:$S$5,3)</f>
        <v>1300000</v>
      </c>
      <c r="E62" s="383">
        <v>3</v>
      </c>
      <c r="F62" s="418">
        <f>VLOOKUP(E62,$Q$2:$S$5,3)</f>
        <v>2400000</v>
      </c>
      <c r="G62" s="418">
        <f>+F62-D62</f>
        <v>1100000</v>
      </c>
      <c r="H62" s="384" t="s">
        <v>825</v>
      </c>
      <c r="I62" s="385" t="s">
        <v>763</v>
      </c>
      <c r="J62" s="412" t="s">
        <v>2826</v>
      </c>
      <c r="K62" s="449" t="s">
        <v>826</v>
      </c>
      <c r="L62" s="385">
        <v>3</v>
      </c>
      <c r="M62" s="395" t="s">
        <v>1492</v>
      </c>
      <c r="N62" s="396" t="s">
        <v>1493</v>
      </c>
      <c r="O62" s="390">
        <f t="shared" si="2"/>
        <v>2400000</v>
      </c>
      <c r="P62" s="816">
        <f>+G62+O62+O63+O64+O65+O66+O67</f>
        <v>14400000</v>
      </c>
      <c r="W62" s="385" t="s">
        <v>732</v>
      </c>
      <c r="Y62" s="360" t="s">
        <v>3703</v>
      </c>
    </row>
    <row r="63" spans="1:25" ht="30" customHeight="1">
      <c r="A63" s="385">
        <v>16</v>
      </c>
      <c r="B63" s="818"/>
      <c r="C63" s="417"/>
      <c r="D63" s="417"/>
      <c r="E63" s="417"/>
      <c r="F63" s="417"/>
      <c r="G63" s="417"/>
      <c r="H63" s="384" t="s">
        <v>828</v>
      </c>
      <c r="I63" s="385" t="s">
        <v>768</v>
      </c>
      <c r="J63" s="412" t="s">
        <v>2827</v>
      </c>
      <c r="K63" s="413" t="s">
        <v>2828</v>
      </c>
      <c r="L63" s="385">
        <v>3</v>
      </c>
      <c r="M63" s="395" t="s">
        <v>1492</v>
      </c>
      <c r="N63" s="396" t="s">
        <v>1493</v>
      </c>
      <c r="O63" s="390">
        <f t="shared" si="2"/>
        <v>2400000</v>
      </c>
      <c r="P63" s="837"/>
      <c r="W63" s="385" t="s">
        <v>732</v>
      </c>
      <c r="Y63" s="360" t="s">
        <v>3703</v>
      </c>
    </row>
    <row r="64" spans="1:25" ht="30" customHeight="1">
      <c r="A64" s="385">
        <v>17</v>
      </c>
      <c r="B64" s="818"/>
      <c r="C64" s="417"/>
      <c r="D64" s="417"/>
      <c r="E64" s="417"/>
      <c r="F64" s="417"/>
      <c r="G64" s="417"/>
      <c r="H64" s="384" t="s">
        <v>830</v>
      </c>
      <c r="I64" s="385" t="s">
        <v>737</v>
      </c>
      <c r="J64" s="412" t="s">
        <v>2829</v>
      </c>
      <c r="K64" s="413" t="s">
        <v>1401</v>
      </c>
      <c r="L64" s="385">
        <v>4</v>
      </c>
      <c r="M64" s="395" t="s">
        <v>1492</v>
      </c>
      <c r="N64" s="396" t="s">
        <v>1493</v>
      </c>
      <c r="O64" s="390">
        <f t="shared" si="2"/>
        <v>1300000</v>
      </c>
      <c r="P64" s="837"/>
      <c r="W64" s="385" t="s">
        <v>732</v>
      </c>
    </row>
    <row r="65" spans="1:25" ht="30" customHeight="1">
      <c r="A65" s="385">
        <v>18</v>
      </c>
      <c r="B65" s="818"/>
      <c r="C65" s="417"/>
      <c r="D65" s="417"/>
      <c r="E65" s="417"/>
      <c r="F65" s="417"/>
      <c r="G65" s="417"/>
      <c r="H65" s="384" t="s">
        <v>832</v>
      </c>
      <c r="I65" s="385" t="s">
        <v>737</v>
      </c>
      <c r="J65" s="412" t="s">
        <v>2830</v>
      </c>
      <c r="K65" s="413" t="s">
        <v>1401</v>
      </c>
      <c r="L65" s="385">
        <v>3</v>
      </c>
      <c r="M65" s="395" t="s">
        <v>1492</v>
      </c>
      <c r="N65" s="396" t="s">
        <v>1493</v>
      </c>
      <c r="O65" s="390">
        <f t="shared" si="2"/>
        <v>2400000</v>
      </c>
      <c r="P65" s="837"/>
      <c r="W65" s="385" t="s">
        <v>732</v>
      </c>
    </row>
    <row r="66" spans="1:25" ht="30" customHeight="1">
      <c r="A66" s="385">
        <v>19</v>
      </c>
      <c r="B66" s="818"/>
      <c r="C66" s="417"/>
      <c r="D66" s="417"/>
      <c r="E66" s="417"/>
      <c r="F66" s="417"/>
      <c r="G66" s="417"/>
      <c r="H66" s="384" t="s">
        <v>2831</v>
      </c>
      <c r="I66" s="385" t="s">
        <v>922</v>
      </c>
      <c r="J66" s="412" t="s">
        <v>2832</v>
      </c>
      <c r="K66" s="452" t="s">
        <v>2833</v>
      </c>
      <c r="L66" s="385">
        <v>3</v>
      </c>
      <c r="M66" s="395" t="s">
        <v>1492</v>
      </c>
      <c r="N66" s="396" t="s">
        <v>1493</v>
      </c>
      <c r="O66" s="390">
        <f t="shared" si="2"/>
        <v>2400000</v>
      </c>
      <c r="P66" s="837"/>
      <c r="W66" s="385"/>
      <c r="Y66" s="360" t="s">
        <v>3703</v>
      </c>
    </row>
    <row r="67" spans="1:25" ht="30" customHeight="1">
      <c r="A67" s="385">
        <v>20</v>
      </c>
      <c r="B67" s="815"/>
      <c r="C67" s="381"/>
      <c r="D67" s="381"/>
      <c r="E67" s="381"/>
      <c r="F67" s="381"/>
      <c r="G67" s="381"/>
      <c r="H67" s="384" t="s">
        <v>2834</v>
      </c>
      <c r="I67" s="385" t="s">
        <v>824</v>
      </c>
      <c r="J67" s="412" t="s">
        <v>2835</v>
      </c>
      <c r="K67" s="452" t="s">
        <v>2836</v>
      </c>
      <c r="L67" s="385">
        <v>3</v>
      </c>
      <c r="M67" s="395" t="s">
        <v>1492</v>
      </c>
      <c r="N67" s="396" t="s">
        <v>1493</v>
      </c>
      <c r="O67" s="390">
        <f t="shared" si="2"/>
        <v>2400000</v>
      </c>
      <c r="P67" s="817"/>
      <c r="W67" s="385"/>
      <c r="Y67" s="360" t="s">
        <v>3703</v>
      </c>
    </row>
    <row r="68" spans="1:25" ht="30" customHeight="1">
      <c r="A68" s="385">
        <v>21</v>
      </c>
      <c r="B68" s="392" t="s">
        <v>837</v>
      </c>
      <c r="C68" s="381"/>
      <c r="D68" s="381"/>
      <c r="E68" s="381"/>
      <c r="F68" s="381"/>
      <c r="G68" s="381"/>
      <c r="H68" s="384" t="s">
        <v>833</v>
      </c>
      <c r="I68" s="385" t="s">
        <v>836</v>
      </c>
      <c r="J68" s="412" t="s">
        <v>2837</v>
      </c>
      <c r="K68" s="449" t="s">
        <v>835</v>
      </c>
      <c r="L68" s="385">
        <v>4</v>
      </c>
      <c r="M68" s="395" t="s">
        <v>1496</v>
      </c>
      <c r="N68" s="396" t="s">
        <v>1497</v>
      </c>
      <c r="O68" s="390">
        <f t="shared" si="2"/>
        <v>1300000</v>
      </c>
      <c r="P68" s="393">
        <f>+G68+O68</f>
        <v>1300000</v>
      </c>
      <c r="W68" s="385" t="s">
        <v>732</v>
      </c>
    </row>
    <row r="69" spans="1:25" ht="30" customHeight="1">
      <c r="A69" s="385">
        <v>22</v>
      </c>
      <c r="B69" s="814" t="s">
        <v>1175</v>
      </c>
      <c r="C69" s="383"/>
      <c r="D69" s="383"/>
      <c r="E69" s="383"/>
      <c r="F69" s="383"/>
      <c r="G69" s="383"/>
      <c r="H69" s="384" t="s">
        <v>2838</v>
      </c>
      <c r="I69" s="385" t="s">
        <v>737</v>
      </c>
      <c r="J69" s="412" t="s">
        <v>2839</v>
      </c>
      <c r="K69" s="449" t="s">
        <v>1285</v>
      </c>
      <c r="L69" s="385">
        <v>4</v>
      </c>
      <c r="M69" s="395" t="s">
        <v>1494</v>
      </c>
      <c r="N69" s="396" t="s">
        <v>1495</v>
      </c>
      <c r="O69" s="390">
        <f t="shared" si="2"/>
        <v>1300000</v>
      </c>
      <c r="P69" s="816">
        <f>+G69+O69+O70</f>
        <v>2600000</v>
      </c>
      <c r="W69" s="385" t="s">
        <v>732</v>
      </c>
    </row>
    <row r="70" spans="1:25" ht="30" customHeight="1">
      <c r="A70" s="385">
        <v>23</v>
      </c>
      <c r="B70" s="815"/>
      <c r="C70" s="381"/>
      <c r="D70" s="381"/>
      <c r="E70" s="381"/>
      <c r="F70" s="381"/>
      <c r="G70" s="381"/>
      <c r="H70" s="384" t="s">
        <v>2840</v>
      </c>
      <c r="I70" s="385" t="s">
        <v>792</v>
      </c>
      <c r="J70" s="412" t="s">
        <v>2841</v>
      </c>
      <c r="K70" s="449" t="s">
        <v>1285</v>
      </c>
      <c r="L70" s="385">
        <v>4</v>
      </c>
      <c r="M70" s="395" t="s">
        <v>1494</v>
      </c>
      <c r="N70" s="396" t="s">
        <v>1495</v>
      </c>
      <c r="O70" s="390">
        <f t="shared" si="2"/>
        <v>1300000</v>
      </c>
      <c r="P70" s="817"/>
      <c r="W70" s="385" t="s">
        <v>732</v>
      </c>
    </row>
    <row r="71" spans="1:25" ht="30" customHeight="1">
      <c r="A71" s="385">
        <v>24</v>
      </c>
      <c r="B71" s="392" t="s">
        <v>2842</v>
      </c>
      <c r="C71" s="381">
        <v>4</v>
      </c>
      <c r="D71" s="390">
        <f>VLOOKUP(C71,$Q$2:$S$5,3)</f>
        <v>1300000</v>
      </c>
      <c r="E71" s="381">
        <v>3</v>
      </c>
      <c r="F71" s="390">
        <f>VLOOKUP(E71,$Q$2:$S$5,3)</f>
        <v>2400000</v>
      </c>
      <c r="G71" s="390">
        <f>+F71-D71</f>
        <v>1100000</v>
      </c>
      <c r="H71" s="384"/>
      <c r="I71" s="385"/>
      <c r="J71" s="412"/>
      <c r="K71" s="449"/>
      <c r="L71" s="385"/>
      <c r="M71" s="395"/>
      <c r="N71" s="396"/>
      <c r="O71" s="390"/>
      <c r="P71" s="393">
        <f>+G71+O71</f>
        <v>1100000</v>
      </c>
      <c r="W71" s="385"/>
    </row>
    <row r="72" spans="1:25" ht="30" customHeight="1">
      <c r="A72" s="401"/>
      <c r="B72" s="399"/>
      <c r="C72" s="398"/>
      <c r="D72" s="398"/>
      <c r="E72" s="398"/>
      <c r="F72" s="398"/>
      <c r="G72" s="398"/>
      <c r="H72" s="400"/>
      <c r="I72" s="401"/>
      <c r="J72" s="453"/>
      <c r="K72" s="454"/>
      <c r="L72" s="401"/>
      <c r="M72" s="400"/>
      <c r="N72" s="401"/>
      <c r="O72" s="404"/>
      <c r="P72" s="405"/>
      <c r="W72" s="385"/>
    </row>
    <row r="73" spans="1:25" s="407" customFormat="1" ht="25.15" customHeight="1">
      <c r="A73" s="372"/>
      <c r="B73" s="373" t="s">
        <v>68</v>
      </c>
      <c r="C73" s="372"/>
      <c r="D73" s="372"/>
      <c r="E73" s="372"/>
      <c r="F73" s="372"/>
      <c r="G73" s="406">
        <f>SUM(G74:G118)</f>
        <v>7800000</v>
      </c>
      <c r="H73" s="380"/>
      <c r="I73" s="372"/>
      <c r="J73" s="375"/>
      <c r="K73" s="376"/>
      <c r="L73" s="372"/>
      <c r="M73" s="448"/>
      <c r="N73" s="372"/>
      <c r="O73" s="378">
        <f>SUM(O74:O118)</f>
        <v>73448907</v>
      </c>
      <c r="P73" s="409">
        <f>SUM(P74:P118)</f>
        <v>81248907</v>
      </c>
      <c r="Q73" s="410">
        <f>+G73+O73</f>
        <v>81248907</v>
      </c>
      <c r="S73" s="407">
        <v>2</v>
      </c>
      <c r="T73" s="407">
        <v>9</v>
      </c>
      <c r="U73" s="407">
        <v>32</v>
      </c>
      <c r="W73" s="372"/>
    </row>
    <row r="74" spans="1:25" ht="33" customHeight="1">
      <c r="A74" s="385">
        <v>1</v>
      </c>
      <c r="B74" s="814" t="s">
        <v>974</v>
      </c>
      <c r="C74" s="383"/>
      <c r="D74" s="383"/>
      <c r="E74" s="383"/>
      <c r="F74" s="383"/>
      <c r="G74" s="383"/>
      <c r="H74" s="116" t="s">
        <v>971</v>
      </c>
      <c r="I74" s="385" t="s">
        <v>787</v>
      </c>
      <c r="J74" s="455" t="s">
        <v>972</v>
      </c>
      <c r="K74" s="444" t="s">
        <v>973</v>
      </c>
      <c r="L74" s="385">
        <v>2</v>
      </c>
      <c r="M74" s="456" t="s">
        <v>2843</v>
      </c>
      <c r="N74" s="428" t="s">
        <v>1549</v>
      </c>
      <c r="O74" s="390">
        <f t="shared" ref="O74:O117" si="3">VLOOKUP(L74,$Q$2:$S$5,3)</f>
        <v>4700000</v>
      </c>
      <c r="P74" s="816">
        <f>+G74+O74+O75+O76</f>
        <v>7300000</v>
      </c>
      <c r="W74" s="385" t="s">
        <v>732</v>
      </c>
    </row>
    <row r="75" spans="1:25" ht="33" customHeight="1">
      <c r="A75" s="385">
        <v>2</v>
      </c>
      <c r="B75" s="840"/>
      <c r="C75" s="457"/>
      <c r="D75" s="457"/>
      <c r="E75" s="457"/>
      <c r="F75" s="457"/>
      <c r="G75" s="457"/>
      <c r="H75" s="458" t="s">
        <v>2844</v>
      </c>
      <c r="I75" s="385" t="s">
        <v>792</v>
      </c>
      <c r="J75" s="459" t="s">
        <v>2845</v>
      </c>
      <c r="K75" s="444" t="s">
        <v>2846</v>
      </c>
      <c r="L75" s="385">
        <v>4</v>
      </c>
      <c r="M75" s="456" t="s">
        <v>1550</v>
      </c>
      <c r="N75" s="428" t="s">
        <v>1549</v>
      </c>
      <c r="O75" s="390">
        <f t="shared" si="3"/>
        <v>1300000</v>
      </c>
      <c r="P75" s="837"/>
      <c r="W75" s="385"/>
    </row>
    <row r="76" spans="1:25" ht="33" customHeight="1">
      <c r="A76" s="385">
        <v>3</v>
      </c>
      <c r="B76" s="841"/>
      <c r="C76" s="460"/>
      <c r="D76" s="460"/>
      <c r="E76" s="460"/>
      <c r="F76" s="460"/>
      <c r="G76" s="460"/>
      <c r="H76" s="458" t="s">
        <v>816</v>
      </c>
      <c r="I76" s="385" t="s">
        <v>792</v>
      </c>
      <c r="J76" s="459" t="s">
        <v>2847</v>
      </c>
      <c r="K76" s="444" t="s">
        <v>2848</v>
      </c>
      <c r="L76" s="385">
        <v>4</v>
      </c>
      <c r="M76" s="456" t="s">
        <v>1550</v>
      </c>
      <c r="N76" s="428" t="s">
        <v>1549</v>
      </c>
      <c r="O76" s="390">
        <f t="shared" si="3"/>
        <v>1300000</v>
      </c>
      <c r="P76" s="817"/>
      <c r="W76" s="385"/>
    </row>
    <row r="77" spans="1:25" ht="33" customHeight="1">
      <c r="A77" s="385">
        <v>4</v>
      </c>
      <c r="B77" s="814" t="s">
        <v>872</v>
      </c>
      <c r="C77" s="383"/>
      <c r="D77" s="383"/>
      <c r="E77" s="383"/>
      <c r="F77" s="383"/>
      <c r="G77" s="383"/>
      <c r="H77" s="116" t="s">
        <v>870</v>
      </c>
      <c r="I77" s="385" t="s">
        <v>733</v>
      </c>
      <c r="J77" s="459" t="s">
        <v>2849</v>
      </c>
      <c r="K77" s="461" t="s">
        <v>871</v>
      </c>
      <c r="L77" s="385">
        <v>3</v>
      </c>
      <c r="M77" s="462" t="s">
        <v>2850</v>
      </c>
      <c r="N77" s="463" t="s">
        <v>2851</v>
      </c>
      <c r="O77" s="390">
        <f t="shared" si="3"/>
        <v>2400000</v>
      </c>
      <c r="P77" s="816">
        <f>+G77+O77+O78+O79+O80+O81</f>
        <v>14300000</v>
      </c>
      <c r="W77" s="385" t="s">
        <v>732</v>
      </c>
    </row>
    <row r="78" spans="1:25" ht="33" customHeight="1">
      <c r="A78" s="385">
        <v>5</v>
      </c>
      <c r="B78" s="818"/>
      <c r="C78" s="417"/>
      <c r="D78" s="417"/>
      <c r="E78" s="417"/>
      <c r="F78" s="417"/>
      <c r="G78" s="417"/>
      <c r="H78" s="116" t="s">
        <v>873</v>
      </c>
      <c r="I78" s="385" t="s">
        <v>792</v>
      </c>
      <c r="J78" s="459" t="s">
        <v>2852</v>
      </c>
      <c r="K78" s="464" t="s">
        <v>874</v>
      </c>
      <c r="L78" s="385">
        <v>3</v>
      </c>
      <c r="M78" s="462" t="s">
        <v>1547</v>
      </c>
      <c r="N78" s="420" t="s">
        <v>1548</v>
      </c>
      <c r="O78" s="390">
        <f t="shared" si="3"/>
        <v>2400000</v>
      </c>
      <c r="P78" s="837"/>
      <c r="W78" s="385" t="s">
        <v>732</v>
      </c>
    </row>
    <row r="79" spans="1:25" ht="33" customHeight="1">
      <c r="A79" s="385">
        <v>6</v>
      </c>
      <c r="B79" s="818"/>
      <c r="C79" s="417"/>
      <c r="D79" s="417"/>
      <c r="E79" s="417"/>
      <c r="F79" s="417"/>
      <c r="G79" s="417"/>
      <c r="H79" s="458" t="s">
        <v>2853</v>
      </c>
      <c r="I79" s="385" t="s">
        <v>792</v>
      </c>
      <c r="J79" s="455" t="s">
        <v>2854</v>
      </c>
      <c r="K79" s="461" t="s">
        <v>2855</v>
      </c>
      <c r="L79" s="385">
        <v>2</v>
      </c>
      <c r="M79" s="462" t="s">
        <v>1547</v>
      </c>
      <c r="N79" s="420" t="s">
        <v>1548</v>
      </c>
      <c r="O79" s="390">
        <f t="shared" si="3"/>
        <v>4700000</v>
      </c>
      <c r="P79" s="837"/>
      <c r="Q79" s="360">
        <v>0</v>
      </c>
      <c r="W79" s="385"/>
      <c r="X79" s="360" t="s">
        <v>147</v>
      </c>
    </row>
    <row r="80" spans="1:25" ht="33" customHeight="1">
      <c r="A80" s="385">
        <v>7</v>
      </c>
      <c r="B80" s="818"/>
      <c r="C80" s="417"/>
      <c r="D80" s="417"/>
      <c r="E80" s="417"/>
      <c r="F80" s="417"/>
      <c r="G80" s="417"/>
      <c r="H80" s="458" t="s">
        <v>2856</v>
      </c>
      <c r="I80" s="385" t="s">
        <v>1062</v>
      </c>
      <c r="J80" s="455" t="s">
        <v>2857</v>
      </c>
      <c r="K80" s="461" t="s">
        <v>2858</v>
      </c>
      <c r="L80" s="385">
        <v>3</v>
      </c>
      <c r="M80" s="462" t="s">
        <v>2859</v>
      </c>
      <c r="N80" s="420" t="s">
        <v>1548</v>
      </c>
      <c r="O80" s="390">
        <f t="shared" si="3"/>
        <v>2400000</v>
      </c>
      <c r="P80" s="837"/>
      <c r="W80" s="385"/>
    </row>
    <row r="81" spans="1:25" ht="33" customHeight="1">
      <c r="A81" s="385">
        <v>8</v>
      </c>
      <c r="B81" s="815"/>
      <c r="C81" s="381"/>
      <c r="D81" s="381"/>
      <c r="E81" s="381"/>
      <c r="F81" s="381"/>
      <c r="G81" s="381"/>
      <c r="H81" s="458" t="s">
        <v>2860</v>
      </c>
      <c r="I81" s="385" t="s">
        <v>866</v>
      </c>
      <c r="J81" s="455" t="s">
        <v>2861</v>
      </c>
      <c r="K81" s="461" t="s">
        <v>2862</v>
      </c>
      <c r="L81" s="385">
        <v>3</v>
      </c>
      <c r="M81" s="462" t="s">
        <v>2863</v>
      </c>
      <c r="N81" s="420" t="s">
        <v>1548</v>
      </c>
      <c r="O81" s="390">
        <f t="shared" si="3"/>
        <v>2400000</v>
      </c>
      <c r="P81" s="817"/>
      <c r="W81" s="385"/>
    </row>
    <row r="82" spans="1:25" ht="33" customHeight="1">
      <c r="A82" s="385">
        <v>9</v>
      </c>
      <c r="B82" s="814" t="s">
        <v>847</v>
      </c>
      <c r="C82" s="383"/>
      <c r="D82" s="383"/>
      <c r="E82" s="383"/>
      <c r="F82" s="383"/>
      <c r="G82" s="383"/>
      <c r="H82" s="116" t="s">
        <v>846</v>
      </c>
      <c r="I82" s="385" t="s">
        <v>792</v>
      </c>
      <c r="J82" s="412" t="s">
        <v>2864</v>
      </c>
      <c r="K82" s="413" t="s">
        <v>87</v>
      </c>
      <c r="L82" s="385">
        <v>4</v>
      </c>
      <c r="M82" s="427" t="s">
        <v>1541</v>
      </c>
      <c r="N82" s="428" t="s">
        <v>1542</v>
      </c>
      <c r="O82" s="390">
        <f t="shared" si="3"/>
        <v>1300000</v>
      </c>
      <c r="P82" s="816">
        <f>+G82+O82+O83+O84</f>
        <v>3900000</v>
      </c>
      <c r="W82" s="385" t="s">
        <v>732</v>
      </c>
    </row>
    <row r="83" spans="1:25" ht="33" customHeight="1">
      <c r="A83" s="385">
        <v>10</v>
      </c>
      <c r="B83" s="818"/>
      <c r="C83" s="417"/>
      <c r="D83" s="417"/>
      <c r="E83" s="417"/>
      <c r="F83" s="417"/>
      <c r="G83" s="417"/>
      <c r="H83" s="116" t="s">
        <v>848</v>
      </c>
      <c r="I83" s="385" t="s">
        <v>792</v>
      </c>
      <c r="J83" s="412" t="s">
        <v>849</v>
      </c>
      <c r="K83" s="413" t="s">
        <v>87</v>
      </c>
      <c r="L83" s="385">
        <v>4</v>
      </c>
      <c r="M83" s="427" t="s">
        <v>1541</v>
      </c>
      <c r="N83" s="428" t="s">
        <v>1542</v>
      </c>
      <c r="O83" s="390">
        <f t="shared" si="3"/>
        <v>1300000</v>
      </c>
      <c r="P83" s="837"/>
      <c r="W83" s="385" t="s">
        <v>732</v>
      </c>
    </row>
    <row r="84" spans="1:25" ht="33" customHeight="1">
      <c r="A84" s="385">
        <v>11</v>
      </c>
      <c r="B84" s="815"/>
      <c r="C84" s="381"/>
      <c r="D84" s="381"/>
      <c r="E84" s="381"/>
      <c r="F84" s="381"/>
      <c r="G84" s="381"/>
      <c r="H84" s="116" t="s">
        <v>2865</v>
      </c>
      <c r="I84" s="385" t="s">
        <v>787</v>
      </c>
      <c r="J84" s="412" t="s">
        <v>2866</v>
      </c>
      <c r="K84" s="413" t="s">
        <v>2867</v>
      </c>
      <c r="L84" s="385">
        <v>4</v>
      </c>
      <c r="M84" s="427" t="s">
        <v>1541</v>
      </c>
      <c r="N84" s="428" t="s">
        <v>1542</v>
      </c>
      <c r="O84" s="390">
        <f t="shared" si="3"/>
        <v>1300000</v>
      </c>
      <c r="P84" s="817"/>
      <c r="W84" s="385" t="s">
        <v>744</v>
      </c>
    </row>
    <row r="85" spans="1:25" ht="33" customHeight="1">
      <c r="A85" s="385">
        <v>12</v>
      </c>
      <c r="B85" s="116" t="s">
        <v>852</v>
      </c>
      <c r="C85" s="385"/>
      <c r="D85" s="385"/>
      <c r="E85" s="385"/>
      <c r="F85" s="385"/>
      <c r="G85" s="385"/>
      <c r="H85" s="116" t="s">
        <v>850</v>
      </c>
      <c r="I85" s="385" t="s">
        <v>737</v>
      </c>
      <c r="J85" s="459" t="s">
        <v>851</v>
      </c>
      <c r="K85" s="444" t="s">
        <v>89</v>
      </c>
      <c r="L85" s="385">
        <v>4</v>
      </c>
      <c r="M85" s="427" t="s">
        <v>1555</v>
      </c>
      <c r="N85" s="428" t="s">
        <v>1556</v>
      </c>
      <c r="O85" s="390">
        <f t="shared" si="3"/>
        <v>1300000</v>
      </c>
      <c r="P85" s="397">
        <f>+G85+O85</f>
        <v>1300000</v>
      </c>
      <c r="W85" s="385" t="s">
        <v>732</v>
      </c>
    </row>
    <row r="86" spans="1:25" ht="33" customHeight="1">
      <c r="A86" s="385">
        <v>13</v>
      </c>
      <c r="B86" s="814" t="s">
        <v>855</v>
      </c>
      <c r="C86" s="383"/>
      <c r="D86" s="383"/>
      <c r="E86" s="383"/>
      <c r="F86" s="383"/>
      <c r="G86" s="383"/>
      <c r="H86" s="116" t="s">
        <v>856</v>
      </c>
      <c r="I86" s="385" t="s">
        <v>737</v>
      </c>
      <c r="J86" s="459" t="s">
        <v>857</v>
      </c>
      <c r="K86" s="430" t="s">
        <v>2868</v>
      </c>
      <c r="L86" s="385">
        <v>4</v>
      </c>
      <c r="M86" s="451" t="s">
        <v>1559</v>
      </c>
      <c r="N86" s="465" t="s">
        <v>1560</v>
      </c>
      <c r="O86" s="390">
        <f t="shared" si="3"/>
        <v>1300000</v>
      </c>
      <c r="P86" s="816">
        <f>+G86+O86+O87+O88</f>
        <v>3900000</v>
      </c>
      <c r="W86" s="385" t="s">
        <v>732</v>
      </c>
    </row>
    <row r="87" spans="1:25" ht="33" customHeight="1">
      <c r="A87" s="385">
        <v>14</v>
      </c>
      <c r="B87" s="840"/>
      <c r="C87" s="457"/>
      <c r="D87" s="457"/>
      <c r="E87" s="457"/>
      <c r="F87" s="457"/>
      <c r="G87" s="457"/>
      <c r="H87" s="116" t="s">
        <v>853</v>
      </c>
      <c r="I87" s="385" t="s">
        <v>737</v>
      </c>
      <c r="J87" s="459" t="s">
        <v>2869</v>
      </c>
      <c r="K87" s="430" t="s">
        <v>2870</v>
      </c>
      <c r="L87" s="385">
        <v>4</v>
      </c>
      <c r="M87" s="451" t="s">
        <v>1559</v>
      </c>
      <c r="N87" s="465" t="s">
        <v>1560</v>
      </c>
      <c r="O87" s="390">
        <f t="shared" si="3"/>
        <v>1300000</v>
      </c>
      <c r="P87" s="837"/>
      <c r="W87" s="385" t="s">
        <v>732</v>
      </c>
    </row>
    <row r="88" spans="1:25" ht="33" customHeight="1">
      <c r="A88" s="385">
        <v>15</v>
      </c>
      <c r="B88" s="841"/>
      <c r="C88" s="460"/>
      <c r="D88" s="460"/>
      <c r="E88" s="460"/>
      <c r="F88" s="460"/>
      <c r="G88" s="460"/>
      <c r="H88" s="116" t="s">
        <v>2871</v>
      </c>
      <c r="I88" s="385" t="s">
        <v>768</v>
      </c>
      <c r="J88" s="459" t="s">
        <v>2872</v>
      </c>
      <c r="K88" s="430" t="s">
        <v>2873</v>
      </c>
      <c r="L88" s="385">
        <v>4</v>
      </c>
      <c r="M88" s="451" t="s">
        <v>1559</v>
      </c>
      <c r="N88" s="465" t="s">
        <v>1560</v>
      </c>
      <c r="O88" s="390">
        <f t="shared" si="3"/>
        <v>1300000</v>
      </c>
      <c r="P88" s="817"/>
      <c r="W88" s="385"/>
      <c r="Y88" s="360" t="s">
        <v>3703</v>
      </c>
    </row>
    <row r="89" spans="1:25" ht="33" customHeight="1">
      <c r="A89" s="385">
        <v>16</v>
      </c>
      <c r="B89" s="814" t="s">
        <v>860</v>
      </c>
      <c r="C89" s="383"/>
      <c r="D89" s="383"/>
      <c r="E89" s="383"/>
      <c r="F89" s="383"/>
      <c r="G89" s="383"/>
      <c r="H89" s="116" t="s">
        <v>858</v>
      </c>
      <c r="I89" s="385" t="s">
        <v>737</v>
      </c>
      <c r="J89" s="429" t="s">
        <v>859</v>
      </c>
      <c r="K89" s="444" t="s">
        <v>2874</v>
      </c>
      <c r="L89" s="385">
        <v>4</v>
      </c>
      <c r="M89" s="427" t="s">
        <v>1551</v>
      </c>
      <c r="N89" s="428" t="s">
        <v>1552</v>
      </c>
      <c r="O89" s="390">
        <f t="shared" si="3"/>
        <v>1300000</v>
      </c>
      <c r="P89" s="816">
        <f>+G89+O89+O90+O91+O92</f>
        <v>5200000</v>
      </c>
      <c r="W89" s="385" t="s">
        <v>732</v>
      </c>
    </row>
    <row r="90" spans="1:25" ht="33" customHeight="1">
      <c r="A90" s="385">
        <v>17</v>
      </c>
      <c r="B90" s="818"/>
      <c r="C90" s="417"/>
      <c r="D90" s="417"/>
      <c r="E90" s="417"/>
      <c r="F90" s="417"/>
      <c r="G90" s="417"/>
      <c r="H90" s="116" t="s">
        <v>861</v>
      </c>
      <c r="I90" s="385" t="s">
        <v>737</v>
      </c>
      <c r="J90" s="429" t="s">
        <v>2875</v>
      </c>
      <c r="K90" s="444" t="s">
        <v>2876</v>
      </c>
      <c r="L90" s="385">
        <v>4</v>
      </c>
      <c r="M90" s="427" t="s">
        <v>1551</v>
      </c>
      <c r="N90" s="428" t="s">
        <v>1552</v>
      </c>
      <c r="O90" s="390">
        <f t="shared" si="3"/>
        <v>1300000</v>
      </c>
      <c r="P90" s="837"/>
      <c r="W90" s="385" t="s">
        <v>732</v>
      </c>
    </row>
    <row r="91" spans="1:25" ht="33" customHeight="1">
      <c r="A91" s="385">
        <v>18</v>
      </c>
      <c r="B91" s="818"/>
      <c r="C91" s="417"/>
      <c r="D91" s="417"/>
      <c r="E91" s="417"/>
      <c r="F91" s="417"/>
      <c r="G91" s="417"/>
      <c r="H91" s="116" t="s">
        <v>863</v>
      </c>
      <c r="I91" s="385" t="s">
        <v>866</v>
      </c>
      <c r="J91" s="429" t="s">
        <v>2877</v>
      </c>
      <c r="K91" s="444" t="s">
        <v>2878</v>
      </c>
      <c r="L91" s="385">
        <v>4</v>
      </c>
      <c r="M91" s="427" t="s">
        <v>2879</v>
      </c>
      <c r="N91" s="428" t="s">
        <v>1552</v>
      </c>
      <c r="O91" s="390">
        <f t="shared" si="3"/>
        <v>1300000</v>
      </c>
      <c r="P91" s="837"/>
      <c r="W91" s="385" t="s">
        <v>732</v>
      </c>
    </row>
    <row r="92" spans="1:25" ht="33" customHeight="1">
      <c r="A92" s="385">
        <v>19</v>
      </c>
      <c r="B92" s="815"/>
      <c r="C92" s="381"/>
      <c r="D92" s="381"/>
      <c r="E92" s="381"/>
      <c r="F92" s="381"/>
      <c r="G92" s="381"/>
      <c r="H92" s="116" t="s">
        <v>867</v>
      </c>
      <c r="I92" s="385" t="s">
        <v>768</v>
      </c>
      <c r="J92" s="429" t="s">
        <v>868</v>
      </c>
      <c r="K92" s="444" t="s">
        <v>869</v>
      </c>
      <c r="L92" s="385">
        <v>4</v>
      </c>
      <c r="M92" s="427" t="s">
        <v>2880</v>
      </c>
      <c r="N92" s="428" t="s">
        <v>1552</v>
      </c>
      <c r="O92" s="390">
        <f t="shared" si="3"/>
        <v>1300000</v>
      </c>
      <c r="P92" s="817"/>
      <c r="W92" s="385" t="s">
        <v>732</v>
      </c>
    </row>
    <row r="93" spans="1:25" ht="33" customHeight="1">
      <c r="A93" s="385">
        <v>20</v>
      </c>
      <c r="B93" s="814" t="s">
        <v>880</v>
      </c>
      <c r="C93" s="383">
        <v>4</v>
      </c>
      <c r="D93" s="418">
        <f>VLOOKUP(C93,$Q$2:$S$5,3)</f>
        <v>1300000</v>
      </c>
      <c r="E93" s="383">
        <v>3</v>
      </c>
      <c r="F93" s="418">
        <f>VLOOKUP(E93,$Q$2:$S$5,3)</f>
        <v>2400000</v>
      </c>
      <c r="G93" s="466">
        <f>+F93-D93</f>
        <v>1100000</v>
      </c>
      <c r="H93" s="116" t="s">
        <v>879</v>
      </c>
      <c r="I93" s="385" t="s">
        <v>792</v>
      </c>
      <c r="J93" s="412" t="s">
        <v>2881</v>
      </c>
      <c r="K93" s="413" t="s">
        <v>76</v>
      </c>
      <c r="L93" s="385">
        <v>4</v>
      </c>
      <c r="M93" s="467" t="s">
        <v>1545</v>
      </c>
      <c r="N93" s="420" t="s">
        <v>1546</v>
      </c>
      <c r="O93" s="390">
        <f t="shared" si="3"/>
        <v>1300000</v>
      </c>
      <c r="P93" s="816">
        <f>+G93+O93+O94+O95+O96</f>
        <v>7400000</v>
      </c>
      <c r="W93" s="385" t="s">
        <v>732</v>
      </c>
    </row>
    <row r="94" spans="1:25" ht="33" customHeight="1">
      <c r="A94" s="385">
        <v>21</v>
      </c>
      <c r="B94" s="818"/>
      <c r="C94" s="417"/>
      <c r="D94" s="417"/>
      <c r="E94" s="417"/>
      <c r="F94" s="417"/>
      <c r="G94" s="417"/>
      <c r="H94" s="116" t="s">
        <v>881</v>
      </c>
      <c r="I94" s="385" t="s">
        <v>792</v>
      </c>
      <c r="J94" s="412" t="s">
        <v>2882</v>
      </c>
      <c r="K94" s="413" t="s">
        <v>76</v>
      </c>
      <c r="L94" s="385">
        <v>4</v>
      </c>
      <c r="M94" s="467" t="s">
        <v>1545</v>
      </c>
      <c r="N94" s="420" t="s">
        <v>1546</v>
      </c>
      <c r="O94" s="390">
        <f t="shared" si="3"/>
        <v>1300000</v>
      </c>
      <c r="P94" s="837"/>
      <c r="W94" s="385" t="s">
        <v>732</v>
      </c>
    </row>
    <row r="95" spans="1:25" ht="33" customHeight="1">
      <c r="A95" s="385">
        <v>22</v>
      </c>
      <c r="B95" s="818"/>
      <c r="C95" s="417"/>
      <c r="D95" s="417"/>
      <c r="E95" s="417"/>
      <c r="F95" s="417"/>
      <c r="G95" s="417"/>
      <c r="H95" s="116" t="s">
        <v>1278</v>
      </c>
      <c r="I95" s="385" t="s">
        <v>792</v>
      </c>
      <c r="J95" s="412" t="s">
        <v>2883</v>
      </c>
      <c r="K95" s="413" t="s">
        <v>76</v>
      </c>
      <c r="L95" s="385">
        <v>3</v>
      </c>
      <c r="M95" s="467" t="s">
        <v>1545</v>
      </c>
      <c r="N95" s="420" t="s">
        <v>1546</v>
      </c>
      <c r="O95" s="390">
        <f t="shared" si="3"/>
        <v>2400000</v>
      </c>
      <c r="P95" s="837"/>
      <c r="W95" s="385" t="s">
        <v>732</v>
      </c>
    </row>
    <row r="96" spans="1:25" ht="33" customHeight="1">
      <c r="A96" s="385">
        <v>23</v>
      </c>
      <c r="B96" s="815"/>
      <c r="C96" s="381"/>
      <c r="D96" s="381"/>
      <c r="E96" s="381"/>
      <c r="F96" s="381"/>
      <c r="G96" s="381"/>
      <c r="H96" s="116" t="s">
        <v>2884</v>
      </c>
      <c r="I96" s="385" t="s">
        <v>787</v>
      </c>
      <c r="J96" s="412" t="s">
        <v>2885</v>
      </c>
      <c r="K96" s="413" t="s">
        <v>2886</v>
      </c>
      <c r="L96" s="385">
        <v>4</v>
      </c>
      <c r="M96" s="467" t="s">
        <v>1545</v>
      </c>
      <c r="N96" s="420" t="s">
        <v>1546</v>
      </c>
      <c r="O96" s="390">
        <f t="shared" si="3"/>
        <v>1300000</v>
      </c>
      <c r="P96" s="817"/>
      <c r="W96" s="385" t="s">
        <v>744</v>
      </c>
    </row>
    <row r="97" spans="1:25" ht="33" customHeight="1">
      <c r="A97" s="385">
        <v>24</v>
      </c>
      <c r="B97" s="814" t="s">
        <v>886</v>
      </c>
      <c r="C97" s="383"/>
      <c r="D97" s="383"/>
      <c r="E97" s="383"/>
      <c r="F97" s="383"/>
      <c r="G97" s="383"/>
      <c r="H97" s="116" t="s">
        <v>882</v>
      </c>
      <c r="I97" s="385" t="s">
        <v>733</v>
      </c>
      <c r="J97" s="459" t="s">
        <v>883</v>
      </c>
      <c r="K97" s="430" t="s">
        <v>2887</v>
      </c>
      <c r="L97" s="385">
        <v>4</v>
      </c>
      <c r="M97" s="451" t="s">
        <v>1557</v>
      </c>
      <c r="N97" s="465" t="s">
        <v>1558</v>
      </c>
      <c r="O97" s="390">
        <f t="shared" si="3"/>
        <v>1300000</v>
      </c>
      <c r="P97" s="816">
        <f>+G97+O97+O98+O99+O100+O101+O102</f>
        <v>7800000</v>
      </c>
      <c r="W97" s="385" t="s">
        <v>732</v>
      </c>
    </row>
    <row r="98" spans="1:25" ht="33" customHeight="1">
      <c r="A98" s="385">
        <v>25</v>
      </c>
      <c r="B98" s="842"/>
      <c r="C98" s="645"/>
      <c r="D98" s="645"/>
      <c r="E98" s="645"/>
      <c r="F98" s="645"/>
      <c r="G98" s="645"/>
      <c r="H98" s="116" t="s">
        <v>887</v>
      </c>
      <c r="I98" s="385" t="s">
        <v>792</v>
      </c>
      <c r="J98" s="459" t="s">
        <v>2888</v>
      </c>
      <c r="K98" s="468" t="s">
        <v>2889</v>
      </c>
      <c r="L98" s="385">
        <v>4</v>
      </c>
      <c r="M98" s="451" t="s">
        <v>1557</v>
      </c>
      <c r="N98" s="465" t="s">
        <v>1558</v>
      </c>
      <c r="O98" s="390">
        <f t="shared" si="3"/>
        <v>1300000</v>
      </c>
      <c r="P98" s="837"/>
      <c r="W98" s="385" t="s">
        <v>732</v>
      </c>
    </row>
    <row r="99" spans="1:25" ht="33" customHeight="1">
      <c r="A99" s="385">
        <v>26</v>
      </c>
      <c r="B99" s="842"/>
      <c r="C99" s="645"/>
      <c r="D99" s="645"/>
      <c r="E99" s="645"/>
      <c r="F99" s="645"/>
      <c r="G99" s="645"/>
      <c r="H99" s="116" t="s">
        <v>2890</v>
      </c>
      <c r="I99" s="385" t="s">
        <v>792</v>
      </c>
      <c r="J99" s="459" t="s">
        <v>2891</v>
      </c>
      <c r="K99" s="469" t="s">
        <v>2892</v>
      </c>
      <c r="L99" s="385">
        <v>4</v>
      </c>
      <c r="M99" s="451" t="s">
        <v>1557</v>
      </c>
      <c r="N99" s="465" t="s">
        <v>1558</v>
      </c>
      <c r="O99" s="390">
        <f t="shared" si="3"/>
        <v>1300000</v>
      </c>
      <c r="P99" s="837"/>
      <c r="W99" s="385" t="s">
        <v>732</v>
      </c>
    </row>
    <row r="100" spans="1:25" ht="33" customHeight="1">
      <c r="A100" s="385">
        <v>27</v>
      </c>
      <c r="B100" s="842"/>
      <c r="C100" s="645"/>
      <c r="D100" s="645"/>
      <c r="E100" s="645"/>
      <c r="F100" s="645"/>
      <c r="G100" s="645"/>
      <c r="H100" s="116" t="s">
        <v>2893</v>
      </c>
      <c r="I100" s="385" t="s">
        <v>866</v>
      </c>
      <c r="J100" s="459" t="s">
        <v>2894</v>
      </c>
      <c r="K100" s="430" t="s">
        <v>2895</v>
      </c>
      <c r="L100" s="385">
        <v>4</v>
      </c>
      <c r="M100" s="451" t="s">
        <v>1557</v>
      </c>
      <c r="N100" s="465" t="s">
        <v>1558</v>
      </c>
      <c r="O100" s="390">
        <f t="shared" si="3"/>
        <v>1300000</v>
      </c>
      <c r="P100" s="837"/>
      <c r="W100" s="383" t="s">
        <v>744</v>
      </c>
    </row>
    <row r="101" spans="1:25" ht="33" customHeight="1">
      <c r="A101" s="385">
        <v>28</v>
      </c>
      <c r="B101" s="842"/>
      <c r="C101" s="645"/>
      <c r="D101" s="645"/>
      <c r="E101" s="645"/>
      <c r="F101" s="645"/>
      <c r="G101" s="645"/>
      <c r="H101" s="116" t="s">
        <v>890</v>
      </c>
      <c r="I101" s="385" t="s">
        <v>768</v>
      </c>
      <c r="J101" s="459" t="s">
        <v>2896</v>
      </c>
      <c r="K101" s="430" t="s">
        <v>893</v>
      </c>
      <c r="L101" s="385">
        <v>4</v>
      </c>
      <c r="M101" s="451" t="s">
        <v>1557</v>
      </c>
      <c r="N101" s="465" t="s">
        <v>1558</v>
      </c>
      <c r="O101" s="390">
        <f t="shared" si="3"/>
        <v>1300000</v>
      </c>
      <c r="P101" s="837"/>
      <c r="W101" s="385" t="s">
        <v>732</v>
      </c>
    </row>
    <row r="102" spans="1:25" ht="33" customHeight="1">
      <c r="A102" s="385">
        <v>29</v>
      </c>
      <c r="B102" s="843"/>
      <c r="C102" s="646"/>
      <c r="D102" s="646"/>
      <c r="E102" s="646"/>
      <c r="F102" s="646"/>
      <c r="G102" s="646"/>
      <c r="H102" s="116" t="s">
        <v>2897</v>
      </c>
      <c r="I102" s="385" t="s">
        <v>1062</v>
      </c>
      <c r="J102" s="419" t="s">
        <v>2898</v>
      </c>
      <c r="K102" s="413" t="s">
        <v>2899</v>
      </c>
      <c r="L102" s="385">
        <v>4</v>
      </c>
      <c r="M102" s="451" t="s">
        <v>1557</v>
      </c>
      <c r="N102" s="465" t="s">
        <v>1558</v>
      </c>
      <c r="O102" s="390">
        <f t="shared" si="3"/>
        <v>1300000</v>
      </c>
      <c r="P102" s="817"/>
      <c r="W102" s="385"/>
    </row>
    <row r="103" spans="1:25" ht="33" customHeight="1">
      <c r="A103" s="385">
        <v>30</v>
      </c>
      <c r="B103" s="814" t="s">
        <v>896</v>
      </c>
      <c r="C103" s="383">
        <v>4</v>
      </c>
      <c r="D103" s="418">
        <f>VLOOKUP(C103,$Q$2:$S$5,3)</f>
        <v>1300000</v>
      </c>
      <c r="E103" s="383">
        <v>3</v>
      </c>
      <c r="F103" s="418">
        <f>VLOOKUP(E103,$Q$2:$S$5,3)</f>
        <v>2400000</v>
      </c>
      <c r="G103" s="466">
        <f>+F103-D103</f>
        <v>1100000</v>
      </c>
      <c r="H103" s="116" t="s">
        <v>894</v>
      </c>
      <c r="I103" s="385" t="s">
        <v>792</v>
      </c>
      <c r="J103" s="419" t="s">
        <v>895</v>
      </c>
      <c r="K103" s="470" t="s">
        <v>1402</v>
      </c>
      <c r="L103" s="385">
        <v>4</v>
      </c>
      <c r="M103" s="427" t="s">
        <v>1543</v>
      </c>
      <c r="N103" s="428" t="s">
        <v>1544</v>
      </c>
      <c r="O103" s="390">
        <f t="shared" si="3"/>
        <v>1300000</v>
      </c>
      <c r="P103" s="816">
        <f>+G103+O103+O104+O105+O106</f>
        <v>7400000</v>
      </c>
      <c r="W103" s="385" t="s">
        <v>732</v>
      </c>
    </row>
    <row r="104" spans="1:25" ht="33" customHeight="1">
      <c r="A104" s="385">
        <v>31</v>
      </c>
      <c r="B104" s="818"/>
      <c r="C104" s="417"/>
      <c r="D104" s="417"/>
      <c r="E104" s="417"/>
      <c r="F104" s="417"/>
      <c r="G104" s="417"/>
      <c r="H104" s="116" t="s">
        <v>897</v>
      </c>
      <c r="I104" s="385" t="s">
        <v>792</v>
      </c>
      <c r="J104" s="419" t="s">
        <v>898</v>
      </c>
      <c r="K104" s="470" t="s">
        <v>1402</v>
      </c>
      <c r="L104" s="385">
        <v>4</v>
      </c>
      <c r="M104" s="427" t="s">
        <v>1543</v>
      </c>
      <c r="N104" s="428" t="s">
        <v>1544</v>
      </c>
      <c r="O104" s="390">
        <f t="shared" si="3"/>
        <v>1300000</v>
      </c>
      <c r="P104" s="837"/>
      <c r="W104" s="385" t="s">
        <v>732</v>
      </c>
    </row>
    <row r="105" spans="1:25" ht="33" customHeight="1">
      <c r="A105" s="385">
        <v>32</v>
      </c>
      <c r="B105" s="818"/>
      <c r="C105" s="417"/>
      <c r="D105" s="417"/>
      <c r="E105" s="417"/>
      <c r="F105" s="417"/>
      <c r="G105" s="417"/>
      <c r="H105" s="116" t="s">
        <v>2900</v>
      </c>
      <c r="I105" s="385" t="s">
        <v>768</v>
      </c>
      <c r="J105" s="419" t="s">
        <v>2901</v>
      </c>
      <c r="K105" s="470" t="s">
        <v>2902</v>
      </c>
      <c r="L105" s="385">
        <v>4</v>
      </c>
      <c r="M105" s="427" t="s">
        <v>1543</v>
      </c>
      <c r="N105" s="428" t="s">
        <v>1544</v>
      </c>
      <c r="O105" s="390">
        <f t="shared" si="3"/>
        <v>1300000</v>
      </c>
      <c r="P105" s="837"/>
      <c r="W105" s="385" t="s">
        <v>744</v>
      </c>
      <c r="Y105" s="360" t="s">
        <v>3703</v>
      </c>
    </row>
    <row r="106" spans="1:25" ht="33" customHeight="1">
      <c r="A106" s="385">
        <v>33</v>
      </c>
      <c r="B106" s="815"/>
      <c r="C106" s="381"/>
      <c r="D106" s="381"/>
      <c r="E106" s="381"/>
      <c r="F106" s="381"/>
      <c r="G106" s="381"/>
      <c r="H106" s="116" t="s">
        <v>2903</v>
      </c>
      <c r="I106" s="385" t="s">
        <v>763</v>
      </c>
      <c r="J106" s="419" t="s">
        <v>2904</v>
      </c>
      <c r="K106" s="470" t="s">
        <v>2905</v>
      </c>
      <c r="L106" s="385">
        <v>3</v>
      </c>
      <c r="M106" s="427" t="s">
        <v>1543</v>
      </c>
      <c r="N106" s="428" t="s">
        <v>1544</v>
      </c>
      <c r="O106" s="390">
        <f t="shared" si="3"/>
        <v>2400000</v>
      </c>
      <c r="P106" s="817"/>
      <c r="W106" s="385" t="s">
        <v>744</v>
      </c>
      <c r="Y106" s="360" t="s">
        <v>3703</v>
      </c>
    </row>
    <row r="107" spans="1:25" ht="33" customHeight="1">
      <c r="A107" s="385">
        <v>34</v>
      </c>
      <c r="B107" s="392" t="s">
        <v>2906</v>
      </c>
      <c r="C107" s="381"/>
      <c r="D107" s="381"/>
      <c r="E107" s="381"/>
      <c r="F107" s="381"/>
      <c r="G107" s="381"/>
      <c r="H107" s="458" t="s">
        <v>2907</v>
      </c>
      <c r="I107" s="385" t="s">
        <v>768</v>
      </c>
      <c r="J107" s="419" t="s">
        <v>2908</v>
      </c>
      <c r="K107" s="470" t="s">
        <v>2909</v>
      </c>
      <c r="L107" s="385">
        <v>4</v>
      </c>
      <c r="M107" s="427" t="s">
        <v>1553</v>
      </c>
      <c r="N107" s="428" t="s">
        <v>1554</v>
      </c>
      <c r="O107" s="390">
        <f t="shared" si="3"/>
        <v>1300000</v>
      </c>
      <c r="P107" s="393">
        <f>+G107+O107</f>
        <v>1300000</v>
      </c>
      <c r="W107" s="383" t="s">
        <v>744</v>
      </c>
      <c r="Y107" s="360" t="s">
        <v>3703</v>
      </c>
    </row>
    <row r="108" spans="1:25" ht="33" customHeight="1">
      <c r="A108" s="385">
        <v>35</v>
      </c>
      <c r="B108" s="814" t="s">
        <v>2910</v>
      </c>
      <c r="C108" s="383">
        <v>4</v>
      </c>
      <c r="D108" s="418">
        <f>VLOOKUP(C108,$Q$2:$S$5,3)</f>
        <v>1300000</v>
      </c>
      <c r="E108" s="383">
        <v>3</v>
      </c>
      <c r="F108" s="418">
        <f>VLOOKUP(E108,$Q$2:$S$5,3)</f>
        <v>2400000</v>
      </c>
      <c r="G108" s="466">
        <f>+F108-D108</f>
        <v>1100000</v>
      </c>
      <c r="H108" s="116" t="s">
        <v>2911</v>
      </c>
      <c r="I108" s="385" t="s">
        <v>733</v>
      </c>
      <c r="J108" s="459" t="s">
        <v>2912</v>
      </c>
      <c r="K108" s="430" t="s">
        <v>2913</v>
      </c>
      <c r="L108" s="385">
        <v>3</v>
      </c>
      <c r="M108" s="451" t="s">
        <v>1561</v>
      </c>
      <c r="N108" s="465" t="s">
        <v>1562</v>
      </c>
      <c r="O108" s="390">
        <f t="shared" si="3"/>
        <v>2400000</v>
      </c>
      <c r="P108" s="816">
        <f>+G108+O108+O109</f>
        <v>5900000</v>
      </c>
      <c r="W108" s="383"/>
    </row>
    <row r="109" spans="1:25" ht="33" customHeight="1">
      <c r="A109" s="385">
        <v>36</v>
      </c>
      <c r="B109" s="815"/>
      <c r="C109" s="381"/>
      <c r="D109" s="381"/>
      <c r="E109" s="381"/>
      <c r="F109" s="381"/>
      <c r="G109" s="381"/>
      <c r="H109" s="116" t="s">
        <v>2914</v>
      </c>
      <c r="I109" s="385" t="s">
        <v>792</v>
      </c>
      <c r="J109" s="455" t="s">
        <v>2915</v>
      </c>
      <c r="K109" s="430" t="s">
        <v>2916</v>
      </c>
      <c r="L109" s="385">
        <v>3</v>
      </c>
      <c r="M109" s="451" t="s">
        <v>1561</v>
      </c>
      <c r="N109" s="465" t="s">
        <v>1562</v>
      </c>
      <c r="O109" s="390">
        <f t="shared" si="3"/>
        <v>2400000</v>
      </c>
      <c r="P109" s="817"/>
      <c r="W109" s="383"/>
    </row>
    <row r="110" spans="1:25" ht="33" customHeight="1">
      <c r="A110" s="385">
        <v>37</v>
      </c>
      <c r="B110" s="392" t="s">
        <v>2917</v>
      </c>
      <c r="C110" s="381">
        <v>4</v>
      </c>
      <c r="D110" s="390">
        <f>VLOOKUP(C110,$Q$2:$S$5,3)</f>
        <v>1300000</v>
      </c>
      <c r="E110" s="381">
        <v>3</v>
      </c>
      <c r="F110" s="390">
        <f>VLOOKUP(E110,$Q$2:$S$5,3)</f>
        <v>2400000</v>
      </c>
      <c r="G110" s="466">
        <f>+F110-D110</f>
        <v>1100000</v>
      </c>
      <c r="H110" s="116" t="s">
        <v>2918</v>
      </c>
      <c r="I110" s="385" t="s">
        <v>733</v>
      </c>
      <c r="J110" s="459" t="s">
        <v>2919</v>
      </c>
      <c r="K110" s="430" t="s">
        <v>2920</v>
      </c>
      <c r="L110" s="385">
        <v>3</v>
      </c>
      <c r="M110" s="451" t="s">
        <v>1563</v>
      </c>
      <c r="N110" s="465" t="s">
        <v>1564</v>
      </c>
      <c r="O110" s="390">
        <f t="shared" si="3"/>
        <v>2400000</v>
      </c>
      <c r="P110" s="393">
        <f>+G110+O110</f>
        <v>3500000</v>
      </c>
      <c r="W110" s="383"/>
    </row>
    <row r="111" spans="1:25" ht="33" customHeight="1">
      <c r="A111" s="385">
        <v>38</v>
      </c>
      <c r="B111" s="814" t="s">
        <v>2921</v>
      </c>
      <c r="C111" s="383">
        <v>4</v>
      </c>
      <c r="D111" s="418">
        <f>VLOOKUP(C111,$Q$2:$S$5,3)</f>
        <v>1300000</v>
      </c>
      <c r="E111" s="383">
        <v>2</v>
      </c>
      <c r="F111" s="418">
        <f>VLOOKUP(E111,$Q$2:$S$5,3)</f>
        <v>4700000</v>
      </c>
      <c r="G111" s="466">
        <f>+F111-D111</f>
        <v>3400000</v>
      </c>
      <c r="H111" s="116" t="s">
        <v>2922</v>
      </c>
      <c r="I111" s="385" t="s">
        <v>787</v>
      </c>
      <c r="J111" s="459" t="s">
        <v>2923</v>
      </c>
      <c r="K111" s="430" t="s">
        <v>2924</v>
      </c>
      <c r="L111" s="385">
        <v>4</v>
      </c>
      <c r="M111" s="451" t="s">
        <v>1565</v>
      </c>
      <c r="N111" s="465" t="s">
        <v>1566</v>
      </c>
      <c r="O111" s="390">
        <f t="shared" si="3"/>
        <v>1300000</v>
      </c>
      <c r="P111" s="816">
        <f>+G111+O111+O112+O113+O114</f>
        <v>8148907</v>
      </c>
      <c r="W111" s="383"/>
    </row>
    <row r="112" spans="1:25" ht="33" customHeight="1">
      <c r="A112" s="385">
        <v>39</v>
      </c>
      <c r="B112" s="818"/>
      <c r="C112" s="457"/>
      <c r="D112" s="457"/>
      <c r="E112" s="457"/>
      <c r="F112" s="457"/>
      <c r="G112" s="457"/>
      <c r="H112" s="116" t="s">
        <v>2925</v>
      </c>
      <c r="I112" s="385" t="s">
        <v>768</v>
      </c>
      <c r="J112" s="459" t="s">
        <v>2926</v>
      </c>
      <c r="K112" s="430" t="s">
        <v>2927</v>
      </c>
      <c r="L112" s="385">
        <v>4</v>
      </c>
      <c r="M112" s="451" t="s">
        <v>1565</v>
      </c>
      <c r="N112" s="465" t="s">
        <v>1566</v>
      </c>
      <c r="O112" s="390">
        <f t="shared" si="3"/>
        <v>1300000</v>
      </c>
      <c r="P112" s="837"/>
      <c r="W112" s="383"/>
    </row>
    <row r="113" spans="1:25" ht="33" customHeight="1">
      <c r="A113" s="385">
        <v>40</v>
      </c>
      <c r="B113" s="818"/>
      <c r="C113" s="460"/>
      <c r="D113" s="460"/>
      <c r="E113" s="460"/>
      <c r="F113" s="460"/>
      <c r="G113" s="460"/>
      <c r="H113" s="116" t="s">
        <v>2928</v>
      </c>
      <c r="I113" s="385" t="s">
        <v>824</v>
      </c>
      <c r="J113" s="459" t="s">
        <v>2929</v>
      </c>
      <c r="K113" s="430" t="s">
        <v>2930</v>
      </c>
      <c r="L113" s="385">
        <v>4</v>
      </c>
      <c r="M113" s="451" t="s">
        <v>1565</v>
      </c>
      <c r="N113" s="465" t="s">
        <v>1566</v>
      </c>
      <c r="O113" s="390">
        <f t="shared" si="3"/>
        <v>1300000</v>
      </c>
      <c r="P113" s="837"/>
      <c r="W113" s="383"/>
    </row>
    <row r="114" spans="1:25">
      <c r="A114" s="599"/>
      <c r="B114" s="815"/>
      <c r="C114" s="477"/>
      <c r="D114" s="477"/>
      <c r="E114" s="477"/>
      <c r="F114" s="477"/>
      <c r="G114" s="477"/>
      <c r="H114" s="611" t="s">
        <v>3690</v>
      </c>
      <c r="I114" s="611" t="s">
        <v>737</v>
      </c>
      <c r="J114" s="628">
        <v>45368</v>
      </c>
      <c r="K114" s="629" t="s">
        <v>3816</v>
      </c>
      <c r="L114" s="599">
        <v>4</v>
      </c>
      <c r="M114" s="629" t="s">
        <v>1565</v>
      </c>
      <c r="N114" s="599"/>
      <c r="O114" s="600">
        <v>848907</v>
      </c>
      <c r="P114" s="817"/>
      <c r="Q114" s="653">
        <v>45419</v>
      </c>
      <c r="X114" s="360" t="s">
        <v>147</v>
      </c>
    </row>
    <row r="115" spans="1:25" ht="33" customHeight="1">
      <c r="A115" s="385">
        <v>41</v>
      </c>
      <c r="B115" s="814" t="s">
        <v>853</v>
      </c>
      <c r="C115" s="383"/>
      <c r="D115" s="383"/>
      <c r="E115" s="383"/>
      <c r="F115" s="383"/>
      <c r="G115" s="383"/>
      <c r="H115" s="116" t="s">
        <v>2931</v>
      </c>
      <c r="I115" s="385" t="s">
        <v>763</v>
      </c>
      <c r="J115" s="459" t="s">
        <v>2932</v>
      </c>
      <c r="K115" s="430" t="s">
        <v>2933</v>
      </c>
      <c r="L115" s="385">
        <v>4</v>
      </c>
      <c r="M115" s="451" t="s">
        <v>1567</v>
      </c>
      <c r="N115" s="465" t="s">
        <v>1568</v>
      </c>
      <c r="O115" s="390">
        <f t="shared" si="3"/>
        <v>1300000</v>
      </c>
      <c r="P115" s="816">
        <f>+G115+O115+O116</f>
        <v>2600000</v>
      </c>
      <c r="W115" s="383"/>
    </row>
    <row r="116" spans="1:25" ht="33" customHeight="1">
      <c r="A116" s="385">
        <v>42</v>
      </c>
      <c r="B116" s="815"/>
      <c r="C116" s="381"/>
      <c r="D116" s="381"/>
      <c r="E116" s="381"/>
      <c r="F116" s="381"/>
      <c r="G116" s="381"/>
      <c r="H116" s="116" t="s">
        <v>2934</v>
      </c>
      <c r="I116" s="385" t="s">
        <v>768</v>
      </c>
      <c r="J116" s="459" t="s">
        <v>2935</v>
      </c>
      <c r="K116" s="430" t="s">
        <v>2936</v>
      </c>
      <c r="L116" s="385">
        <v>4</v>
      </c>
      <c r="M116" s="451" t="s">
        <v>2937</v>
      </c>
      <c r="N116" s="465" t="s">
        <v>1568</v>
      </c>
      <c r="O116" s="390">
        <f t="shared" si="3"/>
        <v>1300000</v>
      </c>
      <c r="P116" s="817"/>
      <c r="W116" s="383"/>
    </row>
    <row r="117" spans="1:25" ht="33" customHeight="1">
      <c r="A117" s="385">
        <v>43</v>
      </c>
      <c r="B117" s="392" t="s">
        <v>1106</v>
      </c>
      <c r="C117" s="381"/>
      <c r="D117" s="381"/>
      <c r="E117" s="381"/>
      <c r="F117" s="381"/>
      <c r="G117" s="381"/>
      <c r="H117" s="471" t="s">
        <v>1109</v>
      </c>
      <c r="I117" s="385" t="s">
        <v>768</v>
      </c>
      <c r="J117" s="459" t="s">
        <v>2938</v>
      </c>
      <c r="K117" s="472" t="s">
        <v>2939</v>
      </c>
      <c r="L117" s="385">
        <v>4</v>
      </c>
      <c r="M117" s="451" t="s">
        <v>1644</v>
      </c>
      <c r="N117" s="465" t="s">
        <v>1645</v>
      </c>
      <c r="O117" s="390">
        <f t="shared" si="3"/>
        <v>1300000</v>
      </c>
      <c r="P117" s="393">
        <f>+G117+O117</f>
        <v>1300000</v>
      </c>
      <c r="W117" s="383"/>
    </row>
    <row r="118" spans="1:25" ht="25.15" customHeight="1">
      <c r="A118" s="401"/>
      <c r="B118" s="399"/>
      <c r="C118" s="398"/>
      <c r="D118" s="398"/>
      <c r="E118" s="398"/>
      <c r="F118" s="398"/>
      <c r="G118" s="398"/>
      <c r="H118" s="473"/>
      <c r="I118" s="401"/>
      <c r="J118" s="453"/>
      <c r="K118" s="474"/>
      <c r="L118" s="401"/>
      <c r="M118" s="400"/>
      <c r="N118" s="401"/>
      <c r="O118" s="404"/>
      <c r="P118" s="475"/>
      <c r="W118" s="383"/>
    </row>
    <row r="119" spans="1:25" s="407" customFormat="1" ht="25.15" customHeight="1">
      <c r="A119" s="372"/>
      <c r="B119" s="373" t="s">
        <v>96</v>
      </c>
      <c r="C119" s="372"/>
      <c r="D119" s="372"/>
      <c r="E119" s="372"/>
      <c r="F119" s="372"/>
      <c r="G119" s="476">
        <f>SUM(G120:G141)</f>
        <v>3400000</v>
      </c>
      <c r="H119" s="380"/>
      <c r="I119" s="372"/>
      <c r="J119" s="375"/>
      <c r="K119" s="376"/>
      <c r="L119" s="372"/>
      <c r="M119" s="448"/>
      <c r="N119" s="372"/>
      <c r="O119" s="378">
        <f>SUM(O120:O141)</f>
        <v>27300000</v>
      </c>
      <c r="P119" s="409">
        <f>SUM(P120:P141)</f>
        <v>30700000</v>
      </c>
      <c r="Q119" s="410">
        <f>+G119+O119</f>
        <v>30700000</v>
      </c>
      <c r="U119" s="407">
        <v>21</v>
      </c>
      <c r="W119" s="372"/>
    </row>
    <row r="120" spans="1:25" ht="37.15" customHeight="1">
      <c r="A120" s="383">
        <v>1</v>
      </c>
      <c r="B120" s="116" t="s">
        <v>1235</v>
      </c>
      <c r="C120" s="385"/>
      <c r="D120" s="385"/>
      <c r="E120" s="385"/>
      <c r="F120" s="385"/>
      <c r="G120" s="385"/>
      <c r="H120" s="116" t="s">
        <v>1233</v>
      </c>
      <c r="I120" s="385" t="s">
        <v>792</v>
      </c>
      <c r="J120" s="412" t="s">
        <v>2940</v>
      </c>
      <c r="K120" s="449" t="s">
        <v>1234</v>
      </c>
      <c r="L120" s="385">
        <v>4</v>
      </c>
      <c r="M120" s="427" t="s">
        <v>1646</v>
      </c>
      <c r="N120" s="477" t="s">
        <v>1651</v>
      </c>
      <c r="O120" s="390">
        <f t="shared" ref="O120:O140" si="4">VLOOKUP(L120,$Q$2:$S$5,3)</f>
        <v>1300000</v>
      </c>
      <c r="P120" s="397">
        <f>+G120+O120</f>
        <v>1300000</v>
      </c>
      <c r="W120" s="385" t="s">
        <v>732</v>
      </c>
    </row>
    <row r="121" spans="1:25" ht="25.15" customHeight="1">
      <c r="A121" s="383">
        <v>2</v>
      </c>
      <c r="B121" s="382" t="s">
        <v>2941</v>
      </c>
      <c r="C121" s="383"/>
      <c r="D121" s="383"/>
      <c r="E121" s="383"/>
      <c r="F121" s="383"/>
      <c r="G121" s="383"/>
      <c r="H121" s="116" t="s">
        <v>2942</v>
      </c>
      <c r="I121" s="385" t="s">
        <v>792</v>
      </c>
      <c r="J121" s="419" t="s">
        <v>2943</v>
      </c>
      <c r="K121" s="413" t="s">
        <v>2944</v>
      </c>
      <c r="L121" s="385">
        <v>4</v>
      </c>
      <c r="M121" s="427" t="s">
        <v>1665</v>
      </c>
      <c r="N121" s="477" t="s">
        <v>1664</v>
      </c>
      <c r="O121" s="390">
        <f t="shared" si="4"/>
        <v>1300000</v>
      </c>
      <c r="P121" s="816">
        <f>+G121+O121+O122+O123+O124</f>
        <v>5200000</v>
      </c>
      <c r="W121" s="385" t="s">
        <v>732</v>
      </c>
    </row>
    <row r="122" spans="1:25" ht="25.15" customHeight="1">
      <c r="A122" s="383">
        <v>3</v>
      </c>
      <c r="B122" s="814" t="s">
        <v>1200</v>
      </c>
      <c r="C122" s="383"/>
      <c r="D122" s="383"/>
      <c r="E122" s="383"/>
      <c r="F122" s="383"/>
      <c r="G122" s="383"/>
      <c r="H122" s="116" t="s">
        <v>1199</v>
      </c>
      <c r="I122" s="385" t="s">
        <v>792</v>
      </c>
      <c r="J122" s="412" t="s">
        <v>2945</v>
      </c>
      <c r="K122" s="449" t="s">
        <v>111</v>
      </c>
      <c r="L122" s="385">
        <v>4</v>
      </c>
      <c r="M122" s="427" t="s">
        <v>1661</v>
      </c>
      <c r="N122" s="477" t="s">
        <v>1660</v>
      </c>
      <c r="O122" s="390">
        <f t="shared" si="4"/>
        <v>1300000</v>
      </c>
      <c r="P122" s="837"/>
      <c r="W122" s="385" t="s">
        <v>732</v>
      </c>
    </row>
    <row r="123" spans="1:25" ht="25.15" customHeight="1">
      <c r="A123" s="383">
        <v>4</v>
      </c>
      <c r="B123" s="818"/>
      <c r="C123" s="417"/>
      <c r="D123" s="417"/>
      <c r="E123" s="417"/>
      <c r="F123" s="417"/>
      <c r="G123" s="417"/>
      <c r="H123" s="116" t="s">
        <v>1201</v>
      </c>
      <c r="I123" s="385" t="s">
        <v>792</v>
      </c>
      <c r="J123" s="412" t="s">
        <v>2946</v>
      </c>
      <c r="K123" s="449" t="s">
        <v>111</v>
      </c>
      <c r="L123" s="385">
        <v>4</v>
      </c>
      <c r="M123" s="427" t="s">
        <v>1661</v>
      </c>
      <c r="N123" s="477" t="s">
        <v>1660</v>
      </c>
      <c r="O123" s="390">
        <f t="shared" si="4"/>
        <v>1300000</v>
      </c>
      <c r="P123" s="837"/>
      <c r="W123" s="385" t="s">
        <v>732</v>
      </c>
    </row>
    <row r="124" spans="1:25" ht="25.15" customHeight="1">
      <c r="A124" s="383">
        <v>5</v>
      </c>
      <c r="B124" s="815"/>
      <c r="C124" s="381"/>
      <c r="D124" s="381"/>
      <c r="E124" s="381"/>
      <c r="F124" s="381"/>
      <c r="G124" s="381"/>
      <c r="H124" s="116" t="s">
        <v>2947</v>
      </c>
      <c r="I124" s="385" t="s">
        <v>768</v>
      </c>
      <c r="J124" s="412" t="s">
        <v>2948</v>
      </c>
      <c r="K124" s="449" t="s">
        <v>2949</v>
      </c>
      <c r="L124" s="385">
        <v>4</v>
      </c>
      <c r="M124" s="427" t="s">
        <v>1661</v>
      </c>
      <c r="N124" s="477" t="s">
        <v>1660</v>
      </c>
      <c r="O124" s="390">
        <f t="shared" si="4"/>
        <v>1300000</v>
      </c>
      <c r="P124" s="817"/>
      <c r="W124" s="385"/>
    </row>
    <row r="125" spans="1:25" ht="25.15" customHeight="1">
      <c r="A125" s="383">
        <v>6</v>
      </c>
      <c r="B125" s="116" t="s">
        <v>1204</v>
      </c>
      <c r="C125" s="385"/>
      <c r="D125" s="385"/>
      <c r="E125" s="385"/>
      <c r="F125" s="385"/>
      <c r="G125" s="385"/>
      <c r="H125" s="116" t="s">
        <v>1202</v>
      </c>
      <c r="I125" s="385" t="s">
        <v>1007</v>
      </c>
      <c r="J125" s="412" t="s">
        <v>2950</v>
      </c>
      <c r="K125" s="449" t="s">
        <v>1203</v>
      </c>
      <c r="L125" s="385">
        <v>4</v>
      </c>
      <c r="M125" s="427" t="s">
        <v>1648</v>
      </c>
      <c r="N125" s="477" t="s">
        <v>1655</v>
      </c>
      <c r="O125" s="390">
        <f t="shared" si="4"/>
        <v>1300000</v>
      </c>
      <c r="P125" s="397">
        <f>+G125+O125</f>
        <v>1300000</v>
      </c>
      <c r="W125" s="385" t="s">
        <v>732</v>
      </c>
      <c r="Y125" s="360" t="s">
        <v>3703</v>
      </c>
    </row>
    <row r="126" spans="1:25" ht="25.15" customHeight="1">
      <c r="A126" s="383">
        <v>7</v>
      </c>
      <c r="B126" s="814" t="s">
        <v>1207</v>
      </c>
      <c r="C126" s="383"/>
      <c r="D126" s="383"/>
      <c r="E126" s="383"/>
      <c r="F126" s="383"/>
      <c r="G126" s="383"/>
      <c r="H126" s="116" t="s">
        <v>1205</v>
      </c>
      <c r="I126" s="385" t="s">
        <v>768</v>
      </c>
      <c r="J126" s="412" t="s">
        <v>2951</v>
      </c>
      <c r="K126" s="470" t="s">
        <v>2952</v>
      </c>
      <c r="L126" s="385">
        <v>4</v>
      </c>
      <c r="M126" s="427" t="s">
        <v>1649</v>
      </c>
      <c r="N126" s="477" t="s">
        <v>1658</v>
      </c>
      <c r="O126" s="390">
        <f t="shared" si="4"/>
        <v>1300000</v>
      </c>
      <c r="P126" s="816">
        <f>+G126+O126+O127+O128</f>
        <v>3900000</v>
      </c>
      <c r="W126" s="385" t="s">
        <v>732</v>
      </c>
    </row>
    <row r="127" spans="1:25" ht="25.15" customHeight="1">
      <c r="A127" s="383">
        <v>8</v>
      </c>
      <c r="B127" s="818"/>
      <c r="C127" s="417"/>
      <c r="D127" s="417"/>
      <c r="E127" s="417"/>
      <c r="F127" s="417"/>
      <c r="G127" s="417"/>
      <c r="H127" s="116" t="s">
        <v>1149</v>
      </c>
      <c r="I127" s="385" t="s">
        <v>737</v>
      </c>
      <c r="J127" s="412" t="s">
        <v>2953</v>
      </c>
      <c r="K127" s="449" t="s">
        <v>107</v>
      </c>
      <c r="L127" s="385">
        <v>4</v>
      </c>
      <c r="M127" s="427" t="s">
        <v>1649</v>
      </c>
      <c r="N127" s="477" t="s">
        <v>1658</v>
      </c>
      <c r="O127" s="390">
        <f t="shared" si="4"/>
        <v>1300000</v>
      </c>
      <c r="P127" s="837"/>
      <c r="W127" s="385" t="s">
        <v>732</v>
      </c>
    </row>
    <row r="128" spans="1:25" ht="25.15" customHeight="1">
      <c r="A128" s="383">
        <v>9</v>
      </c>
      <c r="B128" s="815"/>
      <c r="C128" s="381"/>
      <c r="D128" s="381"/>
      <c r="E128" s="381"/>
      <c r="F128" s="381"/>
      <c r="G128" s="381"/>
      <c r="H128" s="116" t="s">
        <v>1208</v>
      </c>
      <c r="I128" s="385" t="s">
        <v>792</v>
      </c>
      <c r="J128" s="412" t="s">
        <v>2954</v>
      </c>
      <c r="K128" s="449" t="s">
        <v>107</v>
      </c>
      <c r="L128" s="385">
        <v>4</v>
      </c>
      <c r="M128" s="427" t="s">
        <v>1649</v>
      </c>
      <c r="N128" s="477" t="s">
        <v>1658</v>
      </c>
      <c r="O128" s="390">
        <f t="shared" si="4"/>
        <v>1300000</v>
      </c>
      <c r="P128" s="817"/>
      <c r="W128" s="385" t="s">
        <v>732</v>
      </c>
    </row>
    <row r="129" spans="1:25" ht="25.15" customHeight="1">
      <c r="A129" s="383">
        <v>10</v>
      </c>
      <c r="B129" s="814" t="s">
        <v>1211</v>
      </c>
      <c r="C129" s="383"/>
      <c r="D129" s="383"/>
      <c r="E129" s="383"/>
      <c r="F129" s="383"/>
      <c r="G129" s="383"/>
      <c r="H129" s="116" t="s">
        <v>1209</v>
      </c>
      <c r="I129" s="385" t="s">
        <v>768</v>
      </c>
      <c r="J129" s="412" t="s">
        <v>2955</v>
      </c>
      <c r="K129" s="470" t="s">
        <v>2956</v>
      </c>
      <c r="L129" s="385">
        <v>4</v>
      </c>
      <c r="M129" s="427" t="s">
        <v>1667</v>
      </c>
      <c r="N129" s="477" t="s">
        <v>1666</v>
      </c>
      <c r="O129" s="390">
        <f t="shared" si="4"/>
        <v>1300000</v>
      </c>
      <c r="P129" s="816">
        <f>+G129+O129+O130</f>
        <v>2600000</v>
      </c>
      <c r="W129" s="385" t="s">
        <v>732</v>
      </c>
      <c r="Y129" s="360" t="s">
        <v>3703</v>
      </c>
    </row>
    <row r="130" spans="1:25" ht="25.15" customHeight="1">
      <c r="A130" s="383">
        <v>11</v>
      </c>
      <c r="B130" s="815"/>
      <c r="C130" s="381"/>
      <c r="D130" s="381"/>
      <c r="E130" s="381"/>
      <c r="F130" s="381"/>
      <c r="G130" s="381"/>
      <c r="H130" s="116" t="s">
        <v>1212</v>
      </c>
      <c r="I130" s="385" t="s">
        <v>763</v>
      </c>
      <c r="J130" s="412" t="s">
        <v>2957</v>
      </c>
      <c r="K130" s="470" t="s">
        <v>1213</v>
      </c>
      <c r="L130" s="385">
        <v>4</v>
      </c>
      <c r="M130" s="427" t="s">
        <v>1667</v>
      </c>
      <c r="N130" s="477" t="s">
        <v>1666</v>
      </c>
      <c r="O130" s="390">
        <f t="shared" si="4"/>
        <v>1300000</v>
      </c>
      <c r="P130" s="817"/>
      <c r="W130" s="385" t="s">
        <v>732</v>
      </c>
      <c r="Y130" s="360" t="s">
        <v>3703</v>
      </c>
    </row>
    <row r="131" spans="1:25" ht="25.15" customHeight="1">
      <c r="A131" s="383">
        <v>12</v>
      </c>
      <c r="B131" s="814" t="s">
        <v>1218</v>
      </c>
      <c r="C131" s="383"/>
      <c r="D131" s="383"/>
      <c r="E131" s="383"/>
      <c r="F131" s="383"/>
      <c r="G131" s="383"/>
      <c r="H131" s="116" t="s">
        <v>2958</v>
      </c>
      <c r="I131" s="385" t="s">
        <v>763</v>
      </c>
      <c r="J131" s="412" t="s">
        <v>2959</v>
      </c>
      <c r="K131" s="470" t="s">
        <v>2960</v>
      </c>
      <c r="L131" s="385">
        <v>4</v>
      </c>
      <c r="M131" s="427" t="s">
        <v>1657</v>
      </c>
      <c r="N131" s="477" t="s">
        <v>1656</v>
      </c>
      <c r="O131" s="390">
        <f t="shared" si="4"/>
        <v>1300000</v>
      </c>
      <c r="P131" s="816">
        <f>+G131+O131+O132+O133+O134+O135</f>
        <v>6500000</v>
      </c>
      <c r="W131" s="385" t="s">
        <v>744</v>
      </c>
      <c r="Y131" s="360" t="s">
        <v>3703</v>
      </c>
    </row>
    <row r="132" spans="1:25" ht="25.15" customHeight="1">
      <c r="A132" s="383">
        <v>13</v>
      </c>
      <c r="B132" s="818"/>
      <c r="C132" s="417"/>
      <c r="D132" s="417"/>
      <c r="E132" s="417"/>
      <c r="F132" s="417"/>
      <c r="G132" s="417"/>
      <c r="H132" s="116" t="s">
        <v>2961</v>
      </c>
      <c r="I132" s="385" t="s">
        <v>768</v>
      </c>
      <c r="J132" s="412" t="s">
        <v>2962</v>
      </c>
      <c r="K132" s="470" t="s">
        <v>2963</v>
      </c>
      <c r="L132" s="385">
        <v>4</v>
      </c>
      <c r="M132" s="427" t="s">
        <v>1657</v>
      </c>
      <c r="N132" s="477" t="s">
        <v>1656</v>
      </c>
      <c r="O132" s="390">
        <f t="shared" si="4"/>
        <v>1300000</v>
      </c>
      <c r="P132" s="837"/>
      <c r="W132" s="385" t="s">
        <v>744</v>
      </c>
      <c r="Y132" s="360" t="s">
        <v>3703</v>
      </c>
    </row>
    <row r="133" spans="1:25" ht="25.15" customHeight="1">
      <c r="A133" s="383">
        <v>14</v>
      </c>
      <c r="B133" s="818"/>
      <c r="C133" s="417"/>
      <c r="D133" s="417"/>
      <c r="E133" s="417"/>
      <c r="F133" s="417"/>
      <c r="G133" s="417"/>
      <c r="H133" s="116" t="s">
        <v>1214</v>
      </c>
      <c r="I133" s="385" t="s">
        <v>787</v>
      </c>
      <c r="J133" s="412" t="s">
        <v>2964</v>
      </c>
      <c r="K133" s="413" t="s">
        <v>1215</v>
      </c>
      <c r="L133" s="385">
        <v>4</v>
      </c>
      <c r="M133" s="427" t="s">
        <v>1657</v>
      </c>
      <c r="N133" s="477" t="s">
        <v>1656</v>
      </c>
      <c r="O133" s="390">
        <f t="shared" si="4"/>
        <v>1300000</v>
      </c>
      <c r="P133" s="837"/>
      <c r="W133" s="385" t="s">
        <v>732</v>
      </c>
    </row>
    <row r="134" spans="1:25" ht="25.15" customHeight="1">
      <c r="A134" s="383">
        <v>15</v>
      </c>
      <c r="B134" s="818"/>
      <c r="C134" s="417"/>
      <c r="D134" s="417"/>
      <c r="E134" s="417"/>
      <c r="F134" s="417"/>
      <c r="G134" s="417"/>
      <c r="H134" s="116" t="s">
        <v>1216</v>
      </c>
      <c r="I134" s="385" t="s">
        <v>792</v>
      </c>
      <c r="J134" s="419" t="s">
        <v>1217</v>
      </c>
      <c r="K134" s="413" t="s">
        <v>1323</v>
      </c>
      <c r="L134" s="385">
        <v>4</v>
      </c>
      <c r="M134" s="427" t="s">
        <v>1657</v>
      </c>
      <c r="N134" s="477" t="s">
        <v>1656</v>
      </c>
      <c r="O134" s="390">
        <f t="shared" si="4"/>
        <v>1300000</v>
      </c>
      <c r="P134" s="837"/>
      <c r="W134" s="385" t="s">
        <v>732</v>
      </c>
    </row>
    <row r="135" spans="1:25" ht="25.15" customHeight="1">
      <c r="A135" s="383">
        <v>16</v>
      </c>
      <c r="B135" s="815"/>
      <c r="C135" s="381"/>
      <c r="D135" s="381"/>
      <c r="E135" s="381"/>
      <c r="F135" s="381"/>
      <c r="G135" s="381"/>
      <c r="H135" s="116" t="s">
        <v>2965</v>
      </c>
      <c r="I135" s="385" t="s">
        <v>792</v>
      </c>
      <c r="J135" s="419" t="s">
        <v>2966</v>
      </c>
      <c r="K135" s="413" t="s">
        <v>1323</v>
      </c>
      <c r="L135" s="385">
        <v>4</v>
      </c>
      <c r="M135" s="427" t="s">
        <v>1657</v>
      </c>
      <c r="N135" s="477" t="s">
        <v>1656</v>
      </c>
      <c r="O135" s="390">
        <f t="shared" si="4"/>
        <v>1300000</v>
      </c>
      <c r="P135" s="817"/>
      <c r="W135" s="385" t="s">
        <v>744</v>
      </c>
    </row>
    <row r="136" spans="1:25" ht="25.15" customHeight="1">
      <c r="A136" s="383">
        <v>17</v>
      </c>
      <c r="B136" s="382" t="s">
        <v>1222</v>
      </c>
      <c r="C136" s="383">
        <v>4</v>
      </c>
      <c r="D136" s="390">
        <f>VLOOKUP(C136,$Q$2:$S$5,3)</f>
        <v>1300000</v>
      </c>
      <c r="E136" s="383">
        <v>2</v>
      </c>
      <c r="F136" s="390">
        <f>VLOOKUP(E136,$Q$2:$S$5,3)</f>
        <v>4700000</v>
      </c>
      <c r="G136" s="466">
        <f>+F136-D136</f>
        <v>3400000</v>
      </c>
      <c r="H136" s="116" t="s">
        <v>1223</v>
      </c>
      <c r="I136" s="385" t="s">
        <v>792</v>
      </c>
      <c r="J136" s="419" t="s">
        <v>2967</v>
      </c>
      <c r="K136" s="449" t="s">
        <v>119</v>
      </c>
      <c r="L136" s="385">
        <v>4</v>
      </c>
      <c r="M136" s="427" t="s">
        <v>1669</v>
      </c>
      <c r="N136" s="477" t="s">
        <v>1668</v>
      </c>
      <c r="O136" s="390">
        <f t="shared" si="4"/>
        <v>1300000</v>
      </c>
      <c r="P136" s="391">
        <f>+G136+O136</f>
        <v>4700000</v>
      </c>
      <c r="W136" s="385" t="s">
        <v>732</v>
      </c>
    </row>
    <row r="137" spans="1:25" ht="25.15" customHeight="1">
      <c r="A137" s="383">
        <v>18</v>
      </c>
      <c r="B137" s="116" t="s">
        <v>1226</v>
      </c>
      <c r="C137" s="385"/>
      <c r="D137" s="385"/>
      <c r="E137" s="385"/>
      <c r="F137" s="385"/>
      <c r="G137" s="385"/>
      <c r="H137" s="116" t="s">
        <v>1224</v>
      </c>
      <c r="I137" s="385" t="s">
        <v>733</v>
      </c>
      <c r="J137" s="412" t="s">
        <v>2968</v>
      </c>
      <c r="K137" s="449" t="s">
        <v>1225</v>
      </c>
      <c r="L137" s="385">
        <v>4</v>
      </c>
      <c r="M137" s="427" t="s">
        <v>1663</v>
      </c>
      <c r="N137" s="477" t="s">
        <v>1662</v>
      </c>
      <c r="O137" s="390">
        <f t="shared" si="4"/>
        <v>1300000</v>
      </c>
      <c r="P137" s="397">
        <f>+G137+O137</f>
        <v>1300000</v>
      </c>
      <c r="W137" s="385" t="s">
        <v>732</v>
      </c>
    </row>
    <row r="138" spans="1:25" ht="25.15" customHeight="1">
      <c r="A138" s="383">
        <v>19</v>
      </c>
      <c r="B138" s="820" t="s">
        <v>2969</v>
      </c>
      <c r="C138" s="385"/>
      <c r="D138" s="385"/>
      <c r="E138" s="385"/>
      <c r="F138" s="385"/>
      <c r="G138" s="385"/>
      <c r="H138" s="116" t="s">
        <v>1227</v>
      </c>
      <c r="I138" s="385" t="s">
        <v>787</v>
      </c>
      <c r="J138" s="412" t="s">
        <v>2970</v>
      </c>
      <c r="K138" s="449" t="s">
        <v>1228</v>
      </c>
      <c r="L138" s="385">
        <v>4</v>
      </c>
      <c r="M138" s="427" t="s">
        <v>1654</v>
      </c>
      <c r="N138" s="477" t="s">
        <v>1653</v>
      </c>
      <c r="O138" s="390">
        <f t="shared" si="4"/>
        <v>1300000</v>
      </c>
      <c r="P138" s="816">
        <f>+G138+O138+O139+O140</f>
        <v>3900000</v>
      </c>
      <c r="W138" s="385" t="s">
        <v>732</v>
      </c>
    </row>
    <row r="139" spans="1:25" ht="25.15" customHeight="1">
      <c r="A139" s="383">
        <v>20</v>
      </c>
      <c r="B139" s="820"/>
      <c r="C139" s="385"/>
      <c r="D139" s="385"/>
      <c r="E139" s="385"/>
      <c r="F139" s="385"/>
      <c r="G139" s="385"/>
      <c r="H139" s="116" t="s">
        <v>1230</v>
      </c>
      <c r="I139" s="385" t="s">
        <v>792</v>
      </c>
      <c r="J139" s="412" t="s">
        <v>2971</v>
      </c>
      <c r="K139" s="449" t="s">
        <v>1231</v>
      </c>
      <c r="L139" s="385">
        <v>4</v>
      </c>
      <c r="M139" s="427" t="s">
        <v>1654</v>
      </c>
      <c r="N139" s="477" t="s">
        <v>1653</v>
      </c>
      <c r="O139" s="390">
        <f t="shared" si="4"/>
        <v>1300000</v>
      </c>
      <c r="P139" s="837"/>
      <c r="W139" s="385" t="s">
        <v>732</v>
      </c>
    </row>
    <row r="140" spans="1:25" ht="25.15" customHeight="1">
      <c r="A140" s="383">
        <v>21</v>
      </c>
      <c r="B140" s="820"/>
      <c r="C140" s="385"/>
      <c r="D140" s="385"/>
      <c r="E140" s="385"/>
      <c r="F140" s="385"/>
      <c r="G140" s="385"/>
      <c r="H140" s="116" t="s">
        <v>1232</v>
      </c>
      <c r="I140" s="385" t="s">
        <v>792</v>
      </c>
      <c r="J140" s="412" t="s">
        <v>2972</v>
      </c>
      <c r="K140" s="449" t="s">
        <v>100</v>
      </c>
      <c r="L140" s="385">
        <v>4</v>
      </c>
      <c r="M140" s="427" t="s">
        <v>1654</v>
      </c>
      <c r="N140" s="477" t="s">
        <v>1653</v>
      </c>
      <c r="O140" s="390">
        <f t="shared" si="4"/>
        <v>1300000</v>
      </c>
      <c r="P140" s="817"/>
      <c r="U140" s="360">
        <v>22</v>
      </c>
      <c r="W140" s="385" t="s">
        <v>732</v>
      </c>
    </row>
    <row r="141" spans="1:25" ht="25.15" customHeight="1">
      <c r="A141" s="478"/>
      <c r="B141" s="473"/>
      <c r="C141" s="401"/>
      <c r="D141" s="401"/>
      <c r="E141" s="401"/>
      <c r="F141" s="401"/>
      <c r="G141" s="401"/>
      <c r="H141" s="473"/>
      <c r="I141" s="401"/>
      <c r="J141" s="453"/>
      <c r="K141" s="454"/>
      <c r="L141" s="401"/>
      <c r="M141" s="400"/>
      <c r="N141" s="401"/>
      <c r="O141" s="404"/>
      <c r="P141" s="479"/>
      <c r="W141" s="385"/>
    </row>
    <row r="142" spans="1:25" s="407" customFormat="1" ht="25.15" customHeight="1">
      <c r="A142" s="372"/>
      <c r="B142" s="373" t="s">
        <v>120</v>
      </c>
      <c r="C142" s="372"/>
      <c r="D142" s="372"/>
      <c r="E142" s="372"/>
      <c r="F142" s="372"/>
      <c r="G142" s="480">
        <f>SUM(G143:G155)</f>
        <v>15200000</v>
      </c>
      <c r="H142" s="380"/>
      <c r="I142" s="372"/>
      <c r="J142" s="375"/>
      <c r="K142" s="376"/>
      <c r="L142" s="372"/>
      <c r="M142" s="448"/>
      <c r="N142" s="372"/>
      <c r="O142" s="378">
        <f>SUM(O143:O155)</f>
        <v>19389617</v>
      </c>
      <c r="P142" s="409">
        <f>SUM(P143:P155)</f>
        <v>34589617</v>
      </c>
      <c r="Q142" s="410">
        <f>+G142+O142</f>
        <v>34589617</v>
      </c>
      <c r="S142" s="407">
        <v>1</v>
      </c>
      <c r="T142" s="407">
        <v>1</v>
      </c>
      <c r="U142" s="407">
        <v>9</v>
      </c>
      <c r="W142" s="372"/>
    </row>
    <row r="143" spans="1:25" ht="25.15" customHeight="1">
      <c r="A143" s="385">
        <v>1</v>
      </c>
      <c r="B143" s="814" t="s">
        <v>1268</v>
      </c>
      <c r="C143" s="383">
        <v>4</v>
      </c>
      <c r="D143" s="418">
        <f>VLOOKUP(C143,$Q$2:$S$5,3)</f>
        <v>1300000</v>
      </c>
      <c r="E143" s="383">
        <v>1</v>
      </c>
      <c r="F143" s="418">
        <f>VLOOKUP(E143,$Q$2:$S$5,3)</f>
        <v>7200000</v>
      </c>
      <c r="G143" s="466">
        <f>+F143-D143</f>
        <v>5900000</v>
      </c>
      <c r="H143" s="116" t="s">
        <v>1265</v>
      </c>
      <c r="I143" s="385" t="s">
        <v>763</v>
      </c>
      <c r="J143" s="412" t="s">
        <v>1266</v>
      </c>
      <c r="K143" s="413" t="s">
        <v>1267</v>
      </c>
      <c r="L143" s="385">
        <v>4</v>
      </c>
      <c r="M143" s="427" t="s">
        <v>2973</v>
      </c>
      <c r="N143" s="428" t="s">
        <v>2974</v>
      </c>
      <c r="O143" s="390">
        <f t="shared" ref="O143:O154" si="5">VLOOKUP(L143,$Q$2:$S$5,3)</f>
        <v>1300000</v>
      </c>
      <c r="P143" s="816">
        <f>+G143+O143+O144</f>
        <v>8500000</v>
      </c>
      <c r="W143" s="385" t="s">
        <v>732</v>
      </c>
    </row>
    <row r="144" spans="1:25" ht="25.15" customHeight="1">
      <c r="A144" s="385">
        <v>2</v>
      </c>
      <c r="B144" s="815"/>
      <c r="C144" s="381"/>
      <c r="D144" s="381"/>
      <c r="E144" s="381"/>
      <c r="F144" s="381"/>
      <c r="G144" s="381"/>
      <c r="H144" s="116" t="s">
        <v>1269</v>
      </c>
      <c r="I144" s="385" t="s">
        <v>768</v>
      </c>
      <c r="J144" s="412" t="s">
        <v>1270</v>
      </c>
      <c r="K144" s="413" t="s">
        <v>1271</v>
      </c>
      <c r="L144" s="385">
        <v>4</v>
      </c>
      <c r="M144" s="427" t="s">
        <v>2975</v>
      </c>
      <c r="N144" s="428" t="s">
        <v>2974</v>
      </c>
      <c r="O144" s="390">
        <f t="shared" si="5"/>
        <v>1300000</v>
      </c>
      <c r="P144" s="817"/>
      <c r="W144" s="385" t="s">
        <v>732</v>
      </c>
    </row>
    <row r="145" spans="1:24" ht="25.15" customHeight="1">
      <c r="A145" s="385">
        <v>3</v>
      </c>
      <c r="B145" s="814" t="s">
        <v>1260</v>
      </c>
      <c r="C145" s="383">
        <v>4</v>
      </c>
      <c r="D145" s="418">
        <f>VLOOKUP(C145,$Q$2:$S$5,3)</f>
        <v>1300000</v>
      </c>
      <c r="E145" s="383">
        <v>2</v>
      </c>
      <c r="F145" s="418">
        <f>VLOOKUP(E145,$Q$2:$S$5,3)</f>
        <v>4700000</v>
      </c>
      <c r="G145" s="466">
        <f>+F145-D145</f>
        <v>3400000</v>
      </c>
      <c r="H145" s="384" t="s">
        <v>1257</v>
      </c>
      <c r="I145" s="385" t="s">
        <v>866</v>
      </c>
      <c r="J145" s="412" t="s">
        <v>1258</v>
      </c>
      <c r="K145" s="449" t="s">
        <v>1259</v>
      </c>
      <c r="L145" s="385">
        <v>2</v>
      </c>
      <c r="M145" s="427" t="s">
        <v>2976</v>
      </c>
      <c r="N145" s="428" t="s">
        <v>2977</v>
      </c>
      <c r="O145" s="390">
        <f t="shared" si="5"/>
        <v>4700000</v>
      </c>
      <c r="P145" s="816">
        <f>+G145+O145+O146</f>
        <v>10500000</v>
      </c>
      <c r="W145" s="385" t="s">
        <v>732</v>
      </c>
    </row>
    <row r="146" spans="1:24" ht="25.15" customHeight="1">
      <c r="A146" s="385">
        <v>4</v>
      </c>
      <c r="B146" s="815"/>
      <c r="C146" s="381"/>
      <c r="D146" s="381"/>
      <c r="E146" s="381"/>
      <c r="F146" s="381"/>
      <c r="G146" s="381"/>
      <c r="H146" s="384" t="s">
        <v>1261</v>
      </c>
      <c r="I146" s="385" t="s">
        <v>1062</v>
      </c>
      <c r="J146" s="419" t="s">
        <v>1262</v>
      </c>
      <c r="K146" s="413" t="s">
        <v>1264</v>
      </c>
      <c r="L146" s="385">
        <v>3</v>
      </c>
      <c r="M146" s="427" t="s">
        <v>2976</v>
      </c>
      <c r="N146" s="428" t="s">
        <v>2977</v>
      </c>
      <c r="O146" s="390">
        <f t="shared" si="5"/>
        <v>2400000</v>
      </c>
      <c r="P146" s="817"/>
      <c r="W146" s="385" t="s">
        <v>732</v>
      </c>
    </row>
    <row r="147" spans="1:24" ht="25.15" customHeight="1">
      <c r="A147" s="385">
        <v>5</v>
      </c>
      <c r="B147" s="814" t="s">
        <v>2978</v>
      </c>
      <c r="C147" s="383">
        <v>4</v>
      </c>
      <c r="D147" s="418">
        <f>VLOOKUP(C147,$Q$2:$S$5,3)</f>
        <v>1300000</v>
      </c>
      <c r="E147" s="383">
        <v>1</v>
      </c>
      <c r="F147" s="418">
        <f>VLOOKUP(E147,$Q$2:$S$5,3)</f>
        <v>7200000</v>
      </c>
      <c r="G147" s="466">
        <f>+F147-D147</f>
        <v>5900000</v>
      </c>
      <c r="H147" s="116" t="s">
        <v>2979</v>
      </c>
      <c r="I147" s="385" t="s">
        <v>733</v>
      </c>
      <c r="J147" s="412" t="s">
        <v>2980</v>
      </c>
      <c r="K147" s="470" t="s">
        <v>2981</v>
      </c>
      <c r="L147" s="385">
        <v>4</v>
      </c>
      <c r="M147" s="427" t="s">
        <v>2982</v>
      </c>
      <c r="N147" s="428" t="s">
        <v>2983</v>
      </c>
      <c r="O147" s="390">
        <f t="shared" si="5"/>
        <v>1300000</v>
      </c>
      <c r="P147" s="816">
        <f>+G147+O147+O148+O149</f>
        <v>9800000</v>
      </c>
      <c r="W147" s="385" t="s">
        <v>744</v>
      </c>
    </row>
    <row r="148" spans="1:24" ht="25.15" customHeight="1">
      <c r="A148" s="385">
        <v>6</v>
      </c>
      <c r="B148" s="818"/>
      <c r="C148" s="417"/>
      <c r="D148" s="417"/>
      <c r="E148" s="417"/>
      <c r="F148" s="417"/>
      <c r="G148" s="417"/>
      <c r="H148" s="116" t="s">
        <v>2984</v>
      </c>
      <c r="I148" s="385" t="s">
        <v>737</v>
      </c>
      <c r="J148" s="412" t="s">
        <v>2985</v>
      </c>
      <c r="K148" s="470" t="s">
        <v>141</v>
      </c>
      <c r="L148" s="385">
        <v>4</v>
      </c>
      <c r="M148" s="427" t="s">
        <v>1504</v>
      </c>
      <c r="N148" s="428" t="s">
        <v>1505</v>
      </c>
      <c r="O148" s="390">
        <f t="shared" si="5"/>
        <v>1300000</v>
      </c>
      <c r="P148" s="837"/>
      <c r="W148" s="385" t="s">
        <v>744</v>
      </c>
    </row>
    <row r="149" spans="1:24" ht="25.15" customHeight="1">
      <c r="A149" s="385">
        <v>7</v>
      </c>
      <c r="B149" s="815"/>
      <c r="C149" s="381"/>
      <c r="D149" s="381"/>
      <c r="E149" s="381"/>
      <c r="F149" s="381"/>
      <c r="G149" s="381"/>
      <c r="H149" s="116" t="s">
        <v>2986</v>
      </c>
      <c r="I149" s="385" t="s">
        <v>737</v>
      </c>
      <c r="J149" s="412" t="s">
        <v>2882</v>
      </c>
      <c r="K149" s="470" t="s">
        <v>141</v>
      </c>
      <c r="L149" s="385">
        <v>4</v>
      </c>
      <c r="M149" s="427" t="s">
        <v>1504</v>
      </c>
      <c r="N149" s="428" t="s">
        <v>1505</v>
      </c>
      <c r="O149" s="390">
        <f t="shared" si="5"/>
        <v>1300000</v>
      </c>
      <c r="P149" s="817"/>
      <c r="W149" s="385" t="s">
        <v>744</v>
      </c>
    </row>
    <row r="150" spans="1:24" ht="25.15" customHeight="1">
      <c r="A150" s="385">
        <v>8</v>
      </c>
      <c r="B150" s="814" t="s">
        <v>2987</v>
      </c>
      <c r="C150" s="383"/>
      <c r="D150" s="383"/>
      <c r="E150" s="383"/>
      <c r="F150" s="383"/>
      <c r="G150" s="383"/>
      <c r="H150" s="116" t="s">
        <v>2988</v>
      </c>
      <c r="I150" s="385" t="s">
        <v>768</v>
      </c>
      <c r="J150" s="412" t="s">
        <v>2989</v>
      </c>
      <c r="K150" s="470" t="s">
        <v>2990</v>
      </c>
      <c r="L150" s="385">
        <v>4</v>
      </c>
      <c r="M150" s="427" t="s">
        <v>2991</v>
      </c>
      <c r="N150" s="428" t="s">
        <v>2992</v>
      </c>
      <c r="O150" s="390">
        <f t="shared" si="5"/>
        <v>1300000</v>
      </c>
      <c r="P150" s="816">
        <f>+G150+O150+O151+O152+O153</f>
        <v>4489617</v>
      </c>
      <c r="U150" s="360">
        <v>6</v>
      </c>
      <c r="W150" s="385"/>
    </row>
    <row r="151" spans="1:24" ht="25.15" customHeight="1">
      <c r="A151" s="385">
        <v>9</v>
      </c>
      <c r="B151" s="818"/>
      <c r="C151" s="417"/>
      <c r="D151" s="417"/>
      <c r="E151" s="417"/>
      <c r="F151" s="417"/>
      <c r="G151" s="417"/>
      <c r="H151" s="116" t="s">
        <v>2993</v>
      </c>
      <c r="I151" s="385" t="s">
        <v>866</v>
      </c>
      <c r="J151" s="429" t="s">
        <v>2994</v>
      </c>
      <c r="K151" s="444" t="s">
        <v>2995</v>
      </c>
      <c r="L151" s="385">
        <v>4</v>
      </c>
      <c r="M151" s="427" t="s">
        <v>2996</v>
      </c>
      <c r="N151" s="428" t="s">
        <v>2997</v>
      </c>
      <c r="O151" s="390">
        <f t="shared" si="5"/>
        <v>1300000</v>
      </c>
      <c r="P151" s="837"/>
      <c r="W151" s="385"/>
    </row>
    <row r="152" spans="1:24" ht="25.15" customHeight="1">
      <c r="A152" s="385">
        <v>10</v>
      </c>
      <c r="B152" s="818"/>
      <c r="C152" s="381"/>
      <c r="D152" s="381"/>
      <c r="E152" s="381"/>
      <c r="F152" s="381"/>
      <c r="G152" s="381"/>
      <c r="H152" s="435" t="s">
        <v>2998</v>
      </c>
      <c r="I152" s="385" t="s">
        <v>733</v>
      </c>
      <c r="J152" s="432" t="s">
        <v>2999</v>
      </c>
      <c r="K152" s="444" t="s">
        <v>3000</v>
      </c>
      <c r="L152" s="385">
        <v>4</v>
      </c>
      <c r="M152" s="427" t="s">
        <v>3001</v>
      </c>
      <c r="N152" s="428" t="s">
        <v>3002</v>
      </c>
      <c r="O152" s="390">
        <f t="shared" si="5"/>
        <v>1300000</v>
      </c>
      <c r="P152" s="837"/>
      <c r="W152" s="385"/>
    </row>
    <row r="153" spans="1:24">
      <c r="A153" s="599"/>
      <c r="B153" s="815"/>
      <c r="C153" s="477"/>
      <c r="D153" s="477"/>
      <c r="E153" s="477"/>
      <c r="F153" s="477"/>
      <c r="G153" s="477"/>
      <c r="H153" s="611" t="s">
        <v>3695</v>
      </c>
      <c r="I153" s="611" t="s">
        <v>737</v>
      </c>
      <c r="J153" s="628">
        <v>45435</v>
      </c>
      <c r="K153" s="629" t="s">
        <v>152</v>
      </c>
      <c r="L153" s="618">
        <v>4</v>
      </c>
      <c r="M153" s="629" t="s">
        <v>1735</v>
      </c>
      <c r="N153" s="599"/>
      <c r="O153" s="600">
        <v>589617</v>
      </c>
      <c r="P153" s="817"/>
      <c r="Q153" s="653">
        <v>45492</v>
      </c>
      <c r="X153" s="360" t="s">
        <v>147</v>
      </c>
    </row>
    <row r="154" spans="1:24" ht="25.15" customHeight="1">
      <c r="A154" s="385">
        <v>11</v>
      </c>
      <c r="B154" s="392" t="s">
        <v>1274</v>
      </c>
      <c r="C154" s="381"/>
      <c r="D154" s="381"/>
      <c r="E154" s="381"/>
      <c r="F154" s="381"/>
      <c r="G154" s="381"/>
      <c r="H154" s="116" t="s">
        <v>1272</v>
      </c>
      <c r="I154" s="385" t="s">
        <v>737</v>
      </c>
      <c r="J154" s="429" t="s">
        <v>3003</v>
      </c>
      <c r="K154" s="444" t="s">
        <v>3004</v>
      </c>
      <c r="L154" s="385">
        <v>4</v>
      </c>
      <c r="M154" s="481" t="s">
        <v>1506</v>
      </c>
      <c r="N154" s="428" t="s">
        <v>1507</v>
      </c>
      <c r="O154" s="390">
        <f t="shared" si="5"/>
        <v>1300000</v>
      </c>
      <c r="P154" s="393">
        <f>+G154+O154</f>
        <v>1300000</v>
      </c>
      <c r="W154" s="385"/>
    </row>
    <row r="155" spans="1:24" ht="25.15" customHeight="1">
      <c r="A155" s="401"/>
      <c r="B155" s="482"/>
      <c r="C155" s="483"/>
      <c r="D155" s="483"/>
      <c r="E155" s="483"/>
      <c r="F155" s="483"/>
      <c r="G155" s="483"/>
      <c r="H155" s="473"/>
      <c r="I155" s="401"/>
      <c r="J155" s="453"/>
      <c r="K155" s="474"/>
      <c r="L155" s="401"/>
      <c r="M155" s="400"/>
      <c r="N155" s="401"/>
      <c r="O155" s="484"/>
      <c r="P155" s="485"/>
      <c r="W155" s="385"/>
    </row>
    <row r="156" spans="1:24" s="407" customFormat="1" ht="37.15" customHeight="1">
      <c r="A156" s="486"/>
      <c r="B156" s="373" t="s">
        <v>153</v>
      </c>
      <c r="C156" s="487"/>
      <c r="D156" s="487"/>
      <c r="E156" s="487"/>
      <c r="F156" s="487"/>
      <c r="G156" s="488">
        <f>SUM(G157:G160)</f>
        <v>1100000</v>
      </c>
      <c r="H156" s="380"/>
      <c r="I156" s="486"/>
      <c r="J156" s="489"/>
      <c r="K156" s="490"/>
      <c r="L156" s="486"/>
      <c r="M156" s="491"/>
      <c r="N156" s="486"/>
      <c r="O156" s="406">
        <f>SUM(O157:O160)</f>
        <v>4800000</v>
      </c>
      <c r="P156" s="492">
        <f>SUM(P157:P160)</f>
        <v>5900000</v>
      </c>
      <c r="Q156" s="493">
        <f>+G156+O156</f>
        <v>5900000</v>
      </c>
      <c r="W156" s="486"/>
    </row>
    <row r="157" spans="1:24" ht="25.15" customHeight="1">
      <c r="A157" s="385">
        <v>1</v>
      </c>
      <c r="B157" s="435" t="s">
        <v>3005</v>
      </c>
      <c r="C157" s="477"/>
      <c r="D157" s="477"/>
      <c r="E157" s="477"/>
      <c r="F157" s="477"/>
      <c r="G157" s="477"/>
      <c r="H157" s="116" t="s">
        <v>847</v>
      </c>
      <c r="I157" s="385" t="s">
        <v>733</v>
      </c>
      <c r="J157" s="412" t="s">
        <v>3006</v>
      </c>
      <c r="K157" s="413" t="s">
        <v>3007</v>
      </c>
      <c r="L157" s="385">
        <v>3</v>
      </c>
      <c r="M157" s="481" t="s">
        <v>3008</v>
      </c>
      <c r="N157" s="494" t="s">
        <v>3009</v>
      </c>
      <c r="O157" s="390">
        <f t="shared" ref="O157:O158" si="6">VLOOKUP(L157,$Q$2:$S$5,3)</f>
        <v>2400000</v>
      </c>
      <c r="P157" s="141">
        <f>+G157+O157</f>
        <v>2400000</v>
      </c>
      <c r="W157" s="385"/>
    </row>
    <row r="158" spans="1:24" ht="25.15" customHeight="1">
      <c r="A158" s="385">
        <v>2</v>
      </c>
      <c r="B158" s="435" t="s">
        <v>798</v>
      </c>
      <c r="C158" s="477"/>
      <c r="D158" s="477"/>
      <c r="E158" s="477"/>
      <c r="F158" s="477"/>
      <c r="G158" s="477"/>
      <c r="H158" s="116" t="s">
        <v>799</v>
      </c>
      <c r="I158" s="385" t="s">
        <v>792</v>
      </c>
      <c r="J158" s="412" t="s">
        <v>800</v>
      </c>
      <c r="K158" s="413" t="s">
        <v>801</v>
      </c>
      <c r="L158" s="385">
        <v>3</v>
      </c>
      <c r="M158" s="481" t="s">
        <v>1509</v>
      </c>
      <c r="N158" s="420" t="s">
        <v>1510</v>
      </c>
      <c r="O158" s="390">
        <f t="shared" si="6"/>
        <v>2400000</v>
      </c>
      <c r="P158" s="141">
        <f>+G158+O158</f>
        <v>2400000</v>
      </c>
      <c r="W158" s="385"/>
    </row>
    <row r="159" spans="1:24" ht="25.15" customHeight="1">
      <c r="A159" s="385">
        <v>3</v>
      </c>
      <c r="B159" s="435" t="s">
        <v>3010</v>
      </c>
      <c r="C159" s="477">
        <v>4</v>
      </c>
      <c r="D159" s="390">
        <f>VLOOKUP(C159,$Q$2:$S$5,3)</f>
        <v>1300000</v>
      </c>
      <c r="E159" s="477">
        <v>3</v>
      </c>
      <c r="F159" s="390">
        <f>VLOOKUP(E159,$Q$2:$S$5,3)</f>
        <v>2400000</v>
      </c>
      <c r="G159" s="158">
        <f>+F159-D159</f>
        <v>1100000</v>
      </c>
      <c r="H159" s="116"/>
      <c r="I159" s="385"/>
      <c r="J159" s="412"/>
      <c r="K159" s="413"/>
      <c r="L159" s="385"/>
      <c r="M159" s="481"/>
      <c r="N159" s="420"/>
      <c r="O159" s="390"/>
      <c r="P159" s="141">
        <f>+G159+O159</f>
        <v>1100000</v>
      </c>
      <c r="W159" s="385"/>
    </row>
    <row r="160" spans="1:24" ht="25.15" customHeight="1">
      <c r="A160" s="401"/>
      <c r="B160" s="482"/>
      <c r="C160" s="483"/>
      <c r="D160" s="483"/>
      <c r="E160" s="483"/>
      <c r="F160" s="483"/>
      <c r="G160" s="483"/>
      <c r="H160" s="473"/>
      <c r="I160" s="401"/>
      <c r="J160" s="453"/>
      <c r="K160" s="474"/>
      <c r="L160" s="401"/>
      <c r="M160" s="400"/>
      <c r="N160" s="401"/>
      <c r="O160" s="484"/>
      <c r="P160" s="485"/>
      <c r="W160" s="385"/>
    </row>
    <row r="161" spans="1:29" s="407" customFormat="1" ht="70.900000000000006" customHeight="1">
      <c r="A161" s="372"/>
      <c r="B161" s="373" t="s">
        <v>3011</v>
      </c>
      <c r="C161" s="372"/>
      <c r="D161" s="372"/>
      <c r="E161" s="372"/>
      <c r="F161" s="372"/>
      <c r="G161" s="480">
        <f>SUM(G162:G202)</f>
        <v>11500000</v>
      </c>
      <c r="I161" s="372"/>
      <c r="J161" s="375"/>
      <c r="K161" s="376"/>
      <c r="L161" s="372"/>
      <c r="M161" s="448"/>
      <c r="N161" s="372"/>
      <c r="O161" s="378">
        <f>SUM(O162:O202)</f>
        <v>59759015</v>
      </c>
      <c r="P161" s="409">
        <f>SUM(P162:P202)</f>
        <v>71259015</v>
      </c>
      <c r="Q161" s="410">
        <f>+G161+O161</f>
        <v>71259015</v>
      </c>
      <c r="S161" s="407">
        <v>3</v>
      </c>
      <c r="T161" s="407">
        <v>4</v>
      </c>
      <c r="U161" s="407">
        <v>26</v>
      </c>
      <c r="W161" s="372"/>
    </row>
    <row r="162" spans="1:29" ht="25.15" customHeight="1">
      <c r="A162" s="385">
        <v>1</v>
      </c>
      <c r="B162" s="814" t="s">
        <v>959</v>
      </c>
      <c r="C162" s="383">
        <v>4</v>
      </c>
      <c r="D162" s="390">
        <f>VLOOKUP(C162,$Q$2:$S$5,3)</f>
        <v>1300000</v>
      </c>
      <c r="E162" s="383">
        <v>2</v>
      </c>
      <c r="F162" s="390">
        <f>VLOOKUP(E162,$Q$2:$S$5,3)</f>
        <v>4700000</v>
      </c>
      <c r="G162" s="466">
        <f>+F162-D162</f>
        <v>3400000</v>
      </c>
      <c r="H162" s="116" t="s">
        <v>956</v>
      </c>
      <c r="I162" s="385" t="s">
        <v>763</v>
      </c>
      <c r="J162" s="412" t="s">
        <v>957</v>
      </c>
      <c r="K162" s="413" t="s">
        <v>958</v>
      </c>
      <c r="L162" s="385">
        <v>2</v>
      </c>
      <c r="M162" s="495" t="s">
        <v>1516</v>
      </c>
      <c r="N162" s="496" t="s">
        <v>1639</v>
      </c>
      <c r="O162" s="390">
        <f t="shared" ref="O162:O194" si="7">VLOOKUP(L162,$Q$2:$S$5,3)</f>
        <v>4700000</v>
      </c>
      <c r="P162" s="816">
        <f>+G162+O162+O163+O164+O165+O166</f>
        <v>22300000</v>
      </c>
      <c r="W162" s="385" t="s">
        <v>732</v>
      </c>
      <c r="Y162" s="360" t="s">
        <v>3703</v>
      </c>
    </row>
    <row r="163" spans="1:29" ht="25.15" customHeight="1">
      <c r="A163" s="385">
        <v>2</v>
      </c>
      <c r="B163" s="818"/>
      <c r="C163" s="417"/>
      <c r="D163" s="417"/>
      <c r="E163" s="417"/>
      <c r="F163" s="417"/>
      <c r="G163" s="417"/>
      <c r="H163" s="116" t="s">
        <v>960</v>
      </c>
      <c r="I163" s="385" t="s">
        <v>768</v>
      </c>
      <c r="J163" s="412" t="s">
        <v>961</v>
      </c>
      <c r="K163" s="413" t="s">
        <v>962</v>
      </c>
      <c r="L163" s="385">
        <v>2</v>
      </c>
      <c r="M163" s="495" t="s">
        <v>1516</v>
      </c>
      <c r="N163" s="496" t="s">
        <v>1639</v>
      </c>
      <c r="O163" s="390">
        <f t="shared" si="7"/>
        <v>4700000</v>
      </c>
      <c r="P163" s="837"/>
      <c r="W163" s="385" t="s">
        <v>732</v>
      </c>
      <c r="Y163" s="360" t="s">
        <v>3703</v>
      </c>
    </row>
    <row r="164" spans="1:29" ht="25.15" customHeight="1">
      <c r="A164" s="385">
        <v>3</v>
      </c>
      <c r="B164" s="818"/>
      <c r="C164" s="417"/>
      <c r="D164" s="417"/>
      <c r="E164" s="417"/>
      <c r="F164" s="417"/>
      <c r="G164" s="417"/>
      <c r="H164" s="116" t="s">
        <v>963</v>
      </c>
      <c r="I164" s="385" t="s">
        <v>787</v>
      </c>
      <c r="J164" s="412" t="s">
        <v>964</v>
      </c>
      <c r="K164" s="413" t="s">
        <v>966</v>
      </c>
      <c r="L164" s="385">
        <v>2</v>
      </c>
      <c r="M164" s="495" t="s">
        <v>1516</v>
      </c>
      <c r="N164" s="496" t="s">
        <v>1639</v>
      </c>
      <c r="O164" s="390">
        <f t="shared" si="7"/>
        <v>4700000</v>
      </c>
      <c r="P164" s="837"/>
      <c r="W164" s="385" t="s">
        <v>732</v>
      </c>
    </row>
    <row r="165" spans="1:29" ht="25.15" customHeight="1">
      <c r="A165" s="385">
        <v>4</v>
      </c>
      <c r="B165" s="818"/>
      <c r="C165" s="417"/>
      <c r="D165" s="417"/>
      <c r="E165" s="417"/>
      <c r="F165" s="417"/>
      <c r="G165" s="417"/>
      <c r="H165" s="116" t="s">
        <v>967</v>
      </c>
      <c r="I165" s="385" t="s">
        <v>792</v>
      </c>
      <c r="J165" s="412" t="s">
        <v>968</v>
      </c>
      <c r="K165" s="470" t="s">
        <v>3012</v>
      </c>
      <c r="L165" s="385">
        <v>3</v>
      </c>
      <c r="M165" s="495" t="s">
        <v>1516</v>
      </c>
      <c r="N165" s="496" t="s">
        <v>1639</v>
      </c>
      <c r="O165" s="390">
        <f t="shared" si="7"/>
        <v>2400000</v>
      </c>
      <c r="P165" s="837"/>
      <c r="W165" s="385" t="s">
        <v>732</v>
      </c>
    </row>
    <row r="166" spans="1:29" ht="25.15" customHeight="1">
      <c r="A166" s="385">
        <v>5</v>
      </c>
      <c r="B166" s="815"/>
      <c r="C166" s="381"/>
      <c r="D166" s="381"/>
      <c r="E166" s="381"/>
      <c r="F166" s="381"/>
      <c r="G166" s="381"/>
      <c r="H166" s="116" t="s">
        <v>969</v>
      </c>
      <c r="I166" s="385" t="s">
        <v>792</v>
      </c>
      <c r="J166" s="412" t="s">
        <v>970</v>
      </c>
      <c r="K166" s="413" t="s">
        <v>195</v>
      </c>
      <c r="L166" s="385">
        <v>3</v>
      </c>
      <c r="M166" s="495" t="s">
        <v>1516</v>
      </c>
      <c r="N166" s="496" t="s">
        <v>1639</v>
      </c>
      <c r="O166" s="390">
        <f t="shared" si="7"/>
        <v>2400000</v>
      </c>
      <c r="P166" s="817"/>
      <c r="W166" s="385" t="s">
        <v>732</v>
      </c>
    </row>
    <row r="167" spans="1:29" ht="25.15" customHeight="1">
      <c r="A167" s="385">
        <v>6</v>
      </c>
      <c r="B167" s="814" t="s">
        <v>3013</v>
      </c>
      <c r="C167" s="383"/>
      <c r="D167" s="383"/>
      <c r="E167" s="383"/>
      <c r="F167" s="383"/>
      <c r="G167" s="383"/>
      <c r="H167" s="384" t="s">
        <v>3014</v>
      </c>
      <c r="I167" s="385" t="s">
        <v>866</v>
      </c>
      <c r="J167" s="412" t="s">
        <v>3015</v>
      </c>
      <c r="K167" s="449" t="s">
        <v>3016</v>
      </c>
      <c r="L167" s="385">
        <v>4</v>
      </c>
      <c r="M167" s="495" t="s">
        <v>3017</v>
      </c>
      <c r="N167" s="496" t="s">
        <v>1618</v>
      </c>
      <c r="O167" s="390">
        <f t="shared" si="7"/>
        <v>1300000</v>
      </c>
      <c r="P167" s="816">
        <f>+G167+O167+O168+O169</f>
        <v>6100000</v>
      </c>
      <c r="W167" s="385" t="s">
        <v>732</v>
      </c>
    </row>
    <row r="168" spans="1:29" ht="25.15" customHeight="1">
      <c r="A168" s="385">
        <v>7</v>
      </c>
      <c r="B168" s="818"/>
      <c r="C168" s="417"/>
      <c r="D168" s="417"/>
      <c r="E168" s="417"/>
      <c r="F168" s="417"/>
      <c r="G168" s="417"/>
      <c r="H168" s="116" t="s">
        <v>3018</v>
      </c>
      <c r="I168" s="385" t="s">
        <v>792</v>
      </c>
      <c r="J168" s="412" t="s">
        <v>3019</v>
      </c>
      <c r="K168" s="449" t="s">
        <v>3020</v>
      </c>
      <c r="L168" s="385">
        <v>3</v>
      </c>
      <c r="M168" s="495" t="s">
        <v>1511</v>
      </c>
      <c r="N168" s="496" t="s">
        <v>1618</v>
      </c>
      <c r="O168" s="390">
        <f t="shared" si="7"/>
        <v>2400000</v>
      </c>
      <c r="P168" s="837"/>
      <c r="W168" s="385" t="s">
        <v>744</v>
      </c>
    </row>
    <row r="169" spans="1:29" ht="25.15" customHeight="1">
      <c r="A169" s="385">
        <v>8</v>
      </c>
      <c r="B169" s="815"/>
      <c r="C169" s="381"/>
      <c r="D169" s="381"/>
      <c r="E169" s="381"/>
      <c r="F169" s="381"/>
      <c r="G169" s="381"/>
      <c r="H169" s="116" t="s">
        <v>3021</v>
      </c>
      <c r="I169" s="385" t="s">
        <v>792</v>
      </c>
      <c r="J169" s="412" t="s">
        <v>3022</v>
      </c>
      <c r="K169" s="449" t="s">
        <v>3023</v>
      </c>
      <c r="L169" s="385">
        <v>3</v>
      </c>
      <c r="M169" s="495" t="s">
        <v>1511</v>
      </c>
      <c r="N169" s="496" t="s">
        <v>1618</v>
      </c>
      <c r="O169" s="390">
        <f t="shared" si="7"/>
        <v>2400000</v>
      </c>
      <c r="P169" s="817"/>
      <c r="W169" s="385" t="s">
        <v>744</v>
      </c>
    </row>
    <row r="170" spans="1:29" ht="25.15" customHeight="1">
      <c r="A170" s="385">
        <v>9</v>
      </c>
      <c r="B170" s="820" t="s">
        <v>996</v>
      </c>
      <c r="C170" s="383"/>
      <c r="D170" s="383"/>
      <c r="E170" s="383"/>
      <c r="F170" s="383"/>
      <c r="G170" s="383"/>
      <c r="H170" s="497" t="s">
        <v>3024</v>
      </c>
      <c r="I170" s="385" t="s">
        <v>792</v>
      </c>
      <c r="J170" s="498" t="s">
        <v>3025</v>
      </c>
      <c r="K170" s="499" t="s">
        <v>3026</v>
      </c>
      <c r="L170" s="385">
        <v>4</v>
      </c>
      <c r="M170" s="495" t="s">
        <v>1513</v>
      </c>
      <c r="N170" s="496" t="s">
        <v>1627</v>
      </c>
      <c r="O170" s="390">
        <f t="shared" si="7"/>
        <v>1300000</v>
      </c>
      <c r="P170" s="816">
        <f>+G170+O170+O171+O172</f>
        <v>3900000</v>
      </c>
      <c r="Q170" s="360">
        <v>0</v>
      </c>
      <c r="W170" s="385"/>
      <c r="X170" s="360" t="s">
        <v>147</v>
      </c>
    </row>
    <row r="171" spans="1:29" ht="25.15" customHeight="1">
      <c r="A171" s="385">
        <v>10</v>
      </c>
      <c r="B171" s="844"/>
      <c r="C171" s="645"/>
      <c r="D171" s="645"/>
      <c r="E171" s="645"/>
      <c r="F171" s="645"/>
      <c r="G171" s="645"/>
      <c r="H171" s="500" t="s">
        <v>994</v>
      </c>
      <c r="I171" s="385" t="s">
        <v>768</v>
      </c>
      <c r="J171" s="412" t="s">
        <v>3027</v>
      </c>
      <c r="K171" s="470" t="s">
        <v>3028</v>
      </c>
      <c r="L171" s="385">
        <v>4</v>
      </c>
      <c r="M171" s="495" t="s">
        <v>3029</v>
      </c>
      <c r="N171" s="496" t="s">
        <v>1627</v>
      </c>
      <c r="O171" s="390">
        <f t="shared" si="7"/>
        <v>1300000</v>
      </c>
      <c r="P171" s="837"/>
      <c r="W171" s="385" t="s">
        <v>732</v>
      </c>
    </row>
    <row r="172" spans="1:29" ht="25.15" customHeight="1">
      <c r="A172" s="385">
        <v>11</v>
      </c>
      <c r="B172" s="844"/>
      <c r="C172" s="646"/>
      <c r="D172" s="646"/>
      <c r="E172" s="646"/>
      <c r="F172" s="646"/>
      <c r="G172" s="646"/>
      <c r="H172" s="500" t="s">
        <v>3030</v>
      </c>
      <c r="I172" s="385" t="s">
        <v>733</v>
      </c>
      <c r="J172" s="412" t="s">
        <v>3031</v>
      </c>
      <c r="K172" s="470" t="s">
        <v>3032</v>
      </c>
      <c r="L172" s="385">
        <v>4</v>
      </c>
      <c r="M172" s="495" t="s">
        <v>3033</v>
      </c>
      <c r="N172" s="496" t="s">
        <v>1627</v>
      </c>
      <c r="O172" s="390">
        <f t="shared" si="7"/>
        <v>1300000</v>
      </c>
      <c r="P172" s="817"/>
      <c r="W172" s="385" t="s">
        <v>744</v>
      </c>
    </row>
    <row r="173" spans="1:29" ht="25.15" customHeight="1">
      <c r="A173" s="385">
        <v>12</v>
      </c>
      <c r="B173" s="814" t="s">
        <v>981</v>
      </c>
      <c r="C173" s="383"/>
      <c r="D173" s="383"/>
      <c r="E173" s="383"/>
      <c r="F173" s="383"/>
      <c r="G173" s="383"/>
      <c r="H173" s="116" t="s">
        <v>978</v>
      </c>
      <c r="I173" s="385" t="s">
        <v>787</v>
      </c>
      <c r="J173" s="412" t="s">
        <v>979</v>
      </c>
      <c r="K173" s="449" t="s">
        <v>980</v>
      </c>
      <c r="L173" s="385">
        <v>4</v>
      </c>
      <c r="M173" s="495" t="s">
        <v>3034</v>
      </c>
      <c r="N173" s="496" t="s">
        <v>1640</v>
      </c>
      <c r="O173" s="390">
        <f t="shared" si="7"/>
        <v>1300000</v>
      </c>
      <c r="P173" s="816">
        <f>+G173+O173+O174+O175+O176</f>
        <v>5850000</v>
      </c>
      <c r="W173" s="385" t="s">
        <v>732</v>
      </c>
    </row>
    <row r="174" spans="1:29" ht="25.15" customHeight="1">
      <c r="A174" s="385">
        <v>13</v>
      </c>
      <c r="B174" s="818"/>
      <c r="C174" s="417"/>
      <c r="D174" s="417"/>
      <c r="E174" s="417"/>
      <c r="F174" s="417"/>
      <c r="G174" s="417"/>
      <c r="H174" s="116" t="s">
        <v>982</v>
      </c>
      <c r="I174" s="385" t="s">
        <v>792</v>
      </c>
      <c r="J174" s="412" t="s">
        <v>983</v>
      </c>
      <c r="K174" s="449" t="s">
        <v>984</v>
      </c>
      <c r="L174" s="385">
        <v>4</v>
      </c>
      <c r="M174" s="495" t="s">
        <v>3035</v>
      </c>
      <c r="N174" s="496" t="s">
        <v>1640</v>
      </c>
      <c r="O174" s="390">
        <f t="shared" si="7"/>
        <v>1300000</v>
      </c>
      <c r="P174" s="838"/>
      <c r="W174" s="385" t="s">
        <v>732</v>
      </c>
    </row>
    <row r="175" spans="1:29" ht="25.15" customHeight="1">
      <c r="A175" s="385">
        <v>14</v>
      </c>
      <c r="B175" s="818"/>
      <c r="C175" s="417"/>
      <c r="D175" s="417"/>
      <c r="E175" s="417"/>
      <c r="F175" s="417"/>
      <c r="G175" s="417"/>
      <c r="H175" s="116" t="s">
        <v>3036</v>
      </c>
      <c r="I175" s="385" t="s">
        <v>792</v>
      </c>
      <c r="J175" s="412" t="s">
        <v>3037</v>
      </c>
      <c r="K175" s="449" t="s">
        <v>3038</v>
      </c>
      <c r="L175" s="385">
        <v>4</v>
      </c>
      <c r="M175" s="495" t="s">
        <v>1512</v>
      </c>
      <c r="N175" s="496" t="s">
        <v>1640</v>
      </c>
      <c r="O175" s="390">
        <f t="shared" si="7"/>
        <v>1300000</v>
      </c>
      <c r="P175" s="838"/>
      <c r="W175" s="385" t="s">
        <v>744</v>
      </c>
    </row>
    <row r="176" spans="1:29" ht="25.15" customHeight="1">
      <c r="A176" s="385">
        <v>15</v>
      </c>
      <c r="B176" s="845"/>
      <c r="C176" s="381"/>
      <c r="D176" s="381"/>
      <c r="E176" s="381"/>
      <c r="F176" s="381"/>
      <c r="G176" s="381"/>
      <c r="H176" s="501" t="s">
        <v>3039</v>
      </c>
      <c r="I176" s="385" t="s">
        <v>763</v>
      </c>
      <c r="J176" s="502" t="s">
        <v>3040</v>
      </c>
      <c r="K176" s="449" t="s">
        <v>3041</v>
      </c>
      <c r="L176" s="385">
        <v>4</v>
      </c>
      <c r="M176" s="503" t="s">
        <v>3042</v>
      </c>
      <c r="N176" s="496" t="s">
        <v>1640</v>
      </c>
      <c r="O176" s="390">
        <v>1950000</v>
      </c>
      <c r="P176" s="819"/>
      <c r="W176" s="385"/>
      <c r="Z176" s="360" t="s">
        <v>3703</v>
      </c>
      <c r="AC176" s="360">
        <f>2024-1954</f>
        <v>70</v>
      </c>
    </row>
    <row r="177" spans="1:25" ht="32.450000000000003" customHeight="1">
      <c r="A177" s="385">
        <v>16</v>
      </c>
      <c r="B177" s="392" t="s">
        <v>993</v>
      </c>
      <c r="C177" s="381"/>
      <c r="D177" s="381"/>
      <c r="E177" s="381"/>
      <c r="F177" s="381"/>
      <c r="G177" s="381"/>
      <c r="H177" s="116" t="s">
        <v>990</v>
      </c>
      <c r="I177" s="385" t="s">
        <v>768</v>
      </c>
      <c r="J177" s="412" t="s">
        <v>991</v>
      </c>
      <c r="K177" s="470" t="s">
        <v>3043</v>
      </c>
      <c r="L177" s="385">
        <v>4</v>
      </c>
      <c r="M177" s="495" t="s">
        <v>3044</v>
      </c>
      <c r="N177" s="496" t="s">
        <v>1637</v>
      </c>
      <c r="O177" s="390">
        <f t="shared" si="7"/>
        <v>1300000</v>
      </c>
      <c r="P177" s="393">
        <f>+G177+O177</f>
        <v>1300000</v>
      </c>
      <c r="W177" s="385" t="s">
        <v>732</v>
      </c>
    </row>
    <row r="178" spans="1:25" ht="25.15" customHeight="1">
      <c r="A178" s="385">
        <v>17</v>
      </c>
      <c r="B178" s="814" t="s">
        <v>1008</v>
      </c>
      <c r="C178" s="383"/>
      <c r="D178" s="383"/>
      <c r="E178" s="383"/>
      <c r="F178" s="383"/>
      <c r="G178" s="383"/>
      <c r="H178" s="500" t="s">
        <v>1004</v>
      </c>
      <c r="I178" s="385" t="s">
        <v>787</v>
      </c>
      <c r="J178" s="412" t="s">
        <v>1005</v>
      </c>
      <c r="K178" s="470" t="s">
        <v>1006</v>
      </c>
      <c r="L178" s="385">
        <v>4</v>
      </c>
      <c r="M178" s="495" t="s">
        <v>3045</v>
      </c>
      <c r="N178" s="496" t="s">
        <v>1638</v>
      </c>
      <c r="O178" s="390">
        <f t="shared" si="7"/>
        <v>1300000</v>
      </c>
      <c r="P178" s="816">
        <f>+G178+O178+O179+O180+O181+O182</f>
        <v>6500000</v>
      </c>
      <c r="W178" s="385" t="s">
        <v>732</v>
      </c>
    </row>
    <row r="179" spans="1:25" ht="25.15" customHeight="1">
      <c r="A179" s="385">
        <v>18</v>
      </c>
      <c r="B179" s="818"/>
      <c r="C179" s="417"/>
      <c r="D179" s="417"/>
      <c r="E179" s="417"/>
      <c r="F179" s="417"/>
      <c r="G179" s="417"/>
      <c r="H179" s="500" t="s">
        <v>3046</v>
      </c>
      <c r="I179" s="385" t="s">
        <v>792</v>
      </c>
      <c r="J179" s="412" t="s">
        <v>3047</v>
      </c>
      <c r="K179" s="499" t="s">
        <v>3048</v>
      </c>
      <c r="L179" s="385">
        <v>4</v>
      </c>
      <c r="M179" s="495" t="s">
        <v>1515</v>
      </c>
      <c r="N179" s="496" t="s">
        <v>1638</v>
      </c>
      <c r="O179" s="390">
        <f t="shared" si="7"/>
        <v>1300000</v>
      </c>
      <c r="P179" s="837"/>
      <c r="W179" s="385" t="s">
        <v>744</v>
      </c>
    </row>
    <row r="180" spans="1:25" ht="25.15" customHeight="1">
      <c r="A180" s="385">
        <v>19</v>
      </c>
      <c r="B180" s="818"/>
      <c r="C180" s="417"/>
      <c r="D180" s="417"/>
      <c r="E180" s="417"/>
      <c r="F180" s="417"/>
      <c r="G180" s="417"/>
      <c r="H180" s="500" t="s">
        <v>3049</v>
      </c>
      <c r="I180" s="385" t="s">
        <v>792</v>
      </c>
      <c r="J180" s="412" t="s">
        <v>1150</v>
      </c>
      <c r="K180" s="499" t="s">
        <v>3050</v>
      </c>
      <c r="L180" s="385">
        <v>4</v>
      </c>
      <c r="M180" s="495" t="s">
        <v>1515</v>
      </c>
      <c r="N180" s="496" t="s">
        <v>1638</v>
      </c>
      <c r="O180" s="390">
        <f t="shared" si="7"/>
        <v>1300000</v>
      </c>
      <c r="P180" s="837"/>
      <c r="W180" s="385" t="s">
        <v>744</v>
      </c>
    </row>
    <row r="181" spans="1:25" ht="25.15" customHeight="1">
      <c r="A181" s="385">
        <v>20</v>
      </c>
      <c r="B181" s="818"/>
      <c r="C181" s="417"/>
      <c r="D181" s="417"/>
      <c r="E181" s="417"/>
      <c r="F181" s="417"/>
      <c r="G181" s="417"/>
      <c r="H181" s="500" t="s">
        <v>1009</v>
      </c>
      <c r="I181" s="385" t="s">
        <v>792</v>
      </c>
      <c r="J181" s="412" t="s">
        <v>1010</v>
      </c>
      <c r="K181" s="499" t="s">
        <v>3051</v>
      </c>
      <c r="L181" s="385">
        <v>4</v>
      </c>
      <c r="M181" s="495" t="s">
        <v>1515</v>
      </c>
      <c r="N181" s="496" t="s">
        <v>1638</v>
      </c>
      <c r="O181" s="390">
        <f t="shared" si="7"/>
        <v>1300000</v>
      </c>
      <c r="P181" s="837"/>
      <c r="W181" s="385" t="s">
        <v>732</v>
      </c>
    </row>
    <row r="182" spans="1:25" ht="25.15" customHeight="1">
      <c r="A182" s="385">
        <v>21</v>
      </c>
      <c r="B182" s="841"/>
      <c r="C182" s="460"/>
      <c r="D182" s="460"/>
      <c r="E182" s="460"/>
      <c r="F182" s="460"/>
      <c r="G182" s="460"/>
      <c r="H182" s="497" t="s">
        <v>3052</v>
      </c>
      <c r="I182" s="385" t="s">
        <v>824</v>
      </c>
      <c r="J182" s="498" t="s">
        <v>3053</v>
      </c>
      <c r="K182" s="499" t="s">
        <v>3054</v>
      </c>
      <c r="L182" s="385">
        <v>4</v>
      </c>
      <c r="M182" s="495" t="s">
        <v>1515</v>
      </c>
      <c r="N182" s="496" t="s">
        <v>1638</v>
      </c>
      <c r="O182" s="390">
        <f t="shared" si="7"/>
        <v>1300000</v>
      </c>
      <c r="P182" s="817"/>
      <c r="W182" s="385"/>
      <c r="Y182" s="360" t="s">
        <v>3703</v>
      </c>
    </row>
    <row r="183" spans="1:25" ht="25.15" customHeight="1">
      <c r="A183" s="385">
        <v>22</v>
      </c>
      <c r="B183" s="820" t="s">
        <v>3055</v>
      </c>
      <c r="C183" s="383"/>
      <c r="D183" s="383"/>
      <c r="E183" s="383"/>
      <c r="F183" s="383"/>
      <c r="G183" s="383"/>
      <c r="H183" s="116" t="s">
        <v>3056</v>
      </c>
      <c r="I183" s="385" t="s">
        <v>792</v>
      </c>
      <c r="J183" s="412" t="s">
        <v>3057</v>
      </c>
      <c r="K183" s="449" t="s">
        <v>3058</v>
      </c>
      <c r="L183" s="385">
        <v>4</v>
      </c>
      <c r="M183" s="495" t="s">
        <v>1592</v>
      </c>
      <c r="N183" s="496" t="s">
        <v>1631</v>
      </c>
      <c r="O183" s="390">
        <f t="shared" si="7"/>
        <v>1300000</v>
      </c>
      <c r="P183" s="816">
        <f>+G183+O183+O184+O185</f>
        <v>3900000</v>
      </c>
      <c r="R183" s="360">
        <v>1</v>
      </c>
      <c r="S183" s="360">
        <v>8</v>
      </c>
      <c r="T183" s="360">
        <v>1</v>
      </c>
      <c r="U183" s="360">
        <v>18</v>
      </c>
      <c r="W183" s="385" t="s">
        <v>744</v>
      </c>
    </row>
    <row r="184" spans="1:25" ht="25.15" customHeight="1">
      <c r="A184" s="385">
        <v>23</v>
      </c>
      <c r="B184" s="846"/>
      <c r="C184" s="647"/>
      <c r="D184" s="647"/>
      <c r="E184" s="647"/>
      <c r="F184" s="647"/>
      <c r="G184" s="647"/>
      <c r="H184" s="116" t="s">
        <v>3059</v>
      </c>
      <c r="I184" s="385" t="s">
        <v>792</v>
      </c>
      <c r="J184" s="412" t="s">
        <v>3060</v>
      </c>
      <c r="K184" s="449" t="s">
        <v>3061</v>
      </c>
      <c r="L184" s="385">
        <v>4</v>
      </c>
      <c r="M184" s="495" t="s">
        <v>1592</v>
      </c>
      <c r="N184" s="496" t="s">
        <v>1631</v>
      </c>
      <c r="O184" s="390">
        <f t="shared" si="7"/>
        <v>1300000</v>
      </c>
      <c r="P184" s="837"/>
      <c r="W184" s="385" t="s">
        <v>744</v>
      </c>
    </row>
    <row r="185" spans="1:25" ht="25.15" customHeight="1">
      <c r="A185" s="385">
        <v>24</v>
      </c>
      <c r="B185" s="846"/>
      <c r="C185" s="648"/>
      <c r="D185" s="648"/>
      <c r="E185" s="648"/>
      <c r="F185" s="648"/>
      <c r="G185" s="648"/>
      <c r="H185" s="116" t="s">
        <v>1175</v>
      </c>
      <c r="I185" s="385" t="s">
        <v>768</v>
      </c>
      <c r="J185" s="412" t="s">
        <v>3062</v>
      </c>
      <c r="K185" s="449" t="s">
        <v>3063</v>
      </c>
      <c r="L185" s="385">
        <v>4</v>
      </c>
      <c r="M185" s="495" t="s">
        <v>3064</v>
      </c>
      <c r="N185" s="496" t="s">
        <v>1631</v>
      </c>
      <c r="O185" s="390">
        <f t="shared" si="7"/>
        <v>1300000</v>
      </c>
      <c r="P185" s="817"/>
      <c r="W185" s="385"/>
      <c r="Y185" s="360" t="s">
        <v>3703</v>
      </c>
    </row>
    <row r="186" spans="1:25" ht="25.15" customHeight="1">
      <c r="A186" s="385">
        <v>25</v>
      </c>
      <c r="B186" s="392" t="s">
        <v>3065</v>
      </c>
      <c r="C186" s="385">
        <v>4</v>
      </c>
      <c r="D186" s="390">
        <f>VLOOKUP(C186,$Q$2:$S$5,3)</f>
        <v>1300000</v>
      </c>
      <c r="E186" s="385">
        <v>1</v>
      </c>
      <c r="F186" s="390">
        <f>VLOOKUP(E186,$Q$2:$S$5,3)</f>
        <v>7200000</v>
      </c>
      <c r="G186" s="503">
        <f>+F186-D186</f>
        <v>5900000</v>
      </c>
      <c r="H186" s="116" t="s">
        <v>3066</v>
      </c>
      <c r="I186" s="385" t="s">
        <v>787</v>
      </c>
      <c r="J186" s="498" t="s">
        <v>3067</v>
      </c>
      <c r="K186" s="499" t="s">
        <v>3068</v>
      </c>
      <c r="L186" s="385">
        <v>4</v>
      </c>
      <c r="M186" s="495" t="s">
        <v>3069</v>
      </c>
      <c r="N186" s="504" t="s">
        <v>1642</v>
      </c>
      <c r="O186" s="390">
        <f t="shared" si="7"/>
        <v>1300000</v>
      </c>
      <c r="P186" s="393">
        <f>+G186+O186</f>
        <v>7200000</v>
      </c>
      <c r="W186" s="385"/>
    </row>
    <row r="187" spans="1:25" ht="25.15" customHeight="1">
      <c r="A187" s="385">
        <v>26</v>
      </c>
      <c r="B187" s="814" t="s">
        <v>3070</v>
      </c>
      <c r="C187" s="383"/>
      <c r="D187" s="383"/>
      <c r="E187" s="383"/>
      <c r="F187" s="383"/>
      <c r="G187" s="383"/>
      <c r="H187" s="497" t="s">
        <v>3071</v>
      </c>
      <c r="I187" s="385" t="s">
        <v>792</v>
      </c>
      <c r="J187" s="505" t="s">
        <v>3072</v>
      </c>
      <c r="K187" s="499" t="s">
        <v>3073</v>
      </c>
      <c r="L187" s="385">
        <v>4</v>
      </c>
      <c r="M187" s="495" t="s">
        <v>1514</v>
      </c>
      <c r="N187" s="496" t="s">
        <v>1630</v>
      </c>
      <c r="O187" s="390">
        <f t="shared" si="7"/>
        <v>1300000</v>
      </c>
      <c r="P187" s="816">
        <f>+G187+O187+O188</f>
        <v>2600000</v>
      </c>
      <c r="W187" s="385"/>
    </row>
    <row r="188" spans="1:25" ht="25.15" customHeight="1">
      <c r="A188" s="385">
        <v>27</v>
      </c>
      <c r="B188" s="841"/>
      <c r="C188" s="460"/>
      <c r="D188" s="460"/>
      <c r="E188" s="460"/>
      <c r="F188" s="460"/>
      <c r="G188" s="460"/>
      <c r="H188" s="497" t="s">
        <v>3074</v>
      </c>
      <c r="I188" s="385" t="s">
        <v>792</v>
      </c>
      <c r="J188" s="505" t="s">
        <v>3075</v>
      </c>
      <c r="K188" s="499" t="s">
        <v>3076</v>
      </c>
      <c r="L188" s="385">
        <v>4</v>
      </c>
      <c r="M188" s="495" t="s">
        <v>1514</v>
      </c>
      <c r="N188" s="496" t="s">
        <v>1630</v>
      </c>
      <c r="O188" s="390">
        <f t="shared" si="7"/>
        <v>1300000</v>
      </c>
      <c r="P188" s="817"/>
      <c r="W188" s="385"/>
    </row>
    <row r="189" spans="1:25" ht="25.15" customHeight="1">
      <c r="A189" s="385">
        <v>28</v>
      </c>
      <c r="B189" s="814" t="s">
        <v>3077</v>
      </c>
      <c r="C189" s="383">
        <v>4</v>
      </c>
      <c r="D189" s="418">
        <f>VLOOKUP(C189,$Q$2:$S$5,3)</f>
        <v>1300000</v>
      </c>
      <c r="E189" s="383">
        <v>3</v>
      </c>
      <c r="F189" s="418">
        <f>VLOOKUP(E189,$Q$2:$S$5,3)</f>
        <v>2400000</v>
      </c>
      <c r="G189" s="466">
        <f>+F189-D189</f>
        <v>1100000</v>
      </c>
      <c r="H189" s="362" t="s">
        <v>3078</v>
      </c>
      <c r="I189" s="385" t="s">
        <v>768</v>
      </c>
      <c r="J189" s="505" t="s">
        <v>3079</v>
      </c>
      <c r="K189" s="499" t="s">
        <v>3080</v>
      </c>
      <c r="L189" s="385">
        <v>4</v>
      </c>
      <c r="M189" s="495" t="s">
        <v>1593</v>
      </c>
      <c r="N189" s="496" t="s">
        <v>1620</v>
      </c>
      <c r="O189" s="390">
        <f t="shared" si="7"/>
        <v>1300000</v>
      </c>
      <c r="P189" s="816">
        <f>+G189+O189+O190</f>
        <v>3700000</v>
      </c>
      <c r="W189" s="385"/>
    </row>
    <row r="190" spans="1:25" ht="25.15" customHeight="1">
      <c r="A190" s="385">
        <v>29</v>
      </c>
      <c r="B190" s="841"/>
      <c r="C190" s="460"/>
      <c r="D190" s="460"/>
      <c r="E190" s="460"/>
      <c r="F190" s="460"/>
      <c r="G190" s="506"/>
      <c r="H190" s="507" t="s">
        <v>3081</v>
      </c>
      <c r="I190" s="385" t="s">
        <v>763</v>
      </c>
      <c r="J190" s="505" t="s">
        <v>3082</v>
      </c>
      <c r="K190" s="499" t="s">
        <v>3083</v>
      </c>
      <c r="L190" s="385">
        <v>4</v>
      </c>
      <c r="M190" s="495" t="s">
        <v>1593</v>
      </c>
      <c r="N190" s="496" t="s">
        <v>1620</v>
      </c>
      <c r="O190" s="390">
        <f t="shared" si="7"/>
        <v>1300000</v>
      </c>
      <c r="P190" s="817"/>
      <c r="W190" s="385"/>
      <c r="Y190" s="360" t="s">
        <v>3703</v>
      </c>
    </row>
    <row r="191" spans="1:25" ht="25.15" customHeight="1">
      <c r="A191" s="385">
        <v>30</v>
      </c>
      <c r="B191" s="508" t="s">
        <v>3084</v>
      </c>
      <c r="C191" s="508"/>
      <c r="D191" s="508"/>
      <c r="E191" s="508"/>
      <c r="F191" s="508"/>
      <c r="G191" s="508"/>
      <c r="H191" s="497" t="s">
        <v>985</v>
      </c>
      <c r="I191" s="385" t="s">
        <v>824</v>
      </c>
      <c r="J191" s="505" t="s">
        <v>986</v>
      </c>
      <c r="K191" s="499" t="s">
        <v>988</v>
      </c>
      <c r="L191" s="385">
        <v>4</v>
      </c>
      <c r="M191" s="495" t="s">
        <v>1594</v>
      </c>
      <c r="N191" s="496" t="s">
        <v>1619</v>
      </c>
      <c r="O191" s="390">
        <f t="shared" si="7"/>
        <v>1300000</v>
      </c>
      <c r="P191" s="390">
        <f>+G191+O191</f>
        <v>1300000</v>
      </c>
      <c r="W191" s="385"/>
    </row>
    <row r="192" spans="1:25" ht="25.15" customHeight="1">
      <c r="A192" s="385">
        <v>31</v>
      </c>
      <c r="B192" s="832" t="s">
        <v>1000</v>
      </c>
      <c r="C192" s="424"/>
      <c r="D192" s="424"/>
      <c r="E192" s="424"/>
      <c r="F192" s="424"/>
      <c r="G192" s="424"/>
      <c r="H192" s="497" t="s">
        <v>997</v>
      </c>
      <c r="I192" s="385" t="s">
        <v>763</v>
      </c>
      <c r="J192" s="498" t="s">
        <v>998</v>
      </c>
      <c r="K192" s="499" t="s">
        <v>999</v>
      </c>
      <c r="L192" s="385">
        <v>4</v>
      </c>
      <c r="M192" s="495" t="s">
        <v>1623</v>
      </c>
      <c r="N192" s="509" t="s">
        <v>1624</v>
      </c>
      <c r="O192" s="390">
        <f t="shared" si="7"/>
        <v>1300000</v>
      </c>
      <c r="P192" s="418">
        <f>+G192+O192+O193+O194</f>
        <v>3900000</v>
      </c>
      <c r="W192" s="385"/>
      <c r="Y192" s="360" t="s">
        <v>3703</v>
      </c>
    </row>
    <row r="193" spans="1:23" ht="25.15" customHeight="1">
      <c r="A193" s="385">
        <v>32</v>
      </c>
      <c r="B193" s="842"/>
      <c r="C193" s="523"/>
      <c r="D193" s="523"/>
      <c r="E193" s="523"/>
      <c r="F193" s="523"/>
      <c r="G193" s="523"/>
      <c r="H193" s="497" t="s">
        <v>3085</v>
      </c>
      <c r="I193" s="385" t="s">
        <v>733</v>
      </c>
      <c r="J193" s="498" t="s">
        <v>1002</v>
      </c>
      <c r="K193" s="499" t="s">
        <v>1003</v>
      </c>
      <c r="L193" s="385">
        <v>4</v>
      </c>
      <c r="M193" s="495" t="s">
        <v>1623</v>
      </c>
      <c r="N193" s="509" t="s">
        <v>1624</v>
      </c>
      <c r="O193" s="390">
        <f t="shared" si="7"/>
        <v>1300000</v>
      </c>
      <c r="P193" s="510"/>
      <c r="W193" s="385"/>
    </row>
    <row r="194" spans="1:23" ht="25.15" customHeight="1">
      <c r="A194" s="385">
        <v>33</v>
      </c>
      <c r="B194" s="843"/>
      <c r="C194" s="524"/>
      <c r="D194" s="524"/>
      <c r="E194" s="524"/>
      <c r="F194" s="524"/>
      <c r="G194" s="524"/>
      <c r="H194" s="511" t="s">
        <v>3086</v>
      </c>
      <c r="I194" s="383" t="s">
        <v>792</v>
      </c>
      <c r="J194" s="512" t="s">
        <v>3087</v>
      </c>
      <c r="K194" s="513" t="s">
        <v>3088</v>
      </c>
      <c r="L194" s="383">
        <v>4</v>
      </c>
      <c r="M194" s="514" t="s">
        <v>1623</v>
      </c>
      <c r="N194" s="515" t="s">
        <v>1624</v>
      </c>
      <c r="O194" s="418">
        <f t="shared" si="7"/>
        <v>1300000</v>
      </c>
      <c r="P194" s="422"/>
      <c r="W194" s="385"/>
    </row>
    <row r="195" spans="1:23" ht="25.15" customHeight="1">
      <c r="A195" s="385">
        <v>34</v>
      </c>
      <c r="B195" s="508" t="s">
        <v>3089</v>
      </c>
      <c r="C195" s="649">
        <v>4</v>
      </c>
      <c r="D195" s="390">
        <f>VLOOKUP(C195,$Q$2:$S$5,3)</f>
        <v>1300000</v>
      </c>
      <c r="E195" s="649">
        <v>3</v>
      </c>
      <c r="F195" s="390">
        <f>VLOOKUP(E195,$Q$2:$S$5,3)</f>
        <v>2400000</v>
      </c>
      <c r="G195" s="503">
        <f>+F195-D195</f>
        <v>1100000</v>
      </c>
      <c r="H195" s="435"/>
      <c r="I195" s="385"/>
      <c r="J195" s="429"/>
      <c r="K195" s="444"/>
      <c r="L195" s="385"/>
      <c r="M195" s="427"/>
      <c r="N195" s="477"/>
      <c r="O195" s="390"/>
      <c r="P195" s="390">
        <f>+G195+O195</f>
        <v>1100000</v>
      </c>
      <c r="W195" s="385"/>
    </row>
    <row r="196" spans="1:23" ht="31.15" customHeight="1">
      <c r="B196" s="847" t="s">
        <v>3895</v>
      </c>
      <c r="C196" s="477"/>
      <c r="D196" s="477"/>
      <c r="E196" s="477"/>
      <c r="F196" s="477"/>
      <c r="G196" s="477"/>
      <c r="H196" s="615" t="s">
        <v>3818</v>
      </c>
      <c r="I196" s="630" t="s">
        <v>3560</v>
      </c>
      <c r="J196" s="631">
        <v>25020</v>
      </c>
      <c r="K196" s="632" t="s">
        <v>3822</v>
      </c>
      <c r="L196" s="633">
        <v>4</v>
      </c>
      <c r="M196" s="634" t="s">
        <v>3827</v>
      </c>
      <c r="O196" s="635">
        <f t="shared" ref="O196:O200" si="8">ROUND(1300000*77/366,0)</f>
        <v>273497</v>
      </c>
      <c r="P196" s="850">
        <f>+G196+O196+O197+O198+O199+O200</f>
        <v>1367485</v>
      </c>
      <c r="Q196" s="653">
        <v>45581</v>
      </c>
    </row>
    <row r="197" spans="1:23">
      <c r="B197" s="848"/>
      <c r="C197" s="477"/>
      <c r="D197" s="477"/>
      <c r="E197" s="477"/>
      <c r="F197" s="477"/>
      <c r="G197" s="477"/>
      <c r="H197" s="615" t="s">
        <v>3819</v>
      </c>
      <c r="I197" s="630" t="s">
        <v>3829</v>
      </c>
      <c r="J197" s="631">
        <v>25204</v>
      </c>
      <c r="K197" s="636" t="s">
        <v>3823</v>
      </c>
      <c r="L197" s="633">
        <v>4</v>
      </c>
      <c r="M197" s="637" t="s">
        <v>3828</v>
      </c>
      <c r="O197" s="635">
        <f t="shared" si="8"/>
        <v>273497</v>
      </c>
      <c r="P197" s="851"/>
      <c r="Q197" s="653">
        <v>45581</v>
      </c>
    </row>
    <row r="198" spans="1:23">
      <c r="B198" s="848"/>
      <c r="C198" s="477"/>
      <c r="D198" s="477"/>
      <c r="E198" s="477"/>
      <c r="F198" s="477"/>
      <c r="G198" s="477"/>
      <c r="H198" s="615" t="s">
        <v>3820</v>
      </c>
      <c r="I198" s="630" t="s">
        <v>3830</v>
      </c>
      <c r="J198" s="631">
        <v>24408</v>
      </c>
      <c r="K198" s="636" t="s">
        <v>3824</v>
      </c>
      <c r="L198" s="633">
        <v>4</v>
      </c>
      <c r="M198" s="634" t="s">
        <v>3827</v>
      </c>
      <c r="O198" s="635">
        <f t="shared" si="8"/>
        <v>273497</v>
      </c>
      <c r="P198" s="851"/>
      <c r="Q198" s="653">
        <v>45581</v>
      </c>
    </row>
    <row r="199" spans="1:23">
      <c r="B199" s="848"/>
      <c r="C199" s="477"/>
      <c r="D199" s="477"/>
      <c r="E199" s="477"/>
      <c r="F199" s="477"/>
      <c r="G199" s="477"/>
      <c r="H199" s="615" t="s">
        <v>1196</v>
      </c>
      <c r="I199" s="630" t="s">
        <v>745</v>
      </c>
      <c r="J199" s="631">
        <v>34098</v>
      </c>
      <c r="K199" s="636" t="s">
        <v>3825</v>
      </c>
      <c r="L199" s="633">
        <v>4</v>
      </c>
      <c r="M199" s="634" t="s">
        <v>3827</v>
      </c>
      <c r="O199" s="635">
        <f t="shared" si="8"/>
        <v>273497</v>
      </c>
      <c r="P199" s="851"/>
      <c r="Q199" s="653">
        <v>45581</v>
      </c>
    </row>
    <row r="200" spans="1:23">
      <c r="B200" s="849"/>
      <c r="C200" s="477"/>
      <c r="D200" s="477"/>
      <c r="E200" s="477"/>
      <c r="F200" s="477"/>
      <c r="G200" s="477"/>
      <c r="H200" s="615" t="s">
        <v>3821</v>
      </c>
      <c r="I200" s="630" t="s">
        <v>737</v>
      </c>
      <c r="J200" s="631">
        <v>43998</v>
      </c>
      <c r="K200" s="636" t="s">
        <v>3826</v>
      </c>
      <c r="L200" s="633">
        <v>4</v>
      </c>
      <c r="M200" s="634" t="s">
        <v>3827</v>
      </c>
      <c r="O200" s="635">
        <f t="shared" si="8"/>
        <v>273497</v>
      </c>
      <c r="P200" s="852"/>
      <c r="Q200" s="653">
        <v>45581</v>
      </c>
    </row>
    <row r="201" spans="1:23" ht="63">
      <c r="B201" s="630" t="s">
        <v>3896</v>
      </c>
      <c r="C201" s="477"/>
      <c r="D201" s="477"/>
      <c r="E201" s="477"/>
      <c r="F201" s="477"/>
      <c r="G201" s="477"/>
      <c r="H201" s="615" t="s">
        <v>3886</v>
      </c>
      <c r="I201" s="435" t="s">
        <v>787</v>
      </c>
      <c r="J201" s="631">
        <v>33915</v>
      </c>
      <c r="K201" s="632" t="s">
        <v>3887</v>
      </c>
      <c r="L201" s="354">
        <v>4</v>
      </c>
      <c r="M201" s="637" t="s">
        <v>3888</v>
      </c>
      <c r="O201" s="635">
        <f>ROUND(1300000*68/366,0)</f>
        <v>241530</v>
      </c>
      <c r="P201" s="689">
        <f>+G201+O201</f>
        <v>241530</v>
      </c>
      <c r="Q201" s="653">
        <v>45590</v>
      </c>
    </row>
    <row r="202" spans="1:23" ht="25.15" customHeight="1">
      <c r="A202" s="401"/>
      <c r="B202" s="399"/>
      <c r="C202" s="398"/>
      <c r="D202" s="398"/>
      <c r="E202" s="398"/>
      <c r="F202" s="398"/>
      <c r="G202" s="398"/>
      <c r="H202" s="473"/>
      <c r="I202" s="401"/>
      <c r="J202" s="453"/>
      <c r="K202" s="474"/>
      <c r="L202" s="401"/>
      <c r="M202" s="400"/>
      <c r="N202" s="401"/>
      <c r="O202" s="404"/>
      <c r="P202" s="405"/>
      <c r="W202" s="385"/>
    </row>
    <row r="203" spans="1:23" s="407" customFormat="1" ht="25.15" customHeight="1">
      <c r="A203" s="372"/>
      <c r="B203" s="373" t="s">
        <v>1236</v>
      </c>
      <c r="C203" s="372"/>
      <c r="D203" s="372"/>
      <c r="E203" s="372"/>
      <c r="F203" s="372"/>
      <c r="G203" s="480">
        <f>SUM(G204:G211)</f>
        <v>3400000</v>
      </c>
      <c r="I203" s="372"/>
      <c r="J203" s="375"/>
      <c r="K203" s="376"/>
      <c r="L203" s="372"/>
      <c r="M203" s="448"/>
      <c r="N203" s="372"/>
      <c r="O203" s="378">
        <f>SUM(O204:O211)</f>
        <v>19100000</v>
      </c>
      <c r="P203" s="409">
        <f>SUM(P204:P211)</f>
        <v>22500000</v>
      </c>
      <c r="Q203" s="410">
        <f>+G203+O203</f>
        <v>22500000</v>
      </c>
      <c r="S203" s="407">
        <v>1</v>
      </c>
      <c r="T203" s="407">
        <v>6</v>
      </c>
      <c r="W203" s="372"/>
    </row>
    <row r="204" spans="1:23" ht="25.15" customHeight="1">
      <c r="A204" s="385">
        <v>1</v>
      </c>
      <c r="B204" s="814" t="s">
        <v>1239</v>
      </c>
      <c r="C204" s="383"/>
      <c r="D204" s="383"/>
      <c r="E204" s="383"/>
      <c r="F204" s="383"/>
      <c r="G204" s="383"/>
      <c r="H204" s="384" t="s">
        <v>1237</v>
      </c>
      <c r="I204" s="385" t="s">
        <v>2799</v>
      </c>
      <c r="J204" s="419" t="s">
        <v>3090</v>
      </c>
      <c r="K204" s="413" t="s">
        <v>3091</v>
      </c>
      <c r="L204" s="385">
        <v>3</v>
      </c>
      <c r="M204" s="516" t="s">
        <v>1595</v>
      </c>
      <c r="N204" s="516" t="s">
        <v>1596</v>
      </c>
      <c r="O204" s="390">
        <f t="shared" ref="O204:O210" si="9">VLOOKUP(L204,$Q$2:$S$5,3)</f>
        <v>2400000</v>
      </c>
      <c r="P204" s="816">
        <f>+G204+O204+O205</f>
        <v>4800000</v>
      </c>
      <c r="W204" s="385" t="s">
        <v>732</v>
      </c>
    </row>
    <row r="205" spans="1:23" ht="25.15" customHeight="1">
      <c r="A205" s="385">
        <v>2</v>
      </c>
      <c r="B205" s="815"/>
      <c r="C205" s="381"/>
      <c r="D205" s="381"/>
      <c r="E205" s="381"/>
      <c r="F205" s="381"/>
      <c r="G205" s="381"/>
      <c r="H205" s="384" t="s">
        <v>1240</v>
      </c>
      <c r="I205" s="385" t="s">
        <v>2799</v>
      </c>
      <c r="J205" s="419" t="s">
        <v>1241</v>
      </c>
      <c r="K205" s="449" t="s">
        <v>3092</v>
      </c>
      <c r="L205" s="385">
        <v>3</v>
      </c>
      <c r="M205" s="516" t="s">
        <v>1595</v>
      </c>
      <c r="N205" s="516" t="s">
        <v>1596</v>
      </c>
      <c r="O205" s="390">
        <f t="shared" si="9"/>
        <v>2400000</v>
      </c>
      <c r="P205" s="817"/>
      <c r="W205" s="385" t="s">
        <v>732</v>
      </c>
    </row>
    <row r="206" spans="1:23" ht="25.15" customHeight="1">
      <c r="A206" s="385">
        <v>3</v>
      </c>
      <c r="B206" s="416" t="s">
        <v>3093</v>
      </c>
      <c r="C206" s="417"/>
      <c r="D206" s="417"/>
      <c r="E206" s="417"/>
      <c r="F206" s="417"/>
      <c r="G206" s="417"/>
      <c r="H206" s="384" t="s">
        <v>3094</v>
      </c>
      <c r="I206" s="385" t="s">
        <v>792</v>
      </c>
      <c r="J206" s="419" t="s">
        <v>3095</v>
      </c>
      <c r="K206" s="449" t="s">
        <v>205</v>
      </c>
      <c r="L206" s="385">
        <v>3</v>
      </c>
      <c r="M206" s="516" t="s">
        <v>1597</v>
      </c>
      <c r="N206" s="516" t="s">
        <v>1598</v>
      </c>
      <c r="O206" s="390">
        <f t="shared" si="9"/>
        <v>2400000</v>
      </c>
      <c r="P206" s="450">
        <f>+G206+O206</f>
        <v>2400000</v>
      </c>
      <c r="W206" s="385"/>
    </row>
    <row r="207" spans="1:23" ht="25.15" customHeight="1">
      <c r="A207" s="385">
        <v>4</v>
      </c>
      <c r="B207" s="814" t="s">
        <v>1247</v>
      </c>
      <c r="C207" s="383">
        <v>4</v>
      </c>
      <c r="D207" s="418">
        <f>VLOOKUP(C207,$Q$2:$S$5,3)</f>
        <v>1300000</v>
      </c>
      <c r="E207" s="383">
        <v>2</v>
      </c>
      <c r="F207" s="418">
        <f>VLOOKUP(E207,$Q$2:$S$5,3)</f>
        <v>4700000</v>
      </c>
      <c r="G207" s="466">
        <f>+F207-D207</f>
        <v>3400000</v>
      </c>
      <c r="H207" s="384" t="s">
        <v>1243</v>
      </c>
      <c r="I207" s="385" t="s">
        <v>768</v>
      </c>
      <c r="J207" s="419" t="s">
        <v>1244</v>
      </c>
      <c r="K207" s="413" t="s">
        <v>1246</v>
      </c>
      <c r="L207" s="385">
        <v>3</v>
      </c>
      <c r="M207" s="516" t="s">
        <v>1599</v>
      </c>
      <c r="N207" s="516" t="s">
        <v>1600</v>
      </c>
      <c r="O207" s="390">
        <f t="shared" si="9"/>
        <v>2400000</v>
      </c>
      <c r="P207" s="816">
        <f>+G207+O207+O208+O209+O210</f>
        <v>15300000</v>
      </c>
      <c r="W207" s="385" t="s">
        <v>732</v>
      </c>
    </row>
    <row r="208" spans="1:23" ht="25.15" customHeight="1">
      <c r="A208" s="385">
        <v>5</v>
      </c>
      <c r="B208" s="818"/>
      <c r="C208" s="417"/>
      <c r="D208" s="417"/>
      <c r="E208" s="417"/>
      <c r="F208" s="417"/>
      <c r="G208" s="417"/>
      <c r="H208" s="116" t="s">
        <v>1248</v>
      </c>
      <c r="I208" s="385" t="s">
        <v>792</v>
      </c>
      <c r="J208" s="419" t="s">
        <v>1249</v>
      </c>
      <c r="K208" s="413" t="s">
        <v>3096</v>
      </c>
      <c r="L208" s="385">
        <v>3</v>
      </c>
      <c r="M208" s="516" t="s">
        <v>1599</v>
      </c>
      <c r="N208" s="516" t="s">
        <v>1600</v>
      </c>
      <c r="O208" s="390">
        <f t="shared" si="9"/>
        <v>2400000</v>
      </c>
      <c r="P208" s="837"/>
      <c r="W208" s="385" t="s">
        <v>732</v>
      </c>
    </row>
    <row r="209" spans="1:24" ht="25.15" customHeight="1">
      <c r="A209" s="385">
        <v>6</v>
      </c>
      <c r="B209" s="818"/>
      <c r="C209" s="417"/>
      <c r="D209" s="417"/>
      <c r="E209" s="417"/>
      <c r="F209" s="417"/>
      <c r="G209" s="417"/>
      <c r="H209" s="116" t="s">
        <v>1251</v>
      </c>
      <c r="I209" s="385" t="s">
        <v>733</v>
      </c>
      <c r="J209" s="419" t="s">
        <v>1252</v>
      </c>
      <c r="K209" s="413" t="s">
        <v>1253</v>
      </c>
      <c r="L209" s="385">
        <v>2</v>
      </c>
      <c r="M209" s="516" t="s">
        <v>1599</v>
      </c>
      <c r="N209" s="516" t="s">
        <v>1600</v>
      </c>
      <c r="O209" s="390">
        <f t="shared" si="9"/>
        <v>4700000</v>
      </c>
      <c r="P209" s="837"/>
      <c r="W209" s="385" t="s">
        <v>732</v>
      </c>
    </row>
    <row r="210" spans="1:24" ht="25.15" customHeight="1">
      <c r="A210" s="385">
        <v>7</v>
      </c>
      <c r="B210" s="815"/>
      <c r="C210" s="381"/>
      <c r="D210" s="381"/>
      <c r="E210" s="381"/>
      <c r="F210" s="381"/>
      <c r="G210" s="381"/>
      <c r="H210" s="116" t="s">
        <v>1254</v>
      </c>
      <c r="I210" s="385" t="s">
        <v>763</v>
      </c>
      <c r="J210" s="419" t="s">
        <v>1255</v>
      </c>
      <c r="K210" s="413" t="s">
        <v>1256</v>
      </c>
      <c r="L210" s="385">
        <v>3</v>
      </c>
      <c r="M210" s="516" t="s">
        <v>1599</v>
      </c>
      <c r="N210" s="516" t="s">
        <v>1600</v>
      </c>
      <c r="O210" s="390">
        <f t="shared" si="9"/>
        <v>2400000</v>
      </c>
      <c r="P210" s="817"/>
      <c r="W210" s="385" t="s">
        <v>732</v>
      </c>
    </row>
    <row r="211" spans="1:24" ht="25.15" customHeight="1">
      <c r="A211" s="401"/>
      <c r="B211" s="399"/>
      <c r="C211" s="398"/>
      <c r="D211" s="398"/>
      <c r="E211" s="398"/>
      <c r="F211" s="398"/>
      <c r="G211" s="398"/>
      <c r="H211" s="473"/>
      <c r="I211" s="401"/>
      <c r="J211" s="517"/>
      <c r="K211" s="474"/>
      <c r="L211" s="401"/>
      <c r="M211" s="400"/>
      <c r="N211" s="401"/>
      <c r="O211" s="404"/>
      <c r="P211" s="405"/>
      <c r="W211" s="385"/>
    </row>
    <row r="212" spans="1:24" s="519" customFormat="1" ht="25.15" customHeight="1">
      <c r="A212" s="372"/>
      <c r="B212" s="373" t="s">
        <v>210</v>
      </c>
      <c r="C212" s="518"/>
      <c r="D212" s="518"/>
      <c r="E212" s="518"/>
      <c r="F212" s="518"/>
      <c r="G212" s="488">
        <f>SUM(G213:G219)</f>
        <v>2200000</v>
      </c>
      <c r="I212" s="372"/>
      <c r="J212" s="375"/>
      <c r="K212" s="520"/>
      <c r="L212" s="372"/>
      <c r="M212" s="448"/>
      <c r="N212" s="372"/>
      <c r="O212" s="406">
        <f>SUM(O213:O219)</f>
        <v>11100000</v>
      </c>
      <c r="P212" s="492">
        <f>SUM(P213:P219)</f>
        <v>13300000</v>
      </c>
      <c r="Q212" s="521">
        <f>+G212+O212</f>
        <v>13300000</v>
      </c>
      <c r="T212" s="407">
        <v>3</v>
      </c>
      <c r="U212" s="407">
        <v>3</v>
      </c>
      <c r="W212" s="372"/>
    </row>
    <row r="213" spans="1:24" ht="25.15" customHeight="1">
      <c r="A213" s="385">
        <v>1</v>
      </c>
      <c r="B213" s="831" t="s">
        <v>3097</v>
      </c>
      <c r="C213" s="424">
        <v>4</v>
      </c>
      <c r="D213" s="418">
        <f>VLOOKUP(C213,$Q$2:$S$5,3)</f>
        <v>1300000</v>
      </c>
      <c r="E213" s="424">
        <v>3</v>
      </c>
      <c r="F213" s="418">
        <f>VLOOKUP(E213,$Q$2:$S$5,3)</f>
        <v>2400000</v>
      </c>
      <c r="G213" s="522">
        <f>+F213-D213</f>
        <v>1100000</v>
      </c>
      <c r="H213" s="116" t="s">
        <v>3098</v>
      </c>
      <c r="I213" s="385" t="s">
        <v>824</v>
      </c>
      <c r="J213" s="412" t="s">
        <v>3099</v>
      </c>
      <c r="K213" s="413" t="s">
        <v>3100</v>
      </c>
      <c r="L213" s="385">
        <v>4</v>
      </c>
      <c r="M213" s="467" t="s">
        <v>3101</v>
      </c>
      <c r="N213" s="428" t="s">
        <v>1517</v>
      </c>
      <c r="O213" s="390">
        <f t="shared" ref="O213:O218" si="10">VLOOKUP(L213,$Q$2:$S$5,3)</f>
        <v>1300000</v>
      </c>
      <c r="P213" s="834">
        <f>+G213+O213+O214+O215</f>
        <v>6100000</v>
      </c>
      <c r="W213" s="385" t="s">
        <v>744</v>
      </c>
    </row>
    <row r="214" spans="1:24" ht="25.15" customHeight="1">
      <c r="A214" s="385">
        <v>2</v>
      </c>
      <c r="B214" s="842"/>
      <c r="C214" s="523"/>
      <c r="D214" s="523"/>
      <c r="E214" s="523"/>
      <c r="F214" s="523"/>
      <c r="G214" s="523"/>
      <c r="H214" s="116" t="s">
        <v>3102</v>
      </c>
      <c r="I214" s="385" t="s">
        <v>737</v>
      </c>
      <c r="J214" s="432" t="s">
        <v>3103</v>
      </c>
      <c r="K214" s="444" t="s">
        <v>3104</v>
      </c>
      <c r="L214" s="385">
        <v>4</v>
      </c>
      <c r="M214" s="427" t="s">
        <v>3101</v>
      </c>
      <c r="N214" s="428" t="s">
        <v>1517</v>
      </c>
      <c r="O214" s="390">
        <f t="shared" si="10"/>
        <v>1300000</v>
      </c>
      <c r="P214" s="835"/>
      <c r="W214" s="385"/>
    </row>
    <row r="215" spans="1:24" ht="25.15" customHeight="1">
      <c r="A215" s="385">
        <v>3</v>
      </c>
      <c r="B215" s="843"/>
      <c r="C215" s="524"/>
      <c r="D215" s="524"/>
      <c r="E215" s="524"/>
      <c r="F215" s="524"/>
      <c r="G215" s="524"/>
      <c r="H215" s="116" t="s">
        <v>3105</v>
      </c>
      <c r="I215" s="385" t="s">
        <v>792</v>
      </c>
      <c r="J215" s="432" t="s">
        <v>3106</v>
      </c>
      <c r="K215" s="444" t="s">
        <v>3107</v>
      </c>
      <c r="L215" s="385">
        <v>3</v>
      </c>
      <c r="M215" s="427" t="s">
        <v>1518</v>
      </c>
      <c r="N215" s="428" t="s">
        <v>1517</v>
      </c>
      <c r="O215" s="390">
        <f t="shared" si="10"/>
        <v>2400000</v>
      </c>
      <c r="P215" s="836"/>
      <c r="Q215" s="360">
        <v>0</v>
      </c>
      <c r="W215" s="385"/>
      <c r="X215" s="360" t="s">
        <v>147</v>
      </c>
    </row>
    <row r="216" spans="1:24" ht="25.15" customHeight="1">
      <c r="A216" s="385">
        <v>4</v>
      </c>
      <c r="B216" s="435" t="s">
        <v>1049</v>
      </c>
      <c r="C216" s="477"/>
      <c r="D216" s="477"/>
      <c r="E216" s="477"/>
      <c r="F216" s="477"/>
      <c r="G216" s="477"/>
      <c r="H216" s="116" t="s">
        <v>3108</v>
      </c>
      <c r="I216" s="385" t="s">
        <v>787</v>
      </c>
      <c r="J216" s="412" t="s">
        <v>3109</v>
      </c>
      <c r="K216" s="413" t="s">
        <v>3110</v>
      </c>
      <c r="L216" s="385">
        <v>4</v>
      </c>
      <c r="M216" s="427" t="s">
        <v>3111</v>
      </c>
      <c r="N216" s="428" t="s">
        <v>1519</v>
      </c>
      <c r="O216" s="390">
        <f t="shared" si="10"/>
        <v>1300000</v>
      </c>
      <c r="P216" s="141">
        <f>+G216+O216</f>
        <v>1300000</v>
      </c>
      <c r="W216" s="385" t="s">
        <v>744</v>
      </c>
    </row>
    <row r="217" spans="1:24" ht="25.15" customHeight="1">
      <c r="A217" s="385">
        <v>5</v>
      </c>
      <c r="B217" s="435" t="s">
        <v>3112</v>
      </c>
      <c r="C217" s="424">
        <v>4</v>
      </c>
      <c r="D217" s="418">
        <f>VLOOKUP(C217,$Q$2:$S$5,3)</f>
        <v>1300000</v>
      </c>
      <c r="E217" s="424">
        <v>3</v>
      </c>
      <c r="F217" s="418">
        <f>VLOOKUP(E217,$Q$2:$S$5,3)</f>
        <v>2400000</v>
      </c>
      <c r="G217" s="522">
        <f>+F217-D217</f>
        <v>1100000</v>
      </c>
      <c r="H217" s="116" t="s">
        <v>3113</v>
      </c>
      <c r="I217" s="385" t="s">
        <v>792</v>
      </c>
      <c r="J217" s="412" t="s">
        <v>3114</v>
      </c>
      <c r="K217" s="413" t="s">
        <v>1327</v>
      </c>
      <c r="L217" s="385">
        <v>3</v>
      </c>
      <c r="M217" s="427" t="s">
        <v>1520</v>
      </c>
      <c r="N217" s="428" t="s">
        <v>1521</v>
      </c>
      <c r="O217" s="390">
        <f t="shared" si="10"/>
        <v>2400000</v>
      </c>
      <c r="P217" s="834">
        <f>+G217+O217+O218</f>
        <v>5900000</v>
      </c>
      <c r="W217" s="385" t="s">
        <v>744</v>
      </c>
    </row>
    <row r="218" spans="1:24" ht="25.15" customHeight="1">
      <c r="A218" s="385">
        <v>6</v>
      </c>
      <c r="B218" s="435" t="s">
        <v>3115</v>
      </c>
      <c r="C218" s="434"/>
      <c r="D218" s="434"/>
      <c r="E218" s="434"/>
      <c r="F218" s="434"/>
      <c r="G218" s="434"/>
      <c r="H218" s="116" t="s">
        <v>3116</v>
      </c>
      <c r="I218" s="385" t="s">
        <v>792</v>
      </c>
      <c r="J218" s="432" t="s">
        <v>3117</v>
      </c>
      <c r="K218" s="444" t="s">
        <v>3118</v>
      </c>
      <c r="L218" s="385">
        <v>3</v>
      </c>
      <c r="M218" s="427" t="s">
        <v>1522</v>
      </c>
      <c r="N218" s="428" t="s">
        <v>3119</v>
      </c>
      <c r="O218" s="390">
        <f t="shared" si="10"/>
        <v>2400000</v>
      </c>
      <c r="P218" s="836"/>
      <c r="W218" s="385"/>
    </row>
    <row r="219" spans="1:24" ht="25.15" customHeight="1">
      <c r="A219" s="401"/>
      <c r="B219" s="482"/>
      <c r="C219" s="483"/>
      <c r="D219" s="483"/>
      <c r="E219" s="483"/>
      <c r="F219" s="483"/>
      <c r="G219" s="483"/>
      <c r="H219" s="473"/>
      <c r="I219" s="401"/>
      <c r="J219" s="453"/>
      <c r="K219" s="474"/>
      <c r="L219" s="401"/>
      <c r="M219" s="400"/>
      <c r="N219" s="401"/>
      <c r="O219" s="404"/>
      <c r="P219" s="485"/>
      <c r="W219" s="385"/>
    </row>
    <row r="220" spans="1:24" s="407" customFormat="1" ht="24" customHeight="1">
      <c r="A220" s="372"/>
      <c r="B220" s="373" t="s">
        <v>899</v>
      </c>
      <c r="C220" s="372"/>
      <c r="D220" s="372"/>
      <c r="E220" s="372"/>
      <c r="F220" s="372"/>
      <c r="G220" s="476">
        <f>SUM(G221:G252)</f>
        <v>11500000</v>
      </c>
      <c r="I220" s="372"/>
      <c r="J220" s="375"/>
      <c r="K220" s="376"/>
      <c r="L220" s="372"/>
      <c r="M220" s="448"/>
      <c r="N220" s="372"/>
      <c r="O220" s="378">
        <f>SUM(O221:O252)</f>
        <v>52970492</v>
      </c>
      <c r="P220" s="379">
        <f>SUM(P221:P252)</f>
        <v>64470492</v>
      </c>
      <c r="Q220" s="410">
        <f>+G220+O220</f>
        <v>64470492</v>
      </c>
      <c r="S220" s="407">
        <v>1</v>
      </c>
      <c r="T220" s="407">
        <v>8</v>
      </c>
      <c r="U220" s="407">
        <v>21</v>
      </c>
      <c r="W220" s="372"/>
    </row>
    <row r="221" spans="1:24" ht="25.15" customHeight="1">
      <c r="A221" s="385">
        <v>1</v>
      </c>
      <c r="B221" s="116" t="s">
        <v>903</v>
      </c>
      <c r="C221" s="385"/>
      <c r="D221" s="385"/>
      <c r="E221" s="385"/>
      <c r="F221" s="385"/>
      <c r="G221" s="385"/>
      <c r="H221" s="116" t="s">
        <v>900</v>
      </c>
      <c r="I221" s="385" t="s">
        <v>745</v>
      </c>
      <c r="J221" s="412" t="s">
        <v>901</v>
      </c>
      <c r="K221" s="470" t="s">
        <v>902</v>
      </c>
      <c r="L221" s="385">
        <v>3</v>
      </c>
      <c r="M221" s="427" t="s">
        <v>3120</v>
      </c>
      <c r="N221" s="525" t="s">
        <v>3121</v>
      </c>
      <c r="O221" s="390">
        <f t="shared" ref="O221:O251" si="11">VLOOKUP(L221,$Q$2:$S$5,3)</f>
        <v>2400000</v>
      </c>
      <c r="P221" s="397">
        <f>+G221+O221</f>
        <v>2400000</v>
      </c>
      <c r="W221" s="385" t="s">
        <v>744</v>
      </c>
    </row>
    <row r="222" spans="1:24" ht="25.15" customHeight="1">
      <c r="A222" s="385">
        <v>2</v>
      </c>
      <c r="B222" s="116" t="s">
        <v>907</v>
      </c>
      <c r="C222" s="385"/>
      <c r="D222" s="385"/>
      <c r="E222" s="385"/>
      <c r="F222" s="385"/>
      <c r="G222" s="385"/>
      <c r="H222" s="116" t="s">
        <v>904</v>
      </c>
      <c r="I222" s="385" t="s">
        <v>733</v>
      </c>
      <c r="J222" s="412" t="s">
        <v>905</v>
      </c>
      <c r="K222" s="449" t="s">
        <v>906</v>
      </c>
      <c r="L222" s="385">
        <v>3</v>
      </c>
      <c r="M222" s="427" t="s">
        <v>3122</v>
      </c>
      <c r="N222" s="525" t="s">
        <v>3123</v>
      </c>
      <c r="O222" s="390">
        <f t="shared" si="11"/>
        <v>2400000</v>
      </c>
      <c r="P222" s="397">
        <f>+G222+O222</f>
        <v>2400000</v>
      </c>
      <c r="W222" s="385" t="s">
        <v>732</v>
      </c>
    </row>
    <row r="223" spans="1:24" ht="25.15" customHeight="1">
      <c r="A223" s="385">
        <v>3</v>
      </c>
      <c r="B223" s="814" t="s">
        <v>911</v>
      </c>
      <c r="C223" s="383">
        <v>4</v>
      </c>
      <c r="D223" s="418">
        <f>VLOOKUP(C223,$Q$2:$S$5,3)</f>
        <v>1300000</v>
      </c>
      <c r="E223" s="383">
        <v>3</v>
      </c>
      <c r="F223" s="418">
        <f>VLOOKUP(E223,$Q$2:$S$5,3)</f>
        <v>2400000</v>
      </c>
      <c r="G223" s="466">
        <f>+F223-D223</f>
        <v>1100000</v>
      </c>
      <c r="H223" s="116" t="s">
        <v>908</v>
      </c>
      <c r="I223" s="385" t="s">
        <v>787</v>
      </c>
      <c r="J223" s="412" t="s">
        <v>909</v>
      </c>
      <c r="K223" s="449" t="s">
        <v>910</v>
      </c>
      <c r="L223" s="385">
        <v>3</v>
      </c>
      <c r="M223" s="427" t="s">
        <v>3124</v>
      </c>
      <c r="N223" s="525" t="s">
        <v>1523</v>
      </c>
      <c r="O223" s="390">
        <f t="shared" si="11"/>
        <v>2400000</v>
      </c>
      <c r="P223" s="816">
        <f>+G223+O223+O224+O225+O226</f>
        <v>9600000</v>
      </c>
      <c r="W223" s="385" t="s">
        <v>732</v>
      </c>
    </row>
    <row r="224" spans="1:24" ht="25.15" customHeight="1">
      <c r="A224" s="385">
        <v>4</v>
      </c>
      <c r="B224" s="818"/>
      <c r="C224" s="417"/>
      <c r="D224" s="417"/>
      <c r="E224" s="417"/>
      <c r="F224" s="417"/>
      <c r="G224" s="417"/>
      <c r="H224" s="116" t="s">
        <v>3125</v>
      </c>
      <c r="I224" s="385" t="s">
        <v>792</v>
      </c>
      <c r="J224" s="419" t="s">
        <v>3126</v>
      </c>
      <c r="K224" s="444" t="s">
        <v>3127</v>
      </c>
      <c r="L224" s="385">
        <v>3</v>
      </c>
      <c r="M224" s="427" t="s">
        <v>1524</v>
      </c>
      <c r="N224" s="525" t="s">
        <v>1523</v>
      </c>
      <c r="O224" s="390">
        <f t="shared" si="11"/>
        <v>2400000</v>
      </c>
      <c r="P224" s="837"/>
      <c r="W224" s="385" t="s">
        <v>732</v>
      </c>
    </row>
    <row r="225" spans="1:25" ht="25.15" customHeight="1">
      <c r="A225" s="385">
        <v>5</v>
      </c>
      <c r="B225" s="818"/>
      <c r="C225" s="417"/>
      <c r="D225" s="417"/>
      <c r="E225" s="417"/>
      <c r="F225" s="417"/>
      <c r="G225" s="417"/>
      <c r="H225" s="116" t="s">
        <v>3128</v>
      </c>
      <c r="I225" s="385" t="s">
        <v>763</v>
      </c>
      <c r="J225" s="432" t="s">
        <v>3129</v>
      </c>
      <c r="K225" s="444" t="s">
        <v>3130</v>
      </c>
      <c r="L225" s="385">
        <v>4</v>
      </c>
      <c r="M225" s="427" t="s">
        <v>1524</v>
      </c>
      <c r="N225" s="525" t="s">
        <v>1523</v>
      </c>
      <c r="O225" s="390">
        <f t="shared" si="11"/>
        <v>1300000</v>
      </c>
      <c r="P225" s="837"/>
      <c r="W225" s="385"/>
      <c r="Y225" s="360" t="s">
        <v>147</v>
      </c>
    </row>
    <row r="226" spans="1:25" ht="25.15" customHeight="1">
      <c r="A226" s="385">
        <v>6</v>
      </c>
      <c r="B226" s="815"/>
      <c r="C226" s="381"/>
      <c r="D226" s="381"/>
      <c r="E226" s="381"/>
      <c r="F226" s="381"/>
      <c r="G226" s="381"/>
      <c r="H226" s="116" t="s">
        <v>3131</v>
      </c>
      <c r="I226" s="385" t="s">
        <v>768</v>
      </c>
      <c r="J226" s="419" t="s">
        <v>3132</v>
      </c>
      <c r="K226" s="470" t="s">
        <v>3133</v>
      </c>
      <c r="L226" s="385">
        <v>3</v>
      </c>
      <c r="M226" s="427" t="s">
        <v>1524</v>
      </c>
      <c r="N226" s="525" t="s">
        <v>1523</v>
      </c>
      <c r="O226" s="390">
        <f t="shared" si="11"/>
        <v>2400000</v>
      </c>
      <c r="P226" s="817"/>
      <c r="W226" s="385" t="s">
        <v>744</v>
      </c>
      <c r="Y226" s="360" t="s">
        <v>147</v>
      </c>
    </row>
    <row r="227" spans="1:25" ht="25.15" customHeight="1">
      <c r="A227" s="385">
        <v>7</v>
      </c>
      <c r="B227" s="814" t="s">
        <v>915</v>
      </c>
      <c r="C227" s="383">
        <v>4</v>
      </c>
      <c r="D227" s="418">
        <f>VLOOKUP(C227,$Q$2:$S$5,3)</f>
        <v>1300000</v>
      </c>
      <c r="E227" s="383">
        <v>1</v>
      </c>
      <c r="F227" s="418">
        <f>VLOOKUP(E227,$Q$2:$S$5,3)</f>
        <v>7200000</v>
      </c>
      <c r="G227" s="466">
        <f>+F227-D227</f>
        <v>5900000</v>
      </c>
      <c r="H227" s="116" t="s">
        <v>923</v>
      </c>
      <c r="I227" s="385" t="s">
        <v>792</v>
      </c>
      <c r="J227" s="412" t="s">
        <v>924</v>
      </c>
      <c r="K227" s="444" t="s">
        <v>3134</v>
      </c>
      <c r="L227" s="385">
        <v>3</v>
      </c>
      <c r="M227" s="427" t="s">
        <v>1525</v>
      </c>
      <c r="N227" s="525" t="s">
        <v>1526</v>
      </c>
      <c r="O227" s="390">
        <f t="shared" si="11"/>
        <v>2400000</v>
      </c>
      <c r="P227" s="816">
        <f>+G227+O227+O228+O229+O230+O231+O232</f>
        <v>16370492</v>
      </c>
      <c r="W227" s="385" t="s">
        <v>732</v>
      </c>
    </row>
    <row r="228" spans="1:25" ht="25.15" customHeight="1">
      <c r="A228" s="385">
        <v>8</v>
      </c>
      <c r="B228" s="818"/>
      <c r="C228" s="853"/>
      <c r="D228" s="647"/>
      <c r="E228" s="647"/>
      <c r="F228" s="647"/>
      <c r="G228" s="647"/>
      <c r="H228" s="116" t="s">
        <v>3135</v>
      </c>
      <c r="I228" s="385" t="s">
        <v>763</v>
      </c>
      <c r="J228" s="412" t="s">
        <v>3136</v>
      </c>
      <c r="K228" s="470" t="s">
        <v>3137</v>
      </c>
      <c r="L228" s="385">
        <v>3</v>
      </c>
      <c r="M228" s="427" t="s">
        <v>3138</v>
      </c>
      <c r="N228" s="525" t="s">
        <v>1526</v>
      </c>
      <c r="O228" s="390">
        <f t="shared" si="11"/>
        <v>2400000</v>
      </c>
      <c r="P228" s="837"/>
      <c r="W228" s="385" t="s">
        <v>744</v>
      </c>
      <c r="Y228" s="360" t="s">
        <v>147</v>
      </c>
    </row>
    <row r="229" spans="1:25" ht="25.15" customHeight="1">
      <c r="A229" s="385">
        <v>9</v>
      </c>
      <c r="B229" s="818"/>
      <c r="C229" s="853"/>
      <c r="D229" s="853"/>
      <c r="E229" s="647"/>
      <c r="F229" s="647"/>
      <c r="G229" s="647"/>
      <c r="H229" s="116" t="s">
        <v>912</v>
      </c>
      <c r="I229" s="385" t="s">
        <v>768</v>
      </c>
      <c r="J229" s="412" t="s">
        <v>913</v>
      </c>
      <c r="K229" s="449" t="s">
        <v>914</v>
      </c>
      <c r="L229" s="385">
        <v>4</v>
      </c>
      <c r="M229" s="427" t="s">
        <v>3139</v>
      </c>
      <c r="N229" s="525" t="s">
        <v>1526</v>
      </c>
      <c r="O229" s="390">
        <f t="shared" si="11"/>
        <v>1300000</v>
      </c>
      <c r="P229" s="837"/>
      <c r="W229" s="385" t="s">
        <v>732</v>
      </c>
      <c r="Y229" s="360" t="s">
        <v>147</v>
      </c>
    </row>
    <row r="230" spans="1:25" ht="25.15" customHeight="1">
      <c r="A230" s="385">
        <v>10</v>
      </c>
      <c r="B230" s="818"/>
      <c r="C230" s="853"/>
      <c r="D230" s="853"/>
      <c r="E230" s="647"/>
      <c r="F230" s="647"/>
      <c r="G230" s="647"/>
      <c r="H230" s="116" t="s">
        <v>916</v>
      </c>
      <c r="I230" s="385" t="s">
        <v>824</v>
      </c>
      <c r="J230" s="412" t="s">
        <v>917</v>
      </c>
      <c r="K230" s="449" t="s">
        <v>918</v>
      </c>
      <c r="L230" s="385">
        <v>4</v>
      </c>
      <c r="M230" s="427" t="s">
        <v>1525</v>
      </c>
      <c r="N230" s="525" t="s">
        <v>1526</v>
      </c>
      <c r="O230" s="390">
        <f t="shared" si="11"/>
        <v>1300000</v>
      </c>
      <c r="P230" s="837"/>
      <c r="W230" s="385" t="s">
        <v>732</v>
      </c>
      <c r="Y230" s="360" t="s">
        <v>147</v>
      </c>
    </row>
    <row r="231" spans="1:25" ht="25.15" customHeight="1">
      <c r="A231" s="385">
        <v>11</v>
      </c>
      <c r="B231" s="818"/>
      <c r="C231" s="853"/>
      <c r="D231" s="853"/>
      <c r="E231" s="647"/>
      <c r="F231" s="647"/>
      <c r="G231" s="647"/>
      <c r="H231" s="116" t="s">
        <v>919</v>
      </c>
      <c r="I231" s="385" t="s">
        <v>922</v>
      </c>
      <c r="J231" s="412" t="s">
        <v>920</v>
      </c>
      <c r="K231" s="449" t="s">
        <v>921</v>
      </c>
      <c r="L231" s="385">
        <v>4</v>
      </c>
      <c r="M231" s="427" t="s">
        <v>1525</v>
      </c>
      <c r="N231" s="525" t="s">
        <v>1526</v>
      </c>
      <c r="O231" s="390">
        <f t="shared" si="11"/>
        <v>1300000</v>
      </c>
      <c r="P231" s="837"/>
      <c r="W231" s="385" t="s">
        <v>732</v>
      </c>
      <c r="Y231" s="360" t="s">
        <v>147</v>
      </c>
    </row>
    <row r="232" spans="1:25">
      <c r="A232" s="599"/>
      <c r="B232" s="815"/>
      <c r="C232" s="854"/>
      <c r="D232" s="854"/>
      <c r="E232" s="434"/>
      <c r="F232" s="434"/>
      <c r="G232" s="434"/>
      <c r="H232" s="611" t="s">
        <v>3687</v>
      </c>
      <c r="I232" s="611" t="s">
        <v>737</v>
      </c>
      <c r="J232" s="628">
        <v>45368</v>
      </c>
      <c r="K232" s="629" t="s">
        <v>3813</v>
      </c>
      <c r="L232" s="618">
        <v>3</v>
      </c>
      <c r="M232" s="629" t="s">
        <v>1525</v>
      </c>
      <c r="N232" s="599"/>
      <c r="O232" s="600">
        <v>1770492</v>
      </c>
      <c r="P232" s="817"/>
      <c r="Q232" s="653">
        <v>45388</v>
      </c>
      <c r="X232" s="360" t="s">
        <v>147</v>
      </c>
    </row>
    <row r="233" spans="1:25" ht="25.15" customHeight="1">
      <c r="A233" s="385">
        <v>12</v>
      </c>
      <c r="B233" s="814" t="s">
        <v>1224</v>
      </c>
      <c r="C233" s="383"/>
      <c r="D233" s="383"/>
      <c r="E233" s="383"/>
      <c r="F233" s="383"/>
      <c r="G233" s="383"/>
      <c r="H233" s="435" t="s">
        <v>3140</v>
      </c>
      <c r="I233" s="477" t="s">
        <v>787</v>
      </c>
      <c r="J233" s="432" t="s">
        <v>3141</v>
      </c>
      <c r="K233" s="444" t="s">
        <v>3142</v>
      </c>
      <c r="L233" s="385">
        <v>4</v>
      </c>
      <c r="M233" s="427" t="s">
        <v>3143</v>
      </c>
      <c r="N233" s="525" t="s">
        <v>3144</v>
      </c>
      <c r="O233" s="390">
        <f t="shared" si="11"/>
        <v>1300000</v>
      </c>
      <c r="P233" s="816">
        <f>+G233+O233+O234+O235</f>
        <v>3900000</v>
      </c>
      <c r="W233" s="385"/>
    </row>
    <row r="234" spans="1:25" ht="25.15" customHeight="1">
      <c r="A234" s="385">
        <v>13</v>
      </c>
      <c r="B234" s="840"/>
      <c r="C234" s="457"/>
      <c r="D234" s="457"/>
      <c r="E234" s="457"/>
      <c r="F234" s="457"/>
      <c r="G234" s="457"/>
      <c r="H234" s="435" t="s">
        <v>3145</v>
      </c>
      <c r="I234" s="477" t="s">
        <v>2799</v>
      </c>
      <c r="J234" s="432" t="s">
        <v>3146</v>
      </c>
      <c r="K234" s="444" t="s">
        <v>3147</v>
      </c>
      <c r="L234" s="385">
        <v>4</v>
      </c>
      <c r="M234" s="427" t="s">
        <v>1527</v>
      </c>
      <c r="N234" s="525" t="s">
        <v>1528</v>
      </c>
      <c r="O234" s="390">
        <f t="shared" si="11"/>
        <v>1300000</v>
      </c>
      <c r="P234" s="837"/>
      <c r="W234" s="385"/>
    </row>
    <row r="235" spans="1:25" ht="25.15" customHeight="1">
      <c r="A235" s="385">
        <v>14</v>
      </c>
      <c r="B235" s="841"/>
      <c r="C235" s="460"/>
      <c r="D235" s="460"/>
      <c r="E235" s="460"/>
      <c r="F235" s="460"/>
      <c r="G235" s="460"/>
      <c r="H235" s="435" t="s">
        <v>3148</v>
      </c>
      <c r="I235" s="477" t="s">
        <v>2799</v>
      </c>
      <c r="J235" s="432" t="s">
        <v>3149</v>
      </c>
      <c r="K235" s="444" t="s">
        <v>3150</v>
      </c>
      <c r="L235" s="385">
        <v>4</v>
      </c>
      <c r="M235" s="427" t="s">
        <v>1527</v>
      </c>
      <c r="N235" s="525" t="s">
        <v>1528</v>
      </c>
      <c r="O235" s="390">
        <f t="shared" si="11"/>
        <v>1300000</v>
      </c>
      <c r="P235" s="817"/>
      <c r="W235" s="385"/>
    </row>
    <row r="236" spans="1:25" ht="25.15" customHeight="1">
      <c r="A236" s="385">
        <v>15</v>
      </c>
      <c r="B236" s="392" t="s">
        <v>927</v>
      </c>
      <c r="C236" s="381"/>
      <c r="D236" s="381"/>
      <c r="E236" s="381"/>
      <c r="F236" s="381"/>
      <c r="G236" s="381"/>
      <c r="H236" s="116" t="s">
        <v>926</v>
      </c>
      <c r="I236" s="385" t="s">
        <v>792</v>
      </c>
      <c r="J236" s="412" t="s">
        <v>3151</v>
      </c>
      <c r="K236" s="444" t="s">
        <v>3152</v>
      </c>
      <c r="L236" s="385">
        <v>4</v>
      </c>
      <c r="M236" s="427" t="s">
        <v>1537</v>
      </c>
      <c r="N236" s="525" t="s">
        <v>1538</v>
      </c>
      <c r="O236" s="390">
        <f t="shared" si="11"/>
        <v>1300000</v>
      </c>
      <c r="P236" s="393">
        <f>+G236+O236</f>
        <v>1300000</v>
      </c>
      <c r="W236" s="385" t="s">
        <v>732</v>
      </c>
    </row>
    <row r="237" spans="1:25" ht="25.15" customHeight="1">
      <c r="A237" s="385">
        <v>16</v>
      </c>
      <c r="B237" s="814" t="s">
        <v>931</v>
      </c>
      <c r="C237" s="383"/>
      <c r="D237" s="383"/>
      <c r="E237" s="383"/>
      <c r="F237" s="383"/>
      <c r="G237" s="383"/>
      <c r="H237" s="116" t="s">
        <v>928</v>
      </c>
      <c r="I237" s="385" t="s">
        <v>768</v>
      </c>
      <c r="J237" s="412" t="s">
        <v>929</v>
      </c>
      <c r="K237" s="413" t="s">
        <v>930</v>
      </c>
      <c r="L237" s="385">
        <v>4</v>
      </c>
      <c r="M237" s="427" t="s">
        <v>1531</v>
      </c>
      <c r="N237" s="525" t="s">
        <v>1532</v>
      </c>
      <c r="O237" s="390">
        <f t="shared" si="11"/>
        <v>1300000</v>
      </c>
      <c r="P237" s="816">
        <f>+G237+O237+O238+O239+O240</f>
        <v>5200000</v>
      </c>
      <c r="W237" s="385" t="s">
        <v>732</v>
      </c>
    </row>
    <row r="238" spans="1:25" ht="25.15" customHeight="1">
      <c r="A238" s="385">
        <v>17</v>
      </c>
      <c r="B238" s="818"/>
      <c r="C238" s="417"/>
      <c r="D238" s="417"/>
      <c r="E238" s="417"/>
      <c r="F238" s="417"/>
      <c r="G238" s="417"/>
      <c r="H238" s="116" t="s">
        <v>3153</v>
      </c>
      <c r="I238" s="385" t="s">
        <v>792</v>
      </c>
      <c r="J238" s="419" t="s">
        <v>3154</v>
      </c>
      <c r="K238" s="444" t="s">
        <v>3155</v>
      </c>
      <c r="L238" s="385">
        <v>4</v>
      </c>
      <c r="M238" s="427" t="s">
        <v>1531</v>
      </c>
      <c r="N238" s="525" t="s">
        <v>1532</v>
      </c>
      <c r="O238" s="390">
        <f t="shared" si="11"/>
        <v>1300000</v>
      </c>
      <c r="P238" s="837"/>
      <c r="W238" s="385" t="s">
        <v>732</v>
      </c>
    </row>
    <row r="239" spans="1:25" ht="25.15" customHeight="1">
      <c r="A239" s="385">
        <v>18</v>
      </c>
      <c r="B239" s="818"/>
      <c r="C239" s="417"/>
      <c r="D239" s="417"/>
      <c r="E239" s="417"/>
      <c r="F239" s="417"/>
      <c r="G239" s="417"/>
      <c r="H239" s="116" t="s">
        <v>932</v>
      </c>
      <c r="I239" s="385" t="s">
        <v>792</v>
      </c>
      <c r="J239" s="419" t="s">
        <v>933</v>
      </c>
      <c r="K239" s="444" t="s">
        <v>3156</v>
      </c>
      <c r="L239" s="385">
        <v>4</v>
      </c>
      <c r="M239" s="427" t="s">
        <v>1531</v>
      </c>
      <c r="N239" s="525" t="s">
        <v>1532</v>
      </c>
      <c r="O239" s="390">
        <f t="shared" si="11"/>
        <v>1300000</v>
      </c>
      <c r="P239" s="837"/>
      <c r="W239" s="385" t="s">
        <v>732</v>
      </c>
    </row>
    <row r="240" spans="1:25" ht="25.15" customHeight="1">
      <c r="A240" s="385">
        <v>19</v>
      </c>
      <c r="B240" s="815"/>
      <c r="C240" s="381"/>
      <c r="D240" s="381"/>
      <c r="E240" s="381"/>
      <c r="F240" s="381"/>
      <c r="G240" s="381"/>
      <c r="H240" s="116" t="s">
        <v>935</v>
      </c>
      <c r="I240" s="385" t="s">
        <v>763</v>
      </c>
      <c r="J240" s="412" t="s">
        <v>3157</v>
      </c>
      <c r="K240" s="449" t="s">
        <v>937</v>
      </c>
      <c r="L240" s="385">
        <v>4</v>
      </c>
      <c r="M240" s="427" t="s">
        <v>1531</v>
      </c>
      <c r="N240" s="525" t="s">
        <v>1532</v>
      </c>
      <c r="O240" s="390">
        <f t="shared" si="11"/>
        <v>1300000</v>
      </c>
      <c r="P240" s="817"/>
      <c r="W240" s="385" t="s">
        <v>732</v>
      </c>
    </row>
    <row r="241" spans="1:25" ht="25.15" customHeight="1">
      <c r="A241" s="385">
        <v>20</v>
      </c>
      <c r="B241" s="392" t="s">
        <v>945</v>
      </c>
      <c r="C241" s="381"/>
      <c r="D241" s="381"/>
      <c r="E241" s="381"/>
      <c r="F241" s="381"/>
      <c r="G241" s="381"/>
      <c r="H241" s="116" t="s">
        <v>942</v>
      </c>
      <c r="I241" s="385" t="s">
        <v>733</v>
      </c>
      <c r="J241" s="419" t="s">
        <v>943</v>
      </c>
      <c r="K241" s="413" t="s">
        <v>944</v>
      </c>
      <c r="L241" s="385">
        <v>4</v>
      </c>
      <c r="M241" s="427" t="s">
        <v>3158</v>
      </c>
      <c r="N241" s="525" t="s">
        <v>3159</v>
      </c>
      <c r="O241" s="390">
        <f t="shared" si="11"/>
        <v>1300000</v>
      </c>
      <c r="P241" s="393">
        <f>+G241+O241</f>
        <v>1300000</v>
      </c>
      <c r="W241" s="385" t="s">
        <v>732</v>
      </c>
    </row>
    <row r="242" spans="1:25" ht="25.15" customHeight="1">
      <c r="A242" s="385">
        <v>21</v>
      </c>
      <c r="B242" s="814" t="s">
        <v>3160</v>
      </c>
      <c r="C242" s="383"/>
      <c r="D242" s="383"/>
      <c r="E242" s="383"/>
      <c r="F242" s="383"/>
      <c r="G242" s="383"/>
      <c r="H242" s="435" t="s">
        <v>3161</v>
      </c>
      <c r="I242" s="385" t="s">
        <v>733</v>
      </c>
      <c r="J242" s="432" t="s">
        <v>3162</v>
      </c>
      <c r="K242" s="444" t="s">
        <v>3163</v>
      </c>
      <c r="L242" s="385">
        <v>4</v>
      </c>
      <c r="M242" s="427" t="s">
        <v>3164</v>
      </c>
      <c r="N242" s="525" t="s">
        <v>3165</v>
      </c>
      <c r="O242" s="390">
        <f t="shared" si="11"/>
        <v>1300000</v>
      </c>
      <c r="P242" s="816">
        <f>+G242+O242+O243</f>
        <v>2600000</v>
      </c>
      <c r="W242" s="385"/>
    </row>
    <row r="243" spans="1:25" ht="25.15" customHeight="1">
      <c r="A243" s="385">
        <v>22</v>
      </c>
      <c r="B243" s="841"/>
      <c r="C243" s="460"/>
      <c r="D243" s="460"/>
      <c r="E243" s="460"/>
      <c r="F243" s="460"/>
      <c r="G243" s="460"/>
      <c r="H243" s="435" t="s">
        <v>3166</v>
      </c>
      <c r="I243" s="385" t="s">
        <v>792</v>
      </c>
      <c r="J243" s="432" t="s">
        <v>3167</v>
      </c>
      <c r="K243" s="444" t="s">
        <v>3168</v>
      </c>
      <c r="L243" s="385">
        <v>4</v>
      </c>
      <c r="M243" s="427" t="s">
        <v>1529</v>
      </c>
      <c r="N243" s="525" t="s">
        <v>1530</v>
      </c>
      <c r="O243" s="390">
        <f t="shared" si="11"/>
        <v>1300000</v>
      </c>
      <c r="P243" s="817"/>
      <c r="W243" s="385"/>
    </row>
    <row r="244" spans="1:25" ht="25.15" customHeight="1">
      <c r="A244" s="385">
        <v>23</v>
      </c>
      <c r="B244" s="526" t="s">
        <v>3169</v>
      </c>
      <c r="C244" s="527">
        <v>4</v>
      </c>
      <c r="D244" s="390">
        <f>VLOOKUP(C244,$Q$2:$S$5,3)</f>
        <v>1300000</v>
      </c>
      <c r="E244" s="527">
        <v>3</v>
      </c>
      <c r="F244" s="390">
        <f>VLOOKUP(E244,$Q$2:$S$5,3)</f>
        <v>2400000</v>
      </c>
      <c r="G244" s="503">
        <f>+F244-D244</f>
        <v>1100000</v>
      </c>
      <c r="H244" s="435" t="s">
        <v>3170</v>
      </c>
      <c r="I244" s="385" t="s">
        <v>733</v>
      </c>
      <c r="J244" s="432" t="s">
        <v>3171</v>
      </c>
      <c r="K244" s="444" t="s">
        <v>3172</v>
      </c>
      <c r="L244" s="385">
        <v>3</v>
      </c>
      <c r="M244" s="427" t="s">
        <v>3173</v>
      </c>
      <c r="N244" s="525" t="s">
        <v>3174</v>
      </c>
      <c r="O244" s="390">
        <f t="shared" si="11"/>
        <v>2400000</v>
      </c>
      <c r="P244" s="528">
        <f>+G244+O244</f>
        <v>3500000</v>
      </c>
      <c r="W244" s="385"/>
    </row>
    <row r="245" spans="1:25" ht="25.15" customHeight="1">
      <c r="A245" s="385">
        <v>24</v>
      </c>
      <c r="B245" s="392" t="s">
        <v>941</v>
      </c>
      <c r="C245" s="381"/>
      <c r="D245" s="381"/>
      <c r="E245" s="381"/>
      <c r="F245" s="381"/>
      <c r="G245" s="381"/>
      <c r="H245" s="116" t="s">
        <v>938</v>
      </c>
      <c r="I245" s="385" t="s">
        <v>733</v>
      </c>
      <c r="J245" s="432" t="s">
        <v>3175</v>
      </c>
      <c r="K245" s="444" t="s">
        <v>940</v>
      </c>
      <c r="L245" s="385">
        <v>4</v>
      </c>
      <c r="M245" s="427" t="s">
        <v>3176</v>
      </c>
      <c r="N245" s="525" t="s">
        <v>3177</v>
      </c>
      <c r="O245" s="390">
        <f t="shared" si="11"/>
        <v>1300000</v>
      </c>
      <c r="P245" s="393">
        <f>+G245+O245</f>
        <v>1300000</v>
      </c>
      <c r="W245" s="385" t="s">
        <v>744</v>
      </c>
    </row>
    <row r="246" spans="1:25" ht="25.15" customHeight="1">
      <c r="A246" s="385">
        <v>25</v>
      </c>
      <c r="B246" s="392" t="s">
        <v>949</v>
      </c>
      <c r="C246" s="381"/>
      <c r="D246" s="381"/>
      <c r="E246" s="381"/>
      <c r="F246" s="381"/>
      <c r="G246" s="381"/>
      <c r="H246" s="116" t="s">
        <v>946</v>
      </c>
      <c r="I246" s="385" t="s">
        <v>768</v>
      </c>
      <c r="J246" s="419" t="s">
        <v>3178</v>
      </c>
      <c r="K246" s="470" t="s">
        <v>948</v>
      </c>
      <c r="L246" s="385">
        <v>4</v>
      </c>
      <c r="M246" s="427" t="s">
        <v>3179</v>
      </c>
      <c r="N246" s="525" t="s">
        <v>1643</v>
      </c>
      <c r="O246" s="390">
        <f t="shared" si="11"/>
        <v>1300000</v>
      </c>
      <c r="P246" s="393">
        <f>+G246+O246</f>
        <v>1300000</v>
      </c>
      <c r="W246" s="385" t="s">
        <v>744</v>
      </c>
    </row>
    <row r="247" spans="1:25" ht="25.15" customHeight="1">
      <c r="A247" s="385">
        <v>26</v>
      </c>
      <c r="B247" s="392" t="s">
        <v>3180</v>
      </c>
      <c r="C247" s="381"/>
      <c r="D247" s="381"/>
      <c r="E247" s="381"/>
      <c r="F247" s="381"/>
      <c r="G247" s="381"/>
      <c r="H247" s="435" t="s">
        <v>2884</v>
      </c>
      <c r="I247" s="385" t="s">
        <v>792</v>
      </c>
      <c r="J247" s="432" t="s">
        <v>3181</v>
      </c>
      <c r="K247" s="444" t="s">
        <v>3182</v>
      </c>
      <c r="L247" s="385">
        <v>4</v>
      </c>
      <c r="M247" s="427" t="s">
        <v>1533</v>
      </c>
      <c r="N247" s="525" t="s">
        <v>1534</v>
      </c>
      <c r="O247" s="390">
        <f t="shared" si="11"/>
        <v>1300000</v>
      </c>
      <c r="P247" s="393">
        <f>+G247+O247</f>
        <v>1300000</v>
      </c>
      <c r="W247" s="385"/>
    </row>
    <row r="248" spans="1:25" ht="25.15" customHeight="1">
      <c r="A248" s="385">
        <v>27</v>
      </c>
      <c r="B248" s="814" t="s">
        <v>3183</v>
      </c>
      <c r="C248" s="383"/>
      <c r="D248" s="383"/>
      <c r="E248" s="383"/>
      <c r="F248" s="383"/>
      <c r="G248" s="383"/>
      <c r="H248" s="116" t="s">
        <v>3184</v>
      </c>
      <c r="I248" s="385" t="s">
        <v>792</v>
      </c>
      <c r="J248" s="432" t="s">
        <v>3185</v>
      </c>
      <c r="K248" s="444" t="s">
        <v>3186</v>
      </c>
      <c r="L248" s="385">
        <v>4</v>
      </c>
      <c r="M248" s="427" t="s">
        <v>1535</v>
      </c>
      <c r="N248" s="525" t="s">
        <v>1536</v>
      </c>
      <c r="O248" s="390">
        <f t="shared" si="11"/>
        <v>1300000</v>
      </c>
      <c r="P248" s="816">
        <f>+G248+O248+O249+O250</f>
        <v>3900000</v>
      </c>
      <c r="W248" s="385"/>
    </row>
    <row r="249" spans="1:25" ht="25.15" customHeight="1">
      <c r="A249" s="385">
        <v>28</v>
      </c>
      <c r="B249" s="840"/>
      <c r="C249" s="457"/>
      <c r="D249" s="457"/>
      <c r="E249" s="457"/>
      <c r="F249" s="457"/>
      <c r="G249" s="457"/>
      <c r="H249" s="116" t="s">
        <v>3187</v>
      </c>
      <c r="I249" s="385" t="s">
        <v>792</v>
      </c>
      <c r="J249" s="432" t="s">
        <v>3188</v>
      </c>
      <c r="K249" s="470" t="s">
        <v>3189</v>
      </c>
      <c r="L249" s="385">
        <v>4</v>
      </c>
      <c r="M249" s="427" t="s">
        <v>1535</v>
      </c>
      <c r="N249" s="525" t="s">
        <v>1536</v>
      </c>
      <c r="O249" s="390">
        <f t="shared" si="11"/>
        <v>1300000</v>
      </c>
      <c r="P249" s="837"/>
      <c r="W249" s="385"/>
    </row>
    <row r="250" spans="1:25" ht="25.15" customHeight="1">
      <c r="A250" s="385">
        <v>29</v>
      </c>
      <c r="B250" s="841"/>
      <c r="C250" s="460"/>
      <c r="D250" s="460"/>
      <c r="E250" s="460"/>
      <c r="F250" s="460"/>
      <c r="G250" s="460"/>
      <c r="H250" s="116" t="s">
        <v>3190</v>
      </c>
      <c r="I250" s="385" t="s">
        <v>3191</v>
      </c>
      <c r="J250" s="432" t="s">
        <v>3192</v>
      </c>
      <c r="K250" s="444" t="s">
        <v>3193</v>
      </c>
      <c r="L250" s="385">
        <v>4</v>
      </c>
      <c r="M250" s="427" t="s">
        <v>1535</v>
      </c>
      <c r="N250" s="525" t="s">
        <v>1536</v>
      </c>
      <c r="O250" s="390">
        <f t="shared" si="11"/>
        <v>1300000</v>
      </c>
      <c r="P250" s="817"/>
      <c r="W250" s="385"/>
      <c r="Y250" s="360" t="s">
        <v>147</v>
      </c>
    </row>
    <row r="251" spans="1:25" s="357" customFormat="1" ht="25.15" customHeight="1">
      <c r="A251" s="385">
        <v>30</v>
      </c>
      <c r="B251" s="116" t="s">
        <v>3194</v>
      </c>
      <c r="C251" s="385">
        <v>4</v>
      </c>
      <c r="D251" s="390">
        <f>VLOOKUP(C251,$Q$2:$S$5,3)</f>
        <v>1300000</v>
      </c>
      <c r="E251" s="385">
        <v>2</v>
      </c>
      <c r="F251" s="390">
        <f>VLOOKUP(E251,$Q$2:$S$5,3)</f>
        <v>4700000</v>
      </c>
      <c r="G251" s="503">
        <f>+F251-D251</f>
        <v>3400000</v>
      </c>
      <c r="H251" s="116" t="s">
        <v>3195</v>
      </c>
      <c r="I251" s="385" t="s">
        <v>733</v>
      </c>
      <c r="J251" s="432" t="s">
        <v>3196</v>
      </c>
      <c r="K251" s="444" t="s">
        <v>3197</v>
      </c>
      <c r="L251" s="385">
        <v>2</v>
      </c>
      <c r="M251" s="427" t="s">
        <v>3198</v>
      </c>
      <c r="N251" s="525" t="s">
        <v>3199</v>
      </c>
      <c r="O251" s="390">
        <f t="shared" si="11"/>
        <v>4700000</v>
      </c>
      <c r="P251" s="393">
        <f>+G251+O251</f>
        <v>8100000</v>
      </c>
      <c r="W251" s="385"/>
    </row>
    <row r="252" spans="1:25" ht="25.15" customHeight="1">
      <c r="A252" s="401"/>
      <c r="B252" s="399"/>
      <c r="C252" s="398"/>
      <c r="D252" s="398"/>
      <c r="E252" s="398"/>
      <c r="F252" s="398"/>
      <c r="G252" s="398"/>
      <c r="H252" s="473"/>
      <c r="I252" s="401"/>
      <c r="J252" s="517"/>
      <c r="K252" s="474"/>
      <c r="L252" s="401"/>
      <c r="M252" s="400"/>
      <c r="N252" s="401"/>
      <c r="O252" s="404"/>
      <c r="P252" s="529"/>
      <c r="W252" s="385"/>
    </row>
    <row r="253" spans="1:25" s="407" customFormat="1" ht="25.15" customHeight="1">
      <c r="A253" s="372"/>
      <c r="B253" s="373" t="s">
        <v>306</v>
      </c>
      <c r="C253" s="372"/>
      <c r="D253" s="372"/>
      <c r="E253" s="372"/>
      <c r="F253" s="372"/>
      <c r="G253" s="476">
        <f>SUM(G254:G376)</f>
        <v>22700000</v>
      </c>
      <c r="I253" s="372"/>
      <c r="J253" s="375"/>
      <c r="K253" s="376"/>
      <c r="L253" s="372"/>
      <c r="M253" s="448"/>
      <c r="N253" s="372"/>
      <c r="O253" s="378">
        <f>SUM(O254:O376)</f>
        <v>197204329</v>
      </c>
      <c r="P253" s="379">
        <f>SUM(P254:P376)</f>
        <v>213841212</v>
      </c>
      <c r="Q253" s="410">
        <f>+G253+O253</f>
        <v>219904329</v>
      </c>
      <c r="S253" s="407">
        <v>6</v>
      </c>
      <c r="T253" s="407">
        <v>18</v>
      </c>
      <c r="U253" s="407">
        <v>86</v>
      </c>
      <c r="W253" s="372"/>
    </row>
    <row r="254" spans="1:25" ht="25.15" customHeight="1">
      <c r="A254" s="383">
        <v>1</v>
      </c>
      <c r="B254" s="814" t="s">
        <v>3200</v>
      </c>
      <c r="C254" s="383"/>
      <c r="D254" s="383"/>
      <c r="E254" s="383"/>
      <c r="F254" s="383"/>
      <c r="G254" s="383"/>
      <c r="H254" s="116" t="s">
        <v>3201</v>
      </c>
      <c r="I254" s="385" t="s">
        <v>763</v>
      </c>
      <c r="J254" s="419" t="s">
        <v>3202</v>
      </c>
      <c r="K254" s="413" t="s">
        <v>3203</v>
      </c>
      <c r="L254" s="385">
        <v>2</v>
      </c>
      <c r="M254" s="444" t="s">
        <v>1503</v>
      </c>
      <c r="N254" s="420" t="s">
        <v>1502</v>
      </c>
      <c r="O254" s="390">
        <f t="shared" ref="O254:O320" si="12">VLOOKUP(L254,$Q$2:$S$5,3)</f>
        <v>4700000</v>
      </c>
      <c r="P254" s="816">
        <f>+G254+O254+O255+O256</f>
        <v>14100000</v>
      </c>
      <c r="R254" s="357"/>
      <c r="S254" s="530"/>
      <c r="T254" s="358"/>
      <c r="U254" s="358"/>
      <c r="V254" s="531"/>
      <c r="W254" s="385" t="s">
        <v>732</v>
      </c>
      <c r="Y254" s="360" t="s">
        <v>147</v>
      </c>
    </row>
    <row r="255" spans="1:25" ht="25.15" customHeight="1">
      <c r="A255" s="383">
        <v>2</v>
      </c>
      <c r="B255" s="842"/>
      <c r="C255" s="645"/>
      <c r="D255" s="645"/>
      <c r="E255" s="645"/>
      <c r="F255" s="645"/>
      <c r="G255" s="645"/>
      <c r="H255" s="116" t="s">
        <v>822</v>
      </c>
      <c r="I255" s="385" t="s">
        <v>768</v>
      </c>
      <c r="J255" s="419" t="s">
        <v>3204</v>
      </c>
      <c r="K255" s="449" t="s">
        <v>823</v>
      </c>
      <c r="L255" s="385">
        <v>2</v>
      </c>
      <c r="M255" s="444" t="s">
        <v>1503</v>
      </c>
      <c r="N255" s="420" t="s">
        <v>1502</v>
      </c>
      <c r="O255" s="390">
        <f t="shared" si="12"/>
        <v>4700000</v>
      </c>
      <c r="P255" s="837"/>
      <c r="R255" s="357"/>
      <c r="S255" s="530"/>
      <c r="T255" s="358"/>
      <c r="U255" s="358"/>
      <c r="V255" s="531"/>
      <c r="W255" s="532" t="s">
        <v>732</v>
      </c>
      <c r="Y255" s="360" t="s">
        <v>147</v>
      </c>
    </row>
    <row r="256" spans="1:25" ht="25.15" customHeight="1">
      <c r="A256" s="383">
        <v>3</v>
      </c>
      <c r="B256" s="843"/>
      <c r="C256" s="646"/>
      <c r="D256" s="646"/>
      <c r="E256" s="646"/>
      <c r="F256" s="646"/>
      <c r="G256" s="646"/>
      <c r="H256" s="116" t="s">
        <v>819</v>
      </c>
      <c r="I256" s="385" t="s">
        <v>1062</v>
      </c>
      <c r="J256" s="419" t="s">
        <v>3205</v>
      </c>
      <c r="K256" s="413" t="s">
        <v>821</v>
      </c>
      <c r="L256" s="385">
        <v>2</v>
      </c>
      <c r="M256" s="444" t="s">
        <v>1503</v>
      </c>
      <c r="N256" s="420" t="s">
        <v>1502</v>
      </c>
      <c r="O256" s="390">
        <f t="shared" si="12"/>
        <v>4700000</v>
      </c>
      <c r="P256" s="817"/>
      <c r="W256" s="385" t="s">
        <v>732</v>
      </c>
    </row>
    <row r="257" spans="1:25" ht="25.15" customHeight="1">
      <c r="A257" s="383">
        <v>4</v>
      </c>
      <c r="B257" s="416" t="s">
        <v>3206</v>
      </c>
      <c r="C257" s="417"/>
      <c r="D257" s="417"/>
      <c r="E257" s="417"/>
      <c r="F257" s="417"/>
      <c r="G257" s="417"/>
      <c r="H257" s="116" t="s">
        <v>3207</v>
      </c>
      <c r="I257" s="385" t="s">
        <v>792</v>
      </c>
      <c r="J257" s="419" t="s">
        <v>3208</v>
      </c>
      <c r="K257" s="413" t="s">
        <v>3209</v>
      </c>
      <c r="L257" s="385">
        <v>4</v>
      </c>
      <c r="M257" s="533" t="s">
        <v>3210</v>
      </c>
      <c r="N257" s="534" t="s">
        <v>3211</v>
      </c>
      <c r="O257" s="390">
        <f t="shared" si="12"/>
        <v>1300000</v>
      </c>
      <c r="P257" s="450">
        <f>+G257+O257</f>
        <v>1300000</v>
      </c>
      <c r="R257" s="357"/>
      <c r="S257" s="530"/>
      <c r="T257" s="358"/>
      <c r="U257" s="358"/>
      <c r="V257" s="531"/>
      <c r="W257" s="385" t="s">
        <v>744</v>
      </c>
    </row>
    <row r="258" spans="1:25" ht="25.15" customHeight="1">
      <c r="A258" s="383">
        <v>5</v>
      </c>
      <c r="B258" s="814" t="s">
        <v>1055</v>
      </c>
      <c r="C258" s="383">
        <v>2</v>
      </c>
      <c r="D258" s="418">
        <f>VLOOKUP(C258,$Q$2:$S$5,3)</f>
        <v>4700000</v>
      </c>
      <c r="E258" s="383">
        <v>1</v>
      </c>
      <c r="F258" s="418">
        <f>VLOOKUP(E258,$Q$2:$S$5,3)</f>
        <v>7200000</v>
      </c>
      <c r="G258" s="466">
        <f>+F258-D258</f>
        <v>2500000</v>
      </c>
      <c r="H258" s="116" t="s">
        <v>1054</v>
      </c>
      <c r="I258" s="385" t="s">
        <v>763</v>
      </c>
      <c r="J258" s="419" t="s">
        <v>3212</v>
      </c>
      <c r="K258" s="449" t="s">
        <v>316</v>
      </c>
      <c r="L258" s="385">
        <v>4</v>
      </c>
      <c r="M258" s="535" t="s">
        <v>2252</v>
      </c>
      <c r="N258" s="438" t="s">
        <v>2253</v>
      </c>
      <c r="O258" s="390">
        <f t="shared" si="12"/>
        <v>1300000</v>
      </c>
      <c r="P258" s="816">
        <f>+G258+O258+O259+O260+O261</f>
        <v>7700000</v>
      </c>
      <c r="W258" s="385" t="s">
        <v>732</v>
      </c>
    </row>
    <row r="259" spans="1:25" ht="25.15" customHeight="1">
      <c r="A259" s="383">
        <v>6</v>
      </c>
      <c r="B259" s="818"/>
      <c r="C259" s="417"/>
      <c r="D259" s="417"/>
      <c r="E259" s="417"/>
      <c r="F259" s="417"/>
      <c r="G259" s="417"/>
      <c r="H259" s="116" t="s">
        <v>1056</v>
      </c>
      <c r="I259" s="385" t="s">
        <v>768</v>
      </c>
      <c r="J259" s="419" t="s">
        <v>1155</v>
      </c>
      <c r="K259" s="449" t="s">
        <v>1057</v>
      </c>
      <c r="L259" s="385">
        <v>4</v>
      </c>
      <c r="M259" s="535" t="s">
        <v>2252</v>
      </c>
      <c r="N259" s="438" t="s">
        <v>2253</v>
      </c>
      <c r="O259" s="390">
        <f t="shared" si="12"/>
        <v>1300000</v>
      </c>
      <c r="P259" s="837"/>
      <c r="W259" s="385" t="s">
        <v>732</v>
      </c>
    </row>
    <row r="260" spans="1:25" ht="25.15" customHeight="1">
      <c r="A260" s="383">
        <v>7</v>
      </c>
      <c r="B260" s="818"/>
      <c r="C260" s="417"/>
      <c r="D260" s="417"/>
      <c r="E260" s="417"/>
      <c r="F260" s="417"/>
      <c r="G260" s="417"/>
      <c r="H260" s="116" t="s">
        <v>1058</v>
      </c>
      <c r="I260" s="385" t="s">
        <v>866</v>
      </c>
      <c r="J260" s="419" t="s">
        <v>3213</v>
      </c>
      <c r="K260" s="449" t="s">
        <v>1059</v>
      </c>
      <c r="L260" s="385">
        <v>4</v>
      </c>
      <c r="M260" s="535" t="s">
        <v>2252</v>
      </c>
      <c r="N260" s="438" t="s">
        <v>2253</v>
      </c>
      <c r="O260" s="390">
        <f t="shared" si="12"/>
        <v>1300000</v>
      </c>
      <c r="P260" s="837"/>
      <c r="W260" s="385" t="s">
        <v>732</v>
      </c>
    </row>
    <row r="261" spans="1:25" ht="25.15" customHeight="1">
      <c r="A261" s="383">
        <v>8</v>
      </c>
      <c r="B261" s="818"/>
      <c r="C261" s="381"/>
      <c r="D261" s="381"/>
      <c r="E261" s="381"/>
      <c r="F261" s="381"/>
      <c r="G261" s="381"/>
      <c r="H261" s="116" t="s">
        <v>1060</v>
      </c>
      <c r="I261" s="385" t="s">
        <v>1062</v>
      </c>
      <c r="J261" s="419" t="s">
        <v>3214</v>
      </c>
      <c r="K261" s="449" t="s">
        <v>1061</v>
      </c>
      <c r="L261" s="385">
        <v>4</v>
      </c>
      <c r="M261" s="535" t="s">
        <v>2252</v>
      </c>
      <c r="N261" s="438" t="s">
        <v>2253</v>
      </c>
      <c r="O261" s="390">
        <f t="shared" si="12"/>
        <v>1300000</v>
      </c>
      <c r="P261" s="817"/>
      <c r="W261" s="385" t="s">
        <v>732</v>
      </c>
    </row>
    <row r="262" spans="1:25" ht="25.15" customHeight="1">
      <c r="A262" s="383">
        <v>9</v>
      </c>
      <c r="B262" s="814" t="s">
        <v>1065</v>
      </c>
      <c r="C262" s="383"/>
      <c r="D262" s="383"/>
      <c r="E262" s="383"/>
      <c r="F262" s="383"/>
      <c r="G262" s="383"/>
      <c r="H262" s="116" t="s">
        <v>1063</v>
      </c>
      <c r="I262" s="385" t="s">
        <v>768</v>
      </c>
      <c r="J262" s="419" t="s">
        <v>3215</v>
      </c>
      <c r="K262" s="449" t="s">
        <v>1064</v>
      </c>
      <c r="L262" s="385">
        <v>4</v>
      </c>
      <c r="M262" s="533" t="s">
        <v>2254</v>
      </c>
      <c r="N262" s="385" t="s">
        <v>2255</v>
      </c>
      <c r="O262" s="390">
        <f t="shared" si="12"/>
        <v>1300000</v>
      </c>
      <c r="P262" s="816">
        <f>+G262+O262+O263+O264+O265</f>
        <v>5200000</v>
      </c>
      <c r="W262" s="385" t="s">
        <v>732</v>
      </c>
    </row>
    <row r="263" spans="1:25" ht="25.15" customHeight="1">
      <c r="A263" s="383">
        <v>10</v>
      </c>
      <c r="B263" s="818"/>
      <c r="C263" s="417"/>
      <c r="D263" s="417"/>
      <c r="E263" s="417"/>
      <c r="F263" s="417"/>
      <c r="G263" s="417"/>
      <c r="H263" s="116" t="s">
        <v>1066</v>
      </c>
      <c r="I263" s="385" t="s">
        <v>733</v>
      </c>
      <c r="J263" s="419" t="s">
        <v>3216</v>
      </c>
      <c r="K263" s="449" t="s">
        <v>1068</v>
      </c>
      <c r="L263" s="385">
        <v>4</v>
      </c>
      <c r="M263" s="533" t="s">
        <v>2254</v>
      </c>
      <c r="N263" s="385" t="s">
        <v>2255</v>
      </c>
      <c r="O263" s="390">
        <f t="shared" si="12"/>
        <v>1300000</v>
      </c>
      <c r="P263" s="837"/>
      <c r="W263" s="385" t="s">
        <v>732</v>
      </c>
    </row>
    <row r="264" spans="1:25" ht="25.15" customHeight="1">
      <c r="A264" s="383">
        <v>11</v>
      </c>
      <c r="B264" s="818"/>
      <c r="C264" s="417"/>
      <c r="D264" s="417"/>
      <c r="E264" s="417"/>
      <c r="F264" s="417"/>
      <c r="G264" s="417"/>
      <c r="H264" s="116" t="s">
        <v>3217</v>
      </c>
      <c r="I264" s="385" t="s">
        <v>792</v>
      </c>
      <c r="J264" s="419" t="s">
        <v>3218</v>
      </c>
      <c r="K264" s="449" t="s">
        <v>318</v>
      </c>
      <c r="L264" s="385">
        <v>4</v>
      </c>
      <c r="M264" s="533" t="s">
        <v>2254</v>
      </c>
      <c r="N264" s="385" t="s">
        <v>2255</v>
      </c>
      <c r="O264" s="390">
        <f t="shared" si="12"/>
        <v>1300000</v>
      </c>
      <c r="P264" s="837"/>
      <c r="W264" s="385" t="s">
        <v>732</v>
      </c>
    </row>
    <row r="265" spans="1:25" ht="25.15" customHeight="1">
      <c r="A265" s="383">
        <v>12</v>
      </c>
      <c r="B265" s="841"/>
      <c r="C265" s="460"/>
      <c r="D265" s="460"/>
      <c r="E265" s="460"/>
      <c r="F265" s="460"/>
      <c r="G265" s="460"/>
      <c r="H265" s="116" t="s">
        <v>3219</v>
      </c>
      <c r="I265" s="385" t="s">
        <v>763</v>
      </c>
      <c r="J265" s="536" t="s">
        <v>3220</v>
      </c>
      <c r="K265" s="449" t="s">
        <v>3221</v>
      </c>
      <c r="L265" s="385">
        <v>4</v>
      </c>
      <c r="M265" s="533" t="s">
        <v>2254</v>
      </c>
      <c r="N265" s="385" t="s">
        <v>2255</v>
      </c>
      <c r="O265" s="390">
        <f t="shared" si="12"/>
        <v>1300000</v>
      </c>
      <c r="P265" s="817"/>
      <c r="W265" s="385"/>
    </row>
    <row r="266" spans="1:25" ht="25.15" customHeight="1">
      <c r="A266" s="383">
        <v>13</v>
      </c>
      <c r="B266" s="814" t="s">
        <v>1074</v>
      </c>
      <c r="C266" s="383">
        <v>4</v>
      </c>
      <c r="D266" s="418">
        <f>VLOOKUP(C266,$Q$2:$S$5,3)</f>
        <v>1300000</v>
      </c>
      <c r="E266" s="383">
        <v>3</v>
      </c>
      <c r="F266" s="418">
        <f>VLOOKUP(E266,$Q$2:$S$5,3)</f>
        <v>2400000</v>
      </c>
      <c r="G266" s="466">
        <f>+F266-D266</f>
        <v>1100000</v>
      </c>
      <c r="H266" s="116" t="s">
        <v>3222</v>
      </c>
      <c r="I266" s="385" t="s">
        <v>792</v>
      </c>
      <c r="J266" s="419" t="s">
        <v>3223</v>
      </c>
      <c r="K266" s="449" t="s">
        <v>3224</v>
      </c>
      <c r="L266" s="385">
        <v>3</v>
      </c>
      <c r="M266" s="533" t="s">
        <v>2268</v>
      </c>
      <c r="N266" s="534" t="s">
        <v>2269</v>
      </c>
      <c r="O266" s="390">
        <f t="shared" si="12"/>
        <v>2400000</v>
      </c>
      <c r="P266" s="816">
        <f>+G266+O266+O267+O268+O269</f>
        <v>8500000</v>
      </c>
      <c r="W266" s="385" t="s">
        <v>732</v>
      </c>
    </row>
    <row r="267" spans="1:25" ht="25.15" customHeight="1">
      <c r="A267" s="383">
        <v>14</v>
      </c>
      <c r="B267" s="818"/>
      <c r="C267" s="417"/>
      <c r="D267" s="417"/>
      <c r="E267" s="417"/>
      <c r="F267" s="417"/>
      <c r="G267" s="417"/>
      <c r="H267" s="471" t="s">
        <v>3225</v>
      </c>
      <c r="I267" s="385" t="s">
        <v>792</v>
      </c>
      <c r="J267" s="439" t="s">
        <v>3226</v>
      </c>
      <c r="K267" s="449" t="s">
        <v>3227</v>
      </c>
      <c r="L267" s="385">
        <v>3</v>
      </c>
      <c r="M267" s="533" t="s">
        <v>2268</v>
      </c>
      <c r="N267" s="534" t="s">
        <v>2269</v>
      </c>
      <c r="O267" s="390">
        <f t="shared" si="12"/>
        <v>2400000</v>
      </c>
      <c r="P267" s="837"/>
      <c r="W267" s="385" t="s">
        <v>732</v>
      </c>
    </row>
    <row r="268" spans="1:25" ht="25.15" customHeight="1">
      <c r="A268" s="383">
        <v>15</v>
      </c>
      <c r="B268" s="840"/>
      <c r="C268" s="457"/>
      <c r="D268" s="457"/>
      <c r="E268" s="457"/>
      <c r="F268" s="457"/>
      <c r="G268" s="457"/>
      <c r="H268" s="471" t="s">
        <v>3228</v>
      </c>
      <c r="I268" s="385" t="s">
        <v>763</v>
      </c>
      <c r="J268" s="439" t="s">
        <v>3229</v>
      </c>
      <c r="K268" s="449" t="s">
        <v>3230</v>
      </c>
      <c r="L268" s="385">
        <v>4</v>
      </c>
      <c r="M268" s="533" t="s">
        <v>2268</v>
      </c>
      <c r="N268" s="534" t="s">
        <v>2269</v>
      </c>
      <c r="O268" s="390">
        <f t="shared" si="12"/>
        <v>1300000</v>
      </c>
      <c r="P268" s="837"/>
      <c r="W268" s="385"/>
      <c r="Y268" s="360" t="s">
        <v>147</v>
      </c>
    </row>
    <row r="269" spans="1:25" ht="25.15" customHeight="1">
      <c r="A269" s="383">
        <v>16</v>
      </c>
      <c r="B269" s="841"/>
      <c r="C269" s="460"/>
      <c r="D269" s="460"/>
      <c r="E269" s="460"/>
      <c r="F269" s="460"/>
      <c r="G269" s="460"/>
      <c r="H269" s="471" t="s">
        <v>3231</v>
      </c>
      <c r="I269" s="385" t="s">
        <v>768</v>
      </c>
      <c r="J269" s="439" t="s">
        <v>3232</v>
      </c>
      <c r="K269" s="449" t="s">
        <v>3233</v>
      </c>
      <c r="L269" s="385">
        <v>4</v>
      </c>
      <c r="M269" s="533" t="s">
        <v>2268</v>
      </c>
      <c r="N269" s="534" t="s">
        <v>2269</v>
      </c>
      <c r="O269" s="390">
        <f t="shared" si="12"/>
        <v>1300000</v>
      </c>
      <c r="P269" s="817"/>
      <c r="W269" s="385"/>
    </row>
    <row r="270" spans="1:25" ht="25.15" customHeight="1">
      <c r="A270" s="383">
        <v>17</v>
      </c>
      <c r="B270" s="820" t="s">
        <v>1076</v>
      </c>
      <c r="C270" s="383"/>
      <c r="D270" s="383"/>
      <c r="E270" s="383"/>
      <c r="F270" s="383"/>
      <c r="G270" s="383"/>
      <c r="H270" s="116" t="s">
        <v>1075</v>
      </c>
      <c r="I270" s="385" t="s">
        <v>792</v>
      </c>
      <c r="J270" s="419" t="s">
        <v>3234</v>
      </c>
      <c r="K270" s="449" t="s">
        <v>3235</v>
      </c>
      <c r="L270" s="385">
        <v>4</v>
      </c>
      <c r="M270" s="533" t="s">
        <v>2250</v>
      </c>
      <c r="N270" s="537" t="s">
        <v>2251</v>
      </c>
      <c r="O270" s="390">
        <f t="shared" si="12"/>
        <v>1300000</v>
      </c>
      <c r="P270" s="397">
        <f>+G270+O270</f>
        <v>1300000</v>
      </c>
      <c r="W270" s="385" t="s">
        <v>732</v>
      </c>
    </row>
    <row r="271" spans="1:25" ht="25.15" customHeight="1">
      <c r="A271" s="383">
        <v>18</v>
      </c>
      <c r="B271" s="820"/>
      <c r="C271" s="381"/>
      <c r="D271" s="381"/>
      <c r="E271" s="381"/>
      <c r="F271" s="381"/>
      <c r="G271" s="381"/>
      <c r="H271" s="116" t="s">
        <v>1077</v>
      </c>
      <c r="I271" s="385" t="s">
        <v>768</v>
      </c>
      <c r="J271" s="419" t="s">
        <v>3236</v>
      </c>
      <c r="K271" s="449" t="s">
        <v>1078</v>
      </c>
      <c r="L271" s="385">
        <v>4</v>
      </c>
      <c r="M271" s="533" t="s">
        <v>2250</v>
      </c>
      <c r="N271" s="537" t="s">
        <v>2251</v>
      </c>
      <c r="O271" s="390">
        <f t="shared" si="12"/>
        <v>1300000</v>
      </c>
      <c r="P271" s="397">
        <f>+G271+O271</f>
        <v>1300000</v>
      </c>
      <c r="W271" s="385" t="s">
        <v>732</v>
      </c>
      <c r="Y271" s="360" t="s">
        <v>147</v>
      </c>
    </row>
    <row r="272" spans="1:25" ht="25.15" customHeight="1">
      <c r="A272" s="383">
        <v>19</v>
      </c>
      <c r="B272" s="382" t="s">
        <v>3237</v>
      </c>
      <c r="C272" s="383"/>
      <c r="D272" s="383"/>
      <c r="E272" s="383"/>
      <c r="F272" s="383"/>
      <c r="G272" s="383"/>
      <c r="H272" s="116" t="s">
        <v>3238</v>
      </c>
      <c r="I272" s="385" t="s">
        <v>768</v>
      </c>
      <c r="J272" s="419" t="s">
        <v>3239</v>
      </c>
      <c r="K272" s="449" t="s">
        <v>3240</v>
      </c>
      <c r="L272" s="385">
        <v>4</v>
      </c>
      <c r="M272" s="538" t="s">
        <v>3241</v>
      </c>
      <c r="N272" s="539" t="s">
        <v>3242</v>
      </c>
      <c r="O272" s="390">
        <f t="shared" si="12"/>
        <v>1300000</v>
      </c>
      <c r="P272" s="391">
        <f>+G272+O272</f>
        <v>1300000</v>
      </c>
      <c r="W272" s="385" t="s">
        <v>744</v>
      </c>
      <c r="Y272" s="360" t="s">
        <v>147</v>
      </c>
    </row>
    <row r="273" spans="1:24" ht="25.15" customHeight="1">
      <c r="A273" s="383">
        <v>20</v>
      </c>
      <c r="B273" s="814" t="s">
        <v>3243</v>
      </c>
      <c r="C273" s="383"/>
      <c r="D273" s="383"/>
      <c r="E273" s="383"/>
      <c r="F273" s="383"/>
      <c r="G273" s="383"/>
      <c r="H273" s="116" t="s">
        <v>3244</v>
      </c>
      <c r="I273" s="385" t="s">
        <v>763</v>
      </c>
      <c r="J273" s="419" t="s">
        <v>3245</v>
      </c>
      <c r="K273" s="449" t="s">
        <v>3246</v>
      </c>
      <c r="L273" s="385">
        <v>4</v>
      </c>
      <c r="M273" s="533" t="s">
        <v>2258</v>
      </c>
      <c r="N273" s="385" t="s">
        <v>2259</v>
      </c>
      <c r="O273" s="390">
        <f t="shared" si="12"/>
        <v>1300000</v>
      </c>
      <c r="P273" s="816">
        <f>+G273+O273+O274</f>
        <v>2600000</v>
      </c>
      <c r="W273" s="385" t="s">
        <v>744</v>
      </c>
    </row>
    <row r="274" spans="1:24" ht="25.15" customHeight="1">
      <c r="A274" s="383">
        <v>21</v>
      </c>
      <c r="B274" s="815"/>
      <c r="C274" s="381"/>
      <c r="D274" s="381"/>
      <c r="E274" s="381"/>
      <c r="F274" s="381"/>
      <c r="G274" s="381"/>
      <c r="H274" s="116" t="s">
        <v>3247</v>
      </c>
      <c r="I274" s="385" t="s">
        <v>768</v>
      </c>
      <c r="J274" s="419" t="s">
        <v>3248</v>
      </c>
      <c r="K274" s="449" t="s">
        <v>3249</v>
      </c>
      <c r="L274" s="385">
        <v>4</v>
      </c>
      <c r="M274" s="533" t="s">
        <v>2258</v>
      </c>
      <c r="N274" s="385" t="s">
        <v>2259</v>
      </c>
      <c r="O274" s="390">
        <f t="shared" si="12"/>
        <v>1300000</v>
      </c>
      <c r="P274" s="817"/>
      <c r="W274" s="385" t="s">
        <v>744</v>
      </c>
    </row>
    <row r="275" spans="1:24" ht="25.15" customHeight="1">
      <c r="A275" s="383">
        <v>22</v>
      </c>
      <c r="B275" s="814" t="s">
        <v>1082</v>
      </c>
      <c r="C275" s="383"/>
      <c r="D275" s="383"/>
      <c r="E275" s="383"/>
      <c r="F275" s="383"/>
      <c r="G275" s="383"/>
      <c r="H275" s="116" t="s">
        <v>1079</v>
      </c>
      <c r="I275" s="385" t="s">
        <v>733</v>
      </c>
      <c r="J275" s="419" t="s">
        <v>3250</v>
      </c>
      <c r="K275" s="449" t="s">
        <v>1081</v>
      </c>
      <c r="L275" s="385">
        <v>4</v>
      </c>
      <c r="M275" s="533" t="s">
        <v>3251</v>
      </c>
      <c r="N275" s="534" t="s">
        <v>2263</v>
      </c>
      <c r="O275" s="390">
        <f t="shared" si="12"/>
        <v>1300000</v>
      </c>
      <c r="P275" s="816">
        <f>+G275+O275+O276</f>
        <v>2600000</v>
      </c>
      <c r="W275" s="385" t="s">
        <v>732</v>
      </c>
    </row>
    <row r="276" spans="1:24" ht="25.15" customHeight="1">
      <c r="A276" s="383">
        <v>23</v>
      </c>
      <c r="B276" s="815"/>
      <c r="C276" s="381"/>
      <c r="D276" s="381"/>
      <c r="E276" s="381"/>
      <c r="F276" s="381"/>
      <c r="G276" s="381"/>
      <c r="H276" s="116" t="s">
        <v>1083</v>
      </c>
      <c r="I276" s="385" t="s">
        <v>792</v>
      </c>
      <c r="J276" s="419" t="s">
        <v>3252</v>
      </c>
      <c r="K276" s="449" t="s">
        <v>3253</v>
      </c>
      <c r="L276" s="385">
        <v>4</v>
      </c>
      <c r="M276" s="533" t="s">
        <v>3251</v>
      </c>
      <c r="N276" s="534" t="s">
        <v>2263</v>
      </c>
      <c r="O276" s="390">
        <f t="shared" si="12"/>
        <v>1300000</v>
      </c>
      <c r="P276" s="817"/>
      <c r="W276" s="385" t="s">
        <v>732</v>
      </c>
    </row>
    <row r="277" spans="1:24" ht="25.15" customHeight="1">
      <c r="A277" s="383">
        <v>24</v>
      </c>
      <c r="B277" s="814" t="s">
        <v>3254</v>
      </c>
      <c r="C277" s="383"/>
      <c r="D277" s="383"/>
      <c r="E277" s="383"/>
      <c r="F277" s="383"/>
      <c r="G277" s="383"/>
      <c r="H277" s="116" t="s">
        <v>3255</v>
      </c>
      <c r="I277" s="385" t="s">
        <v>733</v>
      </c>
      <c r="J277" s="419" t="s">
        <v>3256</v>
      </c>
      <c r="K277" s="449" t="s">
        <v>3257</v>
      </c>
      <c r="L277" s="385">
        <v>4</v>
      </c>
      <c r="M277" s="533" t="s">
        <v>2684</v>
      </c>
      <c r="N277" s="534" t="s">
        <v>3258</v>
      </c>
      <c r="O277" s="390">
        <f t="shared" si="12"/>
        <v>1300000</v>
      </c>
      <c r="P277" s="816">
        <f>+G277+O277+O278+O279</f>
        <v>3900000</v>
      </c>
      <c r="W277" s="385" t="s">
        <v>3259</v>
      </c>
    </row>
    <row r="278" spans="1:24" ht="25.15" customHeight="1">
      <c r="A278" s="383">
        <v>25</v>
      </c>
      <c r="B278" s="840"/>
      <c r="C278" s="650"/>
      <c r="D278" s="650"/>
      <c r="E278" s="650"/>
      <c r="F278" s="650"/>
      <c r="G278" s="650"/>
      <c r="H278" s="116" t="s">
        <v>3260</v>
      </c>
      <c r="I278" s="385" t="s">
        <v>792</v>
      </c>
      <c r="J278" s="419" t="s">
        <v>3261</v>
      </c>
      <c r="K278" s="449" t="s">
        <v>3262</v>
      </c>
      <c r="L278" s="385">
        <v>4</v>
      </c>
      <c r="M278" s="533" t="s">
        <v>2684</v>
      </c>
      <c r="N278" s="534" t="s">
        <v>3258</v>
      </c>
      <c r="O278" s="390">
        <f t="shared" si="12"/>
        <v>1300000</v>
      </c>
      <c r="P278" s="837"/>
      <c r="W278" s="385" t="s">
        <v>3259</v>
      </c>
    </row>
    <row r="279" spans="1:24" ht="25.15" customHeight="1">
      <c r="A279" s="383">
        <v>26</v>
      </c>
      <c r="B279" s="841"/>
      <c r="C279" s="651"/>
      <c r="D279" s="651"/>
      <c r="E279" s="651"/>
      <c r="F279" s="651"/>
      <c r="G279" s="651"/>
      <c r="H279" s="116" t="s">
        <v>3263</v>
      </c>
      <c r="I279" s="385" t="s">
        <v>792</v>
      </c>
      <c r="J279" s="419" t="s">
        <v>3264</v>
      </c>
      <c r="K279" s="449" t="s">
        <v>3265</v>
      </c>
      <c r="L279" s="385">
        <v>4</v>
      </c>
      <c r="M279" s="533" t="s">
        <v>2684</v>
      </c>
      <c r="N279" s="534" t="s">
        <v>3258</v>
      </c>
      <c r="O279" s="390">
        <f t="shared" si="12"/>
        <v>1300000</v>
      </c>
      <c r="P279" s="817"/>
      <c r="W279" s="385" t="s">
        <v>3259</v>
      </c>
    </row>
    <row r="280" spans="1:24" ht="25.15" customHeight="1">
      <c r="A280" s="383">
        <v>27</v>
      </c>
      <c r="B280" s="814" t="s">
        <v>1087</v>
      </c>
      <c r="C280" s="383"/>
      <c r="D280" s="383"/>
      <c r="E280" s="383"/>
      <c r="F280" s="383"/>
      <c r="G280" s="383"/>
      <c r="H280" s="471" t="s">
        <v>1088</v>
      </c>
      <c r="I280" s="385" t="s">
        <v>792</v>
      </c>
      <c r="J280" s="439" t="s">
        <v>3266</v>
      </c>
      <c r="K280" s="449" t="s">
        <v>3267</v>
      </c>
      <c r="L280" s="385">
        <v>4</v>
      </c>
      <c r="M280" s="533" t="s">
        <v>2680</v>
      </c>
      <c r="N280" s="534" t="s">
        <v>3268</v>
      </c>
      <c r="O280" s="390">
        <f t="shared" si="12"/>
        <v>1300000</v>
      </c>
      <c r="P280" s="816">
        <f>+G280+O280+O281+O282</f>
        <v>3900000</v>
      </c>
      <c r="W280" s="385" t="s">
        <v>732</v>
      </c>
    </row>
    <row r="281" spans="1:24" ht="25.15" customHeight="1">
      <c r="A281" s="383">
        <v>28</v>
      </c>
      <c r="B281" s="840"/>
      <c r="C281" s="457"/>
      <c r="D281" s="457"/>
      <c r="E281" s="457"/>
      <c r="F281" s="457"/>
      <c r="G281" s="457"/>
      <c r="H281" s="471" t="s">
        <v>3269</v>
      </c>
      <c r="I281" s="385" t="s">
        <v>792</v>
      </c>
      <c r="J281" s="439" t="s">
        <v>3266</v>
      </c>
      <c r="K281" s="449" t="s">
        <v>3270</v>
      </c>
      <c r="L281" s="385">
        <v>4</v>
      </c>
      <c r="M281" s="533" t="s">
        <v>2680</v>
      </c>
      <c r="N281" s="534" t="s">
        <v>3268</v>
      </c>
      <c r="O281" s="390">
        <f t="shared" si="12"/>
        <v>1300000</v>
      </c>
      <c r="P281" s="837"/>
      <c r="W281" s="385"/>
    </row>
    <row r="282" spans="1:24" ht="25.15" customHeight="1">
      <c r="A282" s="383">
        <v>29</v>
      </c>
      <c r="B282" s="841"/>
      <c r="C282" s="460"/>
      <c r="D282" s="460"/>
      <c r="E282" s="460"/>
      <c r="F282" s="460"/>
      <c r="G282" s="460"/>
      <c r="H282" s="471" t="s">
        <v>3271</v>
      </c>
      <c r="I282" s="385" t="s">
        <v>733</v>
      </c>
      <c r="J282" s="439" t="s">
        <v>3272</v>
      </c>
      <c r="K282" s="449" t="s">
        <v>3273</v>
      </c>
      <c r="L282" s="385">
        <v>4</v>
      </c>
      <c r="M282" s="533" t="s">
        <v>2680</v>
      </c>
      <c r="N282" s="534" t="s">
        <v>3268</v>
      </c>
      <c r="O282" s="390">
        <f t="shared" si="12"/>
        <v>1300000</v>
      </c>
      <c r="P282" s="817"/>
      <c r="W282" s="385"/>
    </row>
    <row r="283" spans="1:24" ht="25.15" customHeight="1">
      <c r="A283" s="383">
        <v>30</v>
      </c>
      <c r="B283" s="831" t="s">
        <v>1093</v>
      </c>
      <c r="C283" s="424"/>
      <c r="D283" s="424"/>
      <c r="E283" s="424"/>
      <c r="F283" s="424"/>
      <c r="G283" s="424"/>
      <c r="H283" s="116" t="s">
        <v>1090</v>
      </c>
      <c r="I283" s="385" t="s">
        <v>792</v>
      </c>
      <c r="J283" s="439" t="s">
        <v>1091</v>
      </c>
      <c r="K283" s="449" t="s">
        <v>3274</v>
      </c>
      <c r="L283" s="385">
        <v>3</v>
      </c>
      <c r="M283" s="533" t="s">
        <v>2601</v>
      </c>
      <c r="N283" s="540" t="s">
        <v>2602</v>
      </c>
      <c r="O283" s="390">
        <f t="shared" si="12"/>
        <v>2400000</v>
      </c>
      <c r="P283" s="855">
        <f>+G283+O283+O284+O285</f>
        <v>5000000</v>
      </c>
      <c r="W283" s="385" t="s">
        <v>732</v>
      </c>
    </row>
    <row r="284" spans="1:24" ht="25.15" customHeight="1">
      <c r="A284" s="383">
        <v>31</v>
      </c>
      <c r="B284" s="832"/>
      <c r="C284" s="431"/>
      <c r="D284" s="431"/>
      <c r="E284" s="431"/>
      <c r="F284" s="431"/>
      <c r="G284" s="431"/>
      <c r="H284" s="116" t="s">
        <v>1094</v>
      </c>
      <c r="I284" s="385" t="s">
        <v>737</v>
      </c>
      <c r="J284" s="439" t="s">
        <v>3275</v>
      </c>
      <c r="K284" s="449" t="s">
        <v>3276</v>
      </c>
      <c r="L284" s="385">
        <v>4</v>
      </c>
      <c r="M284" s="533" t="s">
        <v>2601</v>
      </c>
      <c r="N284" s="540" t="s">
        <v>2602</v>
      </c>
      <c r="O284" s="390">
        <f t="shared" si="12"/>
        <v>1300000</v>
      </c>
      <c r="P284" s="855"/>
      <c r="W284" s="385" t="s">
        <v>732</v>
      </c>
    </row>
    <row r="285" spans="1:24" ht="25.15" customHeight="1">
      <c r="A285" s="383">
        <v>32</v>
      </c>
      <c r="B285" s="843"/>
      <c r="C285" s="524"/>
      <c r="D285" s="524"/>
      <c r="E285" s="524"/>
      <c r="F285" s="524"/>
      <c r="G285" s="524"/>
      <c r="H285" s="437" t="s">
        <v>1096</v>
      </c>
      <c r="I285" s="385" t="s">
        <v>836</v>
      </c>
      <c r="J285" s="439" t="s">
        <v>3277</v>
      </c>
      <c r="K285" s="449" t="s">
        <v>3278</v>
      </c>
      <c r="L285" s="385">
        <v>4</v>
      </c>
      <c r="M285" s="533" t="s">
        <v>2601</v>
      </c>
      <c r="N285" s="540" t="s">
        <v>2602</v>
      </c>
      <c r="O285" s="390">
        <f t="shared" si="12"/>
        <v>1300000</v>
      </c>
      <c r="P285" s="855"/>
      <c r="W285" s="385"/>
    </row>
    <row r="286" spans="1:24" ht="25.15" customHeight="1">
      <c r="A286" s="383">
        <v>33</v>
      </c>
      <c r="B286" s="814" t="s">
        <v>3279</v>
      </c>
      <c r="C286" s="417">
        <v>3</v>
      </c>
      <c r="D286" s="422">
        <f>VLOOKUP(C286,$Q$2:$S$5,3)</f>
        <v>2400000</v>
      </c>
      <c r="E286" s="417">
        <v>2</v>
      </c>
      <c r="F286" s="422">
        <f>VLOOKUP(E286,$Q$2:$S$5,3)</f>
        <v>4700000</v>
      </c>
      <c r="G286" s="541">
        <f>+F286-D286</f>
        <v>2300000</v>
      </c>
      <c r="H286" s="116" t="s">
        <v>3280</v>
      </c>
      <c r="I286" s="385" t="s">
        <v>733</v>
      </c>
      <c r="J286" s="419" t="s">
        <v>3281</v>
      </c>
      <c r="K286" s="449" t="s">
        <v>3282</v>
      </c>
      <c r="L286" s="385">
        <v>2</v>
      </c>
      <c r="M286" s="533" t="s">
        <v>3283</v>
      </c>
      <c r="N286" s="540" t="s">
        <v>2607</v>
      </c>
      <c r="O286" s="390">
        <f t="shared" si="12"/>
        <v>4700000</v>
      </c>
      <c r="P286" s="816">
        <f>+G286+O286+O287</f>
        <v>9940710</v>
      </c>
      <c r="W286" s="385" t="s">
        <v>744</v>
      </c>
    </row>
    <row r="287" spans="1:24">
      <c r="A287" s="599"/>
      <c r="B287" s="815"/>
      <c r="C287" s="477"/>
      <c r="D287" s="477"/>
      <c r="E287" s="477"/>
      <c r="F287" s="477"/>
      <c r="G287" s="477"/>
      <c r="H287" s="611" t="s">
        <v>3691</v>
      </c>
      <c r="I287" s="611" t="s">
        <v>737</v>
      </c>
      <c r="J287" s="628">
        <v>45283</v>
      </c>
      <c r="K287" s="629" t="s">
        <v>643</v>
      </c>
      <c r="L287" s="599">
        <v>2</v>
      </c>
      <c r="M287" s="629" t="s">
        <v>2606</v>
      </c>
      <c r="N287" s="599"/>
      <c r="O287" s="600">
        <v>2940710</v>
      </c>
      <c r="P287" s="817"/>
      <c r="Q287" s="653">
        <v>45429</v>
      </c>
      <c r="X287" s="360" t="s">
        <v>147</v>
      </c>
    </row>
    <row r="288" spans="1:24" ht="25.15" customHeight="1">
      <c r="A288" s="383">
        <v>34</v>
      </c>
      <c r="B288" s="435" t="s">
        <v>3284</v>
      </c>
      <c r="C288" s="477"/>
      <c r="D288" s="477"/>
      <c r="E288" s="477"/>
      <c r="F288" s="477"/>
      <c r="G288" s="477"/>
      <c r="H288" s="116" t="s">
        <v>3285</v>
      </c>
      <c r="I288" s="385" t="s">
        <v>792</v>
      </c>
      <c r="J288" s="439" t="s">
        <v>3286</v>
      </c>
      <c r="K288" s="449" t="s">
        <v>3287</v>
      </c>
      <c r="L288" s="385">
        <v>3</v>
      </c>
      <c r="M288" s="533" t="s">
        <v>2693</v>
      </c>
      <c r="N288" s="540" t="s">
        <v>2603</v>
      </c>
      <c r="O288" s="390">
        <f t="shared" si="12"/>
        <v>2400000</v>
      </c>
      <c r="P288" s="141">
        <f>+G288+O288</f>
        <v>2400000</v>
      </c>
      <c r="W288" s="385" t="s">
        <v>744</v>
      </c>
    </row>
    <row r="289" spans="1:24" ht="25.15" customHeight="1">
      <c r="A289" s="383">
        <v>35</v>
      </c>
      <c r="B289" s="416" t="s">
        <v>3288</v>
      </c>
      <c r="C289" s="417"/>
      <c r="D289" s="417"/>
      <c r="E289" s="417"/>
      <c r="F289" s="417"/>
      <c r="G289" s="417"/>
      <c r="H289" s="116" t="s">
        <v>3289</v>
      </c>
      <c r="I289" s="385" t="s">
        <v>792</v>
      </c>
      <c r="J289" s="419" t="s">
        <v>3290</v>
      </c>
      <c r="K289" s="449" t="s">
        <v>3291</v>
      </c>
      <c r="L289" s="385">
        <v>4</v>
      </c>
      <c r="M289" s="533" t="s">
        <v>3292</v>
      </c>
      <c r="N289" s="542" t="s">
        <v>3293</v>
      </c>
      <c r="O289" s="390">
        <f t="shared" si="12"/>
        <v>1300000</v>
      </c>
      <c r="P289" s="450">
        <f>+G289+O289</f>
        <v>1300000</v>
      </c>
      <c r="W289" s="385" t="s">
        <v>744</v>
      </c>
    </row>
    <row r="290" spans="1:24" ht="25.15" customHeight="1">
      <c r="A290" s="383">
        <v>36</v>
      </c>
      <c r="B290" s="814" t="s">
        <v>1113</v>
      </c>
      <c r="C290" s="383">
        <v>4</v>
      </c>
      <c r="D290" s="418">
        <f>VLOOKUP(C290,$Q$2:$S$5,3)</f>
        <v>1300000</v>
      </c>
      <c r="E290" s="383">
        <v>3</v>
      </c>
      <c r="F290" s="418">
        <f>VLOOKUP(E290,$Q$2:$S$5,3)</f>
        <v>2400000</v>
      </c>
      <c r="G290" s="466">
        <f>+F290-D290</f>
        <v>1100000</v>
      </c>
      <c r="H290" s="116" t="s">
        <v>1111</v>
      </c>
      <c r="I290" s="385" t="s">
        <v>733</v>
      </c>
      <c r="J290" s="419" t="s">
        <v>3294</v>
      </c>
      <c r="K290" s="449" t="s">
        <v>1112</v>
      </c>
      <c r="L290" s="385">
        <v>3</v>
      </c>
      <c r="M290" s="533" t="s">
        <v>3295</v>
      </c>
      <c r="N290" s="540" t="s">
        <v>2421</v>
      </c>
      <c r="O290" s="390">
        <f t="shared" si="12"/>
        <v>2400000</v>
      </c>
      <c r="P290" s="816">
        <f>+G290+O290+O291</f>
        <v>5900000</v>
      </c>
      <c r="W290" s="385" t="s">
        <v>732</v>
      </c>
    </row>
    <row r="291" spans="1:24" ht="25.15" customHeight="1">
      <c r="A291" s="383">
        <v>37</v>
      </c>
      <c r="B291" s="815"/>
      <c r="C291" s="381"/>
      <c r="D291" s="381"/>
      <c r="E291" s="381"/>
      <c r="F291" s="381"/>
      <c r="G291" s="381"/>
      <c r="H291" s="116" t="s">
        <v>1115</v>
      </c>
      <c r="I291" s="385" t="s">
        <v>792</v>
      </c>
      <c r="J291" s="419" t="s">
        <v>3296</v>
      </c>
      <c r="K291" s="449" t="s">
        <v>499</v>
      </c>
      <c r="L291" s="385">
        <v>3</v>
      </c>
      <c r="M291" s="533" t="s">
        <v>2420</v>
      </c>
      <c r="N291" s="540" t="s">
        <v>2421</v>
      </c>
      <c r="O291" s="390">
        <f t="shared" si="12"/>
        <v>2400000</v>
      </c>
      <c r="P291" s="817"/>
      <c r="W291" s="385" t="s">
        <v>732</v>
      </c>
    </row>
    <row r="292" spans="1:24" ht="25.15" customHeight="1">
      <c r="A292" s="383">
        <v>38</v>
      </c>
      <c r="B292" s="814" t="s">
        <v>1119</v>
      </c>
      <c r="C292" s="383"/>
      <c r="D292" s="383"/>
      <c r="E292" s="383"/>
      <c r="F292" s="383"/>
      <c r="G292" s="383"/>
      <c r="H292" s="116" t="s">
        <v>1117</v>
      </c>
      <c r="I292" s="385" t="s">
        <v>737</v>
      </c>
      <c r="J292" s="419" t="s">
        <v>3297</v>
      </c>
      <c r="K292" s="449" t="s">
        <v>1118</v>
      </c>
      <c r="L292" s="385">
        <v>4</v>
      </c>
      <c r="M292" s="533" t="s">
        <v>2523</v>
      </c>
      <c r="N292" s="537" t="s">
        <v>2524</v>
      </c>
      <c r="O292" s="390">
        <f t="shared" si="12"/>
        <v>1300000</v>
      </c>
      <c r="P292" s="816">
        <f>+G292+O292+O293+O294</f>
        <v>3900000</v>
      </c>
      <c r="W292" s="385" t="s">
        <v>732</v>
      </c>
    </row>
    <row r="293" spans="1:24" ht="25.15" customHeight="1">
      <c r="A293" s="383">
        <v>39</v>
      </c>
      <c r="B293" s="818"/>
      <c r="C293" s="417"/>
      <c r="D293" s="417"/>
      <c r="E293" s="417"/>
      <c r="F293" s="417"/>
      <c r="G293" s="417"/>
      <c r="H293" s="116" t="s">
        <v>1121</v>
      </c>
      <c r="I293" s="385" t="s">
        <v>768</v>
      </c>
      <c r="J293" s="419" t="s">
        <v>3015</v>
      </c>
      <c r="K293" s="449" t="s">
        <v>1122</v>
      </c>
      <c r="L293" s="385">
        <v>4</v>
      </c>
      <c r="M293" s="533" t="s">
        <v>3298</v>
      </c>
      <c r="N293" s="537" t="s">
        <v>2524</v>
      </c>
      <c r="O293" s="390">
        <f t="shared" si="12"/>
        <v>1300000</v>
      </c>
      <c r="P293" s="837"/>
      <c r="W293" s="385" t="s">
        <v>732</v>
      </c>
    </row>
    <row r="294" spans="1:24" ht="25.15" customHeight="1">
      <c r="A294" s="383">
        <v>40</v>
      </c>
      <c r="B294" s="815"/>
      <c r="C294" s="381"/>
      <c r="D294" s="381"/>
      <c r="E294" s="381"/>
      <c r="F294" s="381"/>
      <c r="G294" s="381"/>
      <c r="H294" s="116" t="s">
        <v>3299</v>
      </c>
      <c r="I294" s="385" t="s">
        <v>733</v>
      </c>
      <c r="J294" s="419" t="s">
        <v>3300</v>
      </c>
      <c r="K294" s="449" t="s">
        <v>1118</v>
      </c>
      <c r="L294" s="385">
        <v>4</v>
      </c>
      <c r="M294" s="533" t="s">
        <v>3301</v>
      </c>
      <c r="N294" s="537" t="s">
        <v>3302</v>
      </c>
      <c r="O294" s="390">
        <f t="shared" si="12"/>
        <v>1300000</v>
      </c>
      <c r="P294" s="817"/>
      <c r="W294" s="385" t="s">
        <v>744</v>
      </c>
    </row>
    <row r="295" spans="1:24" ht="25.15" customHeight="1">
      <c r="A295" s="383">
        <v>41</v>
      </c>
      <c r="B295" s="814" t="s">
        <v>1125</v>
      </c>
      <c r="C295" s="383">
        <v>4</v>
      </c>
      <c r="D295" s="418">
        <f>VLOOKUP(C295,$Q$2:$S$5,3)</f>
        <v>1300000</v>
      </c>
      <c r="E295" s="383">
        <v>3</v>
      </c>
      <c r="F295" s="418">
        <f>VLOOKUP(E295,$Q$2:$S$5,3)</f>
        <v>2400000</v>
      </c>
      <c r="G295" s="466">
        <f>+F295-D295</f>
        <v>1100000</v>
      </c>
      <c r="H295" s="116" t="s">
        <v>1123</v>
      </c>
      <c r="I295" s="385" t="s">
        <v>733</v>
      </c>
      <c r="J295" s="419" t="s">
        <v>3303</v>
      </c>
      <c r="K295" s="449" t="s">
        <v>1124</v>
      </c>
      <c r="L295" s="385">
        <v>3</v>
      </c>
      <c r="M295" s="533" t="s">
        <v>3304</v>
      </c>
      <c r="N295" s="534" t="s">
        <v>2453</v>
      </c>
      <c r="O295" s="390">
        <f t="shared" si="12"/>
        <v>2400000</v>
      </c>
      <c r="P295" s="816">
        <f>+G295+O295+O296</f>
        <v>4800000</v>
      </c>
      <c r="W295" s="385" t="s">
        <v>732</v>
      </c>
    </row>
    <row r="296" spans="1:24" ht="39" customHeight="1">
      <c r="A296" s="383">
        <v>42</v>
      </c>
      <c r="B296" s="841"/>
      <c r="C296" s="460"/>
      <c r="D296" s="460"/>
      <c r="E296" s="460"/>
      <c r="F296" s="460"/>
      <c r="G296" s="460"/>
      <c r="H296" s="471" t="s">
        <v>3305</v>
      </c>
      <c r="I296" s="385" t="s">
        <v>792</v>
      </c>
      <c r="J296" s="439" t="s">
        <v>3306</v>
      </c>
      <c r="K296" s="449" t="s">
        <v>3307</v>
      </c>
      <c r="L296" s="385">
        <v>4</v>
      </c>
      <c r="M296" s="533" t="s">
        <v>3304</v>
      </c>
      <c r="N296" s="428" t="s">
        <v>3308</v>
      </c>
      <c r="O296" s="390">
        <f t="shared" si="12"/>
        <v>1300000</v>
      </c>
      <c r="P296" s="817"/>
      <c r="W296" s="385"/>
    </row>
    <row r="297" spans="1:24" ht="25.15" customHeight="1">
      <c r="A297" s="383">
        <v>43</v>
      </c>
      <c r="B297" s="814" t="s">
        <v>1129</v>
      </c>
      <c r="C297" s="383"/>
      <c r="D297" s="383"/>
      <c r="E297" s="383"/>
      <c r="F297" s="383"/>
      <c r="G297" s="383"/>
      <c r="H297" s="116" t="s">
        <v>1131</v>
      </c>
      <c r="I297" s="385" t="s">
        <v>792</v>
      </c>
      <c r="J297" s="419" t="s">
        <v>3309</v>
      </c>
      <c r="K297" s="449" t="s">
        <v>3310</v>
      </c>
      <c r="L297" s="385">
        <v>4</v>
      </c>
      <c r="M297" s="533" t="s">
        <v>2578</v>
      </c>
      <c r="N297" s="438" t="s">
        <v>2579</v>
      </c>
      <c r="O297" s="390">
        <f t="shared" si="12"/>
        <v>1300000</v>
      </c>
      <c r="P297" s="816">
        <f>+G297+O297+O298</f>
        <v>2600000</v>
      </c>
      <c r="W297" s="385" t="s">
        <v>732</v>
      </c>
    </row>
    <row r="298" spans="1:24" ht="25.15" customHeight="1">
      <c r="A298" s="383">
        <v>44</v>
      </c>
      <c r="B298" s="841"/>
      <c r="C298" s="460"/>
      <c r="D298" s="460"/>
      <c r="E298" s="460"/>
      <c r="F298" s="460"/>
      <c r="G298" s="460"/>
      <c r="H298" s="437" t="s">
        <v>1127</v>
      </c>
      <c r="I298" s="385" t="s">
        <v>733</v>
      </c>
      <c r="J298" s="439" t="s">
        <v>3311</v>
      </c>
      <c r="K298" s="449" t="s">
        <v>3312</v>
      </c>
      <c r="L298" s="385">
        <v>4</v>
      </c>
      <c r="M298" s="543" t="s">
        <v>2578</v>
      </c>
      <c r="N298" s="438" t="s">
        <v>2579</v>
      </c>
      <c r="O298" s="390">
        <f t="shared" si="12"/>
        <v>1300000</v>
      </c>
      <c r="P298" s="817"/>
      <c r="W298" s="385"/>
    </row>
    <row r="299" spans="1:24" ht="25.15" customHeight="1">
      <c r="A299" s="383">
        <v>45</v>
      </c>
      <c r="B299" s="814" t="s">
        <v>1134</v>
      </c>
      <c r="C299" s="383"/>
      <c r="D299" s="383"/>
      <c r="E299" s="383"/>
      <c r="F299" s="383"/>
      <c r="G299" s="383"/>
      <c r="H299" s="116" t="s">
        <v>1133</v>
      </c>
      <c r="I299" s="385" t="s">
        <v>792</v>
      </c>
      <c r="J299" s="419" t="s">
        <v>3313</v>
      </c>
      <c r="K299" s="449" t="s">
        <v>1378</v>
      </c>
      <c r="L299" s="385">
        <v>4</v>
      </c>
      <c r="M299" s="543" t="s">
        <v>2576</v>
      </c>
      <c r="N299" s="544" t="s">
        <v>2577</v>
      </c>
      <c r="O299" s="390">
        <f t="shared" si="12"/>
        <v>1300000</v>
      </c>
      <c r="P299" s="816">
        <f>+G299+O299+O300+O301</f>
        <v>3516393</v>
      </c>
      <c r="W299" s="385" t="s">
        <v>732</v>
      </c>
    </row>
    <row r="300" spans="1:24" ht="25.15" customHeight="1">
      <c r="A300" s="383">
        <v>46</v>
      </c>
      <c r="B300" s="818"/>
      <c r="C300" s="381"/>
      <c r="D300" s="381"/>
      <c r="E300" s="381"/>
      <c r="F300" s="381"/>
      <c r="G300" s="381"/>
      <c r="H300" s="116" t="s">
        <v>1135</v>
      </c>
      <c r="I300" s="385" t="s">
        <v>733</v>
      </c>
      <c r="J300" s="419" t="s">
        <v>3314</v>
      </c>
      <c r="K300" s="449" t="s">
        <v>3315</v>
      </c>
      <c r="L300" s="385">
        <v>4</v>
      </c>
      <c r="M300" s="543" t="s">
        <v>3316</v>
      </c>
      <c r="N300" s="438" t="s">
        <v>3317</v>
      </c>
      <c r="O300" s="390">
        <f t="shared" si="12"/>
        <v>1300000</v>
      </c>
      <c r="P300" s="837"/>
      <c r="W300" s="385" t="s">
        <v>732</v>
      </c>
    </row>
    <row r="301" spans="1:24">
      <c r="A301" s="599"/>
      <c r="B301" s="815"/>
      <c r="C301" s="477"/>
      <c r="D301" s="477"/>
      <c r="E301" s="477"/>
      <c r="F301" s="477"/>
      <c r="G301" s="477"/>
      <c r="H301" s="611" t="s">
        <v>3688</v>
      </c>
      <c r="I301" s="611" t="s">
        <v>737</v>
      </c>
      <c r="J301" s="609">
        <v>45341</v>
      </c>
      <c r="K301" s="629" t="s">
        <v>3814</v>
      </c>
      <c r="L301" s="618">
        <v>4</v>
      </c>
      <c r="M301" s="629" t="s">
        <v>2576</v>
      </c>
      <c r="N301" s="599"/>
      <c r="O301" s="600">
        <v>916393</v>
      </c>
      <c r="P301" s="817"/>
      <c r="Q301" s="653">
        <v>45400</v>
      </c>
      <c r="X301" s="360" t="s">
        <v>147</v>
      </c>
    </row>
    <row r="302" spans="1:24" ht="25.15" customHeight="1">
      <c r="A302" s="383">
        <v>47</v>
      </c>
      <c r="B302" s="814" t="s">
        <v>3318</v>
      </c>
      <c r="C302" s="383">
        <v>4</v>
      </c>
      <c r="D302" s="418">
        <f>VLOOKUP(C302,$Q$2:$S$5,3)</f>
        <v>1300000</v>
      </c>
      <c r="E302" s="383">
        <v>3</v>
      </c>
      <c r="F302" s="418">
        <f>VLOOKUP(E302,$Q$2:$S$5,3)</f>
        <v>2400000</v>
      </c>
      <c r="G302" s="466">
        <f>+F302-D302</f>
        <v>1100000</v>
      </c>
      <c r="H302" s="471" t="s">
        <v>3319</v>
      </c>
      <c r="I302" s="385" t="s">
        <v>733</v>
      </c>
      <c r="J302" s="439" t="s">
        <v>3320</v>
      </c>
      <c r="K302" s="449" t="s">
        <v>3321</v>
      </c>
      <c r="L302" s="385">
        <v>3</v>
      </c>
      <c r="M302" s="533" t="s">
        <v>3322</v>
      </c>
      <c r="N302" s="545" t="s">
        <v>3323</v>
      </c>
      <c r="O302" s="390">
        <f t="shared" si="12"/>
        <v>2400000</v>
      </c>
      <c r="P302" s="816">
        <f>+G302+O302+O303+O304+O305+O306+O307</f>
        <v>14555738</v>
      </c>
      <c r="W302" s="385"/>
    </row>
    <row r="303" spans="1:24" ht="25.15" customHeight="1">
      <c r="A303" s="383">
        <v>48</v>
      </c>
      <c r="B303" s="818"/>
      <c r="C303" s="647"/>
      <c r="D303" s="647"/>
      <c r="E303" s="647"/>
      <c r="F303" s="647"/>
      <c r="G303" s="647"/>
      <c r="H303" s="116" t="s">
        <v>3324</v>
      </c>
      <c r="I303" s="411" t="s">
        <v>763</v>
      </c>
      <c r="J303" s="439" t="s">
        <v>3325</v>
      </c>
      <c r="K303" s="449" t="s">
        <v>3326</v>
      </c>
      <c r="L303" s="385">
        <v>3</v>
      </c>
      <c r="M303" s="533" t="s">
        <v>3327</v>
      </c>
      <c r="N303" s="545" t="s">
        <v>3328</v>
      </c>
      <c r="O303" s="390">
        <f t="shared" si="12"/>
        <v>2400000</v>
      </c>
      <c r="P303" s="837"/>
      <c r="W303" s="385" t="s">
        <v>744</v>
      </c>
    </row>
    <row r="304" spans="1:24" ht="25.15" customHeight="1">
      <c r="A304" s="383">
        <v>49</v>
      </c>
      <c r="B304" s="818"/>
      <c r="C304" s="647"/>
      <c r="D304" s="647"/>
      <c r="E304" s="647"/>
      <c r="F304" s="647"/>
      <c r="G304" s="647"/>
      <c r="H304" s="116" t="s">
        <v>3329</v>
      </c>
      <c r="I304" s="385" t="s">
        <v>768</v>
      </c>
      <c r="J304" s="439" t="s">
        <v>3330</v>
      </c>
      <c r="K304" s="449" t="s">
        <v>3331</v>
      </c>
      <c r="L304" s="385">
        <v>3</v>
      </c>
      <c r="M304" s="533" t="s">
        <v>3332</v>
      </c>
      <c r="N304" s="545" t="s">
        <v>3328</v>
      </c>
      <c r="O304" s="390">
        <f t="shared" si="12"/>
        <v>2400000</v>
      </c>
      <c r="P304" s="837"/>
      <c r="W304" s="385" t="s">
        <v>744</v>
      </c>
    </row>
    <row r="305" spans="1:24" ht="25.15" customHeight="1">
      <c r="A305" s="383">
        <v>50</v>
      </c>
      <c r="B305" s="818"/>
      <c r="C305" s="647"/>
      <c r="D305" s="647"/>
      <c r="E305" s="647"/>
      <c r="F305" s="647"/>
      <c r="G305" s="647"/>
      <c r="H305" s="437" t="s">
        <v>3333</v>
      </c>
      <c r="I305" s="385" t="s">
        <v>1062</v>
      </c>
      <c r="J305" s="439" t="s">
        <v>3334</v>
      </c>
      <c r="K305" s="449" t="s">
        <v>3335</v>
      </c>
      <c r="L305" s="385">
        <v>3</v>
      </c>
      <c r="M305" s="533" t="s">
        <v>3336</v>
      </c>
      <c r="N305" s="545" t="s">
        <v>3323</v>
      </c>
      <c r="O305" s="390">
        <f t="shared" si="12"/>
        <v>2400000</v>
      </c>
      <c r="P305" s="837"/>
      <c r="W305" s="385"/>
    </row>
    <row r="306" spans="1:24" ht="25.15" customHeight="1">
      <c r="A306" s="383">
        <v>51</v>
      </c>
      <c r="B306" s="818"/>
      <c r="C306" s="648"/>
      <c r="D306" s="648"/>
      <c r="E306" s="648"/>
      <c r="F306" s="648"/>
      <c r="G306" s="648"/>
      <c r="H306" s="437" t="s">
        <v>3337</v>
      </c>
      <c r="I306" s="385" t="s">
        <v>866</v>
      </c>
      <c r="J306" s="439" t="s">
        <v>3338</v>
      </c>
      <c r="K306" s="449" t="s">
        <v>3339</v>
      </c>
      <c r="L306" s="385">
        <v>3</v>
      </c>
      <c r="M306" s="533" t="s">
        <v>3340</v>
      </c>
      <c r="N306" s="545" t="s">
        <v>3323</v>
      </c>
      <c r="O306" s="390">
        <f t="shared" si="12"/>
        <v>2400000</v>
      </c>
      <c r="P306" s="837"/>
      <c r="W306" s="385"/>
    </row>
    <row r="307" spans="1:24">
      <c r="A307" s="599"/>
      <c r="B307" s="815"/>
      <c r="C307" s="477"/>
      <c r="D307" s="477"/>
      <c r="E307" s="477"/>
      <c r="F307" s="477"/>
      <c r="G307" s="477"/>
      <c r="H307" s="611" t="s">
        <v>3692</v>
      </c>
      <c r="I307" s="611" t="s">
        <v>792</v>
      </c>
      <c r="J307" s="628">
        <v>45386</v>
      </c>
      <c r="K307" s="629" t="s">
        <v>3817</v>
      </c>
      <c r="L307" s="618">
        <v>3</v>
      </c>
      <c r="M307" s="629" t="s">
        <v>2448</v>
      </c>
      <c r="N307" s="599"/>
      <c r="O307" s="600">
        <v>1455738</v>
      </c>
      <c r="P307" s="817"/>
      <c r="Q307" s="653">
        <v>45436</v>
      </c>
      <c r="X307" s="360" t="s">
        <v>147</v>
      </c>
    </row>
    <row r="308" spans="1:24" ht="25.15" customHeight="1">
      <c r="A308" s="383">
        <v>52</v>
      </c>
      <c r="B308" s="814" t="s">
        <v>1139</v>
      </c>
      <c r="C308" s="383"/>
      <c r="D308" s="383"/>
      <c r="E308" s="383"/>
      <c r="F308" s="383"/>
      <c r="G308" s="383"/>
      <c r="H308" s="471" t="s">
        <v>3341</v>
      </c>
      <c r="I308" s="385" t="s">
        <v>733</v>
      </c>
      <c r="J308" s="432" t="s">
        <v>3342</v>
      </c>
      <c r="K308" s="449" t="s">
        <v>3343</v>
      </c>
      <c r="L308" s="385">
        <v>4</v>
      </c>
      <c r="M308" s="533" t="s">
        <v>3344</v>
      </c>
      <c r="N308" s="537" t="s">
        <v>3345</v>
      </c>
      <c r="O308" s="390">
        <f t="shared" si="12"/>
        <v>1300000</v>
      </c>
      <c r="P308" s="816">
        <f>+G308+O308+O309+O310</f>
        <v>3900000</v>
      </c>
      <c r="W308" s="385"/>
    </row>
    <row r="309" spans="1:24" ht="25.15" customHeight="1">
      <c r="A309" s="383">
        <v>53</v>
      </c>
      <c r="B309" s="818"/>
      <c r="C309" s="417"/>
      <c r="D309" s="417"/>
      <c r="E309" s="417"/>
      <c r="F309" s="417"/>
      <c r="G309" s="417"/>
      <c r="H309" s="116" t="s">
        <v>1141</v>
      </c>
      <c r="I309" s="385" t="s">
        <v>763</v>
      </c>
      <c r="J309" s="432" t="s">
        <v>3212</v>
      </c>
      <c r="K309" s="449" t="s">
        <v>3346</v>
      </c>
      <c r="L309" s="385">
        <v>4</v>
      </c>
      <c r="M309" s="533" t="s">
        <v>3347</v>
      </c>
      <c r="N309" s="537" t="s">
        <v>3348</v>
      </c>
      <c r="O309" s="390">
        <f t="shared" si="12"/>
        <v>1300000</v>
      </c>
      <c r="P309" s="837"/>
      <c r="W309" s="385" t="s">
        <v>732</v>
      </c>
    </row>
    <row r="310" spans="1:24" ht="25.15" customHeight="1">
      <c r="A310" s="383">
        <v>54</v>
      </c>
      <c r="B310" s="842"/>
      <c r="C310" s="645"/>
      <c r="D310" s="645"/>
      <c r="E310" s="645"/>
      <c r="F310" s="645"/>
      <c r="G310" s="645"/>
      <c r="H310" s="116" t="s">
        <v>1137</v>
      </c>
      <c r="I310" s="385" t="s">
        <v>768</v>
      </c>
      <c r="J310" s="432" t="s">
        <v>3349</v>
      </c>
      <c r="K310" s="449" t="s">
        <v>3350</v>
      </c>
      <c r="L310" s="385">
        <v>4</v>
      </c>
      <c r="M310" s="533" t="s">
        <v>3351</v>
      </c>
      <c r="N310" s="537" t="s">
        <v>3352</v>
      </c>
      <c r="O310" s="390">
        <f t="shared" si="12"/>
        <v>1300000</v>
      </c>
      <c r="P310" s="817"/>
      <c r="W310" s="385" t="s">
        <v>732</v>
      </c>
    </row>
    <row r="311" spans="1:24" ht="25.15" customHeight="1">
      <c r="A311" s="383">
        <v>55</v>
      </c>
      <c r="B311" s="814" t="s">
        <v>3353</v>
      </c>
      <c r="C311" s="383"/>
      <c r="D311" s="383"/>
      <c r="E311" s="383"/>
      <c r="F311" s="383"/>
      <c r="G311" s="383"/>
      <c r="H311" s="116" t="s">
        <v>3354</v>
      </c>
      <c r="I311" s="385" t="s">
        <v>763</v>
      </c>
      <c r="J311" s="432" t="s">
        <v>3015</v>
      </c>
      <c r="K311" s="449" t="s">
        <v>3355</v>
      </c>
      <c r="L311" s="385">
        <v>4</v>
      </c>
      <c r="M311" s="444" t="s">
        <v>3356</v>
      </c>
      <c r="N311" s="428" t="s">
        <v>2559</v>
      </c>
      <c r="O311" s="390">
        <f t="shared" si="12"/>
        <v>1300000</v>
      </c>
      <c r="P311" s="816">
        <f>+G311+O311+O312+O313</f>
        <v>3900000</v>
      </c>
      <c r="W311" s="385" t="s">
        <v>744</v>
      </c>
    </row>
    <row r="312" spans="1:24" ht="25.15" customHeight="1">
      <c r="A312" s="383">
        <v>56</v>
      </c>
      <c r="B312" s="818"/>
      <c r="C312" s="417"/>
      <c r="D312" s="417"/>
      <c r="E312" s="417"/>
      <c r="F312" s="417"/>
      <c r="G312" s="417"/>
      <c r="H312" s="116" t="s">
        <v>3357</v>
      </c>
      <c r="I312" s="385" t="s">
        <v>768</v>
      </c>
      <c r="J312" s="432" t="s">
        <v>3358</v>
      </c>
      <c r="K312" s="449" t="s">
        <v>3359</v>
      </c>
      <c r="L312" s="385">
        <v>4</v>
      </c>
      <c r="M312" s="444" t="s">
        <v>2558</v>
      </c>
      <c r="N312" s="428" t="s">
        <v>2559</v>
      </c>
      <c r="O312" s="390">
        <f t="shared" si="12"/>
        <v>1300000</v>
      </c>
      <c r="P312" s="837"/>
      <c r="W312" s="385" t="s">
        <v>744</v>
      </c>
    </row>
    <row r="313" spans="1:24" ht="25.15" customHeight="1">
      <c r="A313" s="383">
        <v>57</v>
      </c>
      <c r="B313" s="841"/>
      <c r="C313" s="460"/>
      <c r="D313" s="460"/>
      <c r="E313" s="460"/>
      <c r="F313" s="460"/>
      <c r="G313" s="460"/>
      <c r="H313" s="435" t="s">
        <v>3360</v>
      </c>
      <c r="I313" s="385" t="s">
        <v>792</v>
      </c>
      <c r="J313" s="432" t="s">
        <v>3361</v>
      </c>
      <c r="K313" s="449" t="s">
        <v>3362</v>
      </c>
      <c r="L313" s="385">
        <v>4</v>
      </c>
      <c r="M313" s="444" t="s">
        <v>3363</v>
      </c>
      <c r="N313" s="428" t="s">
        <v>2559</v>
      </c>
      <c r="O313" s="390">
        <f t="shared" si="12"/>
        <v>1300000</v>
      </c>
      <c r="P313" s="817"/>
      <c r="Q313" s="360">
        <v>0</v>
      </c>
      <c r="W313" s="385"/>
      <c r="X313" s="360" t="s">
        <v>147</v>
      </c>
    </row>
    <row r="314" spans="1:24" ht="25.15" customHeight="1">
      <c r="A314" s="383">
        <v>58</v>
      </c>
      <c r="B314" s="392" t="s">
        <v>1148</v>
      </c>
      <c r="C314" s="381">
        <v>4</v>
      </c>
      <c r="D314" s="390">
        <f>VLOOKUP(C314,$Q$2:$S$5,3)</f>
        <v>1300000</v>
      </c>
      <c r="E314" s="381">
        <v>3</v>
      </c>
      <c r="F314" s="390">
        <f>VLOOKUP(E314,$Q$2:$S$5,3)</f>
        <v>2400000</v>
      </c>
      <c r="G314" s="466">
        <f>+F314-D314</f>
        <v>1100000</v>
      </c>
      <c r="H314" s="116" t="s">
        <v>1146</v>
      </c>
      <c r="I314" s="385" t="s">
        <v>733</v>
      </c>
      <c r="J314" s="419" t="s">
        <v>3364</v>
      </c>
      <c r="K314" s="449" t="s">
        <v>1147</v>
      </c>
      <c r="L314" s="385">
        <v>3</v>
      </c>
      <c r="M314" s="533" t="s">
        <v>2297</v>
      </c>
      <c r="N314" s="534" t="s">
        <v>2298</v>
      </c>
      <c r="O314" s="390">
        <f t="shared" si="12"/>
        <v>2400000</v>
      </c>
      <c r="P314" s="393">
        <f>+G314+O314</f>
        <v>3500000</v>
      </c>
      <c r="W314" s="385" t="s">
        <v>732</v>
      </c>
    </row>
    <row r="315" spans="1:24" ht="25.15" customHeight="1">
      <c r="A315" s="383">
        <v>59</v>
      </c>
      <c r="B315" s="416" t="s">
        <v>3365</v>
      </c>
      <c r="C315" s="417">
        <v>4</v>
      </c>
      <c r="D315" s="390">
        <f>VLOOKUP(C315,$Q$2:$S$5,3)</f>
        <v>1300000</v>
      </c>
      <c r="E315" s="417">
        <v>2</v>
      </c>
      <c r="F315" s="390">
        <f>VLOOKUP(E315,$Q$2:$S$5,3)</f>
        <v>4700000</v>
      </c>
      <c r="G315" s="466">
        <f>+F315-D315</f>
        <v>3400000</v>
      </c>
      <c r="H315" s="471" t="s">
        <v>3366</v>
      </c>
      <c r="I315" s="385" t="s">
        <v>733</v>
      </c>
      <c r="J315" s="439" t="s">
        <v>3367</v>
      </c>
      <c r="K315" s="449" t="s">
        <v>3368</v>
      </c>
      <c r="L315" s="385">
        <v>2</v>
      </c>
      <c r="M315" s="533" t="s">
        <v>3369</v>
      </c>
      <c r="N315" s="534" t="s">
        <v>2302</v>
      </c>
      <c r="O315" s="390">
        <f t="shared" si="12"/>
        <v>4700000</v>
      </c>
      <c r="P315" s="450">
        <f>+G315+O315</f>
        <v>8100000</v>
      </c>
      <c r="W315" s="385"/>
    </row>
    <row r="316" spans="1:24" ht="25.15" customHeight="1">
      <c r="A316" s="383">
        <v>60</v>
      </c>
      <c r="B316" s="814" t="s">
        <v>1157</v>
      </c>
      <c r="C316" s="383"/>
      <c r="D316" s="383"/>
      <c r="E316" s="383"/>
      <c r="F316" s="383"/>
      <c r="G316" s="383"/>
      <c r="H316" s="116" t="s">
        <v>1154</v>
      </c>
      <c r="I316" s="385" t="s">
        <v>768</v>
      </c>
      <c r="J316" s="419" t="s">
        <v>1155</v>
      </c>
      <c r="K316" s="449" t="s">
        <v>1156</v>
      </c>
      <c r="L316" s="385">
        <v>4</v>
      </c>
      <c r="M316" s="533" t="s">
        <v>2562</v>
      </c>
      <c r="N316" s="537" t="s">
        <v>2563</v>
      </c>
      <c r="O316" s="390">
        <f t="shared" si="12"/>
        <v>1300000</v>
      </c>
      <c r="P316" s="816">
        <f>+G316+O316+O317+O318</f>
        <v>3900000</v>
      </c>
      <c r="W316" s="385" t="s">
        <v>732</v>
      </c>
    </row>
    <row r="317" spans="1:24" ht="25.15" customHeight="1">
      <c r="A317" s="383">
        <v>61</v>
      </c>
      <c r="B317" s="818"/>
      <c r="C317" s="417"/>
      <c r="D317" s="417"/>
      <c r="E317" s="417"/>
      <c r="F317" s="417"/>
      <c r="G317" s="417"/>
      <c r="H317" s="116" t="s">
        <v>3370</v>
      </c>
      <c r="I317" s="385" t="s">
        <v>733</v>
      </c>
      <c r="J317" s="419" t="s">
        <v>3371</v>
      </c>
      <c r="K317" s="449" t="s">
        <v>3372</v>
      </c>
      <c r="L317" s="385">
        <v>4</v>
      </c>
      <c r="M317" s="533" t="s">
        <v>2562</v>
      </c>
      <c r="N317" s="537" t="s">
        <v>2563</v>
      </c>
      <c r="O317" s="390">
        <f t="shared" si="12"/>
        <v>1300000</v>
      </c>
      <c r="P317" s="837"/>
      <c r="W317" s="385" t="s">
        <v>744</v>
      </c>
    </row>
    <row r="318" spans="1:24" ht="25.15" customHeight="1">
      <c r="A318" s="383">
        <v>62</v>
      </c>
      <c r="B318" s="815"/>
      <c r="C318" s="381"/>
      <c r="D318" s="381"/>
      <c r="E318" s="381"/>
      <c r="F318" s="381"/>
      <c r="G318" s="381"/>
      <c r="H318" s="116" t="s">
        <v>3373</v>
      </c>
      <c r="I318" s="385" t="s">
        <v>792</v>
      </c>
      <c r="J318" s="412" t="s">
        <v>3374</v>
      </c>
      <c r="K318" s="449" t="s">
        <v>606</v>
      </c>
      <c r="L318" s="385">
        <v>4</v>
      </c>
      <c r="M318" s="533" t="s">
        <v>2562</v>
      </c>
      <c r="N318" s="537" t="s">
        <v>2563</v>
      </c>
      <c r="O318" s="390">
        <f t="shared" si="12"/>
        <v>1300000</v>
      </c>
      <c r="P318" s="817"/>
      <c r="W318" s="385" t="s">
        <v>744</v>
      </c>
    </row>
    <row r="319" spans="1:24" ht="25.15" customHeight="1">
      <c r="A319" s="383">
        <v>63</v>
      </c>
      <c r="B319" s="116" t="s">
        <v>3375</v>
      </c>
      <c r="C319" s="385"/>
      <c r="D319" s="385"/>
      <c r="E319" s="385"/>
      <c r="F319" s="385"/>
      <c r="G319" s="385"/>
      <c r="H319" s="116" t="s">
        <v>3376</v>
      </c>
      <c r="I319" s="385" t="s">
        <v>733</v>
      </c>
      <c r="J319" s="419" t="s">
        <v>3377</v>
      </c>
      <c r="K319" s="449" t="s">
        <v>3378</v>
      </c>
      <c r="L319" s="385">
        <v>4</v>
      </c>
      <c r="M319" s="533" t="s">
        <v>2566</v>
      </c>
      <c r="N319" s="537" t="s">
        <v>2567</v>
      </c>
      <c r="O319" s="390">
        <f t="shared" si="12"/>
        <v>1300000</v>
      </c>
      <c r="P319" s="397">
        <f>+G319+O319</f>
        <v>1300000</v>
      </c>
      <c r="W319" s="385" t="s">
        <v>744</v>
      </c>
    </row>
    <row r="320" spans="1:24" ht="25.15" customHeight="1">
      <c r="A320" s="383">
        <v>64</v>
      </c>
      <c r="B320" s="814" t="s">
        <v>3379</v>
      </c>
      <c r="C320" s="385"/>
      <c r="D320" s="385"/>
      <c r="E320" s="385"/>
      <c r="F320" s="385"/>
      <c r="G320" s="385"/>
      <c r="H320" s="116" t="s">
        <v>3380</v>
      </c>
      <c r="I320" s="385" t="s">
        <v>768</v>
      </c>
      <c r="J320" s="419" t="s">
        <v>3381</v>
      </c>
      <c r="K320" s="449" t="s">
        <v>3382</v>
      </c>
      <c r="L320" s="385">
        <v>4</v>
      </c>
      <c r="M320" s="533" t="s">
        <v>2497</v>
      </c>
      <c r="N320" s="546" t="s">
        <v>2498</v>
      </c>
      <c r="O320" s="390">
        <f t="shared" si="12"/>
        <v>1300000</v>
      </c>
      <c r="P320" s="816">
        <f>+G320+O320+O321</f>
        <v>2163070</v>
      </c>
      <c r="W320" s="385" t="s">
        <v>744</v>
      </c>
    </row>
    <row r="321" spans="1:23">
      <c r="A321" s="599"/>
      <c r="B321" s="815"/>
      <c r="C321" s="477"/>
      <c r="D321" s="477"/>
      <c r="E321" s="477"/>
      <c r="F321" s="477"/>
      <c r="G321" s="477"/>
      <c r="H321" s="611" t="s">
        <v>3689</v>
      </c>
      <c r="I321" s="611" t="s">
        <v>733</v>
      </c>
      <c r="J321" s="628">
        <v>34271</v>
      </c>
      <c r="K321" s="629" t="s">
        <v>3815</v>
      </c>
      <c r="L321" s="599">
        <v>4</v>
      </c>
      <c r="M321" s="629" t="s">
        <v>2497</v>
      </c>
      <c r="N321" s="599"/>
      <c r="O321" s="600">
        <v>863070</v>
      </c>
      <c r="P321" s="817"/>
      <c r="Q321" s="653">
        <v>45415</v>
      </c>
    </row>
    <row r="322" spans="1:23" ht="25.15" customHeight="1">
      <c r="A322" s="383">
        <v>65</v>
      </c>
      <c r="B322" s="392" t="s">
        <v>1163</v>
      </c>
      <c r="C322" s="381"/>
      <c r="D322" s="381"/>
      <c r="E322" s="381"/>
      <c r="F322" s="381"/>
      <c r="G322" s="381"/>
      <c r="H322" s="116" t="s">
        <v>1159</v>
      </c>
      <c r="I322" s="385" t="s">
        <v>733</v>
      </c>
      <c r="J322" s="419" t="s">
        <v>3383</v>
      </c>
      <c r="K322" s="449" t="s">
        <v>3384</v>
      </c>
      <c r="L322" s="385">
        <v>4</v>
      </c>
      <c r="M322" s="533" t="s">
        <v>3385</v>
      </c>
      <c r="N322" s="396" t="s">
        <v>3386</v>
      </c>
      <c r="O322" s="390">
        <f t="shared" ref="O322:O369" si="13">VLOOKUP(L322,$Q$2:$S$5,3)</f>
        <v>1300000</v>
      </c>
      <c r="P322" s="393">
        <f>+G322+O322</f>
        <v>1300000</v>
      </c>
      <c r="W322" s="385" t="s">
        <v>732</v>
      </c>
    </row>
    <row r="323" spans="1:23" ht="25.15" customHeight="1">
      <c r="A323" s="383">
        <v>66</v>
      </c>
      <c r="B323" s="814" t="s">
        <v>3387</v>
      </c>
      <c r="C323" s="383"/>
      <c r="D323" s="383"/>
      <c r="E323" s="383"/>
      <c r="F323" s="383"/>
      <c r="G323" s="383"/>
      <c r="H323" s="116" t="s">
        <v>3388</v>
      </c>
      <c r="I323" s="385" t="s">
        <v>733</v>
      </c>
      <c r="J323" s="419" t="s">
        <v>3389</v>
      </c>
      <c r="K323" s="449" t="s">
        <v>3390</v>
      </c>
      <c r="L323" s="385">
        <v>4</v>
      </c>
      <c r="M323" s="533" t="s">
        <v>3391</v>
      </c>
      <c r="N323" s="428" t="s">
        <v>3392</v>
      </c>
      <c r="O323" s="390">
        <f t="shared" si="13"/>
        <v>1300000</v>
      </c>
      <c r="P323" s="816">
        <f>+G323+O323+O324</f>
        <v>2600000</v>
      </c>
      <c r="W323" s="385" t="s">
        <v>744</v>
      </c>
    </row>
    <row r="324" spans="1:23" ht="25.15" customHeight="1">
      <c r="A324" s="383">
        <v>67</v>
      </c>
      <c r="B324" s="841"/>
      <c r="C324" s="460"/>
      <c r="D324" s="460"/>
      <c r="E324" s="460"/>
      <c r="F324" s="460"/>
      <c r="G324" s="460"/>
      <c r="H324" s="437" t="s">
        <v>3393</v>
      </c>
      <c r="I324" s="385" t="s">
        <v>792</v>
      </c>
      <c r="J324" s="439" t="s">
        <v>3394</v>
      </c>
      <c r="K324" s="449" t="s">
        <v>3395</v>
      </c>
      <c r="L324" s="385">
        <v>4</v>
      </c>
      <c r="M324" s="533" t="s">
        <v>3391</v>
      </c>
      <c r="N324" s="534" t="s">
        <v>2455</v>
      </c>
      <c r="O324" s="390">
        <f t="shared" si="13"/>
        <v>1300000</v>
      </c>
      <c r="P324" s="817"/>
      <c r="W324" s="385"/>
    </row>
    <row r="325" spans="1:23" ht="25.15" customHeight="1">
      <c r="A325" s="383">
        <v>68</v>
      </c>
      <c r="B325" s="814" t="s">
        <v>3396</v>
      </c>
      <c r="C325" s="383"/>
      <c r="D325" s="383"/>
      <c r="E325" s="383"/>
      <c r="F325" s="383"/>
      <c r="G325" s="383"/>
      <c r="H325" s="116" t="s">
        <v>3397</v>
      </c>
      <c r="I325" s="385" t="s">
        <v>733</v>
      </c>
      <c r="J325" s="432" t="s">
        <v>3398</v>
      </c>
      <c r="K325" s="449" t="s">
        <v>3399</v>
      </c>
      <c r="L325" s="385">
        <v>4</v>
      </c>
      <c r="M325" s="533" t="s">
        <v>3400</v>
      </c>
      <c r="N325" s="537" t="s">
        <v>3401</v>
      </c>
      <c r="O325" s="390">
        <f t="shared" si="13"/>
        <v>1300000</v>
      </c>
      <c r="P325" s="547">
        <f>+G325+O325+O326+O327</f>
        <v>3900000</v>
      </c>
      <c r="W325" s="385" t="s">
        <v>744</v>
      </c>
    </row>
    <row r="326" spans="1:23" ht="25.15" customHeight="1">
      <c r="A326" s="383">
        <v>69</v>
      </c>
      <c r="B326" s="842"/>
      <c r="C326" s="645"/>
      <c r="D326" s="645"/>
      <c r="E326" s="645"/>
      <c r="F326" s="645"/>
      <c r="G326" s="645"/>
      <c r="H326" s="116" t="s">
        <v>3402</v>
      </c>
      <c r="I326" s="385" t="s">
        <v>792</v>
      </c>
      <c r="J326" s="432" t="s">
        <v>3403</v>
      </c>
      <c r="K326" s="449" t="s">
        <v>3404</v>
      </c>
      <c r="L326" s="385">
        <v>4</v>
      </c>
      <c r="M326" s="533" t="s">
        <v>2630</v>
      </c>
      <c r="N326" s="537" t="s">
        <v>2631</v>
      </c>
      <c r="O326" s="390">
        <f t="shared" si="13"/>
        <v>1300000</v>
      </c>
      <c r="P326" s="548"/>
      <c r="W326" s="385" t="s">
        <v>744</v>
      </c>
    </row>
    <row r="327" spans="1:23" ht="25.15" customHeight="1">
      <c r="A327" s="383">
        <v>70</v>
      </c>
      <c r="B327" s="843"/>
      <c r="C327" s="646"/>
      <c r="D327" s="646"/>
      <c r="E327" s="646"/>
      <c r="F327" s="646"/>
      <c r="G327" s="646"/>
      <c r="H327" s="437" t="s">
        <v>3405</v>
      </c>
      <c r="I327" s="385" t="s">
        <v>768</v>
      </c>
      <c r="J327" s="432" t="s">
        <v>3406</v>
      </c>
      <c r="K327" s="449" t="s">
        <v>3407</v>
      </c>
      <c r="L327" s="385">
        <v>4</v>
      </c>
      <c r="M327" s="533" t="s">
        <v>3408</v>
      </c>
      <c r="N327" s="537" t="s">
        <v>3409</v>
      </c>
      <c r="O327" s="390">
        <f t="shared" si="13"/>
        <v>1300000</v>
      </c>
      <c r="P327" s="549"/>
      <c r="W327" s="385"/>
    </row>
    <row r="328" spans="1:23" ht="25.15" customHeight="1">
      <c r="A328" s="383">
        <v>71</v>
      </c>
      <c r="B328" s="392" t="s">
        <v>1174</v>
      </c>
      <c r="C328" s="381"/>
      <c r="D328" s="381"/>
      <c r="E328" s="381"/>
      <c r="F328" s="381"/>
      <c r="G328" s="381"/>
      <c r="H328" s="116" t="s">
        <v>1170</v>
      </c>
      <c r="I328" s="385" t="s">
        <v>792</v>
      </c>
      <c r="J328" s="419" t="s">
        <v>3410</v>
      </c>
      <c r="K328" s="449" t="s">
        <v>1348</v>
      </c>
      <c r="L328" s="385">
        <v>4</v>
      </c>
      <c r="M328" s="533" t="s">
        <v>2422</v>
      </c>
      <c r="N328" s="537" t="s">
        <v>3411</v>
      </c>
      <c r="O328" s="390">
        <f t="shared" si="13"/>
        <v>1300000</v>
      </c>
      <c r="P328" s="393">
        <f>+G328+O328</f>
        <v>1300000</v>
      </c>
      <c r="W328" s="385" t="s">
        <v>732</v>
      </c>
    </row>
    <row r="329" spans="1:23" ht="25.15" customHeight="1">
      <c r="A329" s="383">
        <v>72</v>
      </c>
      <c r="B329" s="392" t="s">
        <v>1178</v>
      </c>
      <c r="C329" s="381"/>
      <c r="D329" s="381"/>
      <c r="E329" s="381"/>
      <c r="F329" s="381"/>
      <c r="G329" s="381"/>
      <c r="H329" s="116" t="s">
        <v>1175</v>
      </c>
      <c r="I329" s="385" t="s">
        <v>768</v>
      </c>
      <c r="J329" s="419" t="s">
        <v>1176</v>
      </c>
      <c r="K329" s="449" t="s">
        <v>1177</v>
      </c>
      <c r="L329" s="385">
        <v>4</v>
      </c>
      <c r="M329" s="533" t="s">
        <v>3412</v>
      </c>
      <c r="N329" s="438" t="s">
        <v>3413</v>
      </c>
      <c r="O329" s="390">
        <f t="shared" si="13"/>
        <v>1300000</v>
      </c>
      <c r="P329" s="393">
        <f>+G329+O329</f>
        <v>1300000</v>
      </c>
      <c r="W329" s="385" t="s">
        <v>732</v>
      </c>
    </row>
    <row r="330" spans="1:23" ht="25.15" customHeight="1">
      <c r="A330" s="383">
        <v>73</v>
      </c>
      <c r="B330" s="814" t="s">
        <v>1181</v>
      </c>
      <c r="C330" s="383"/>
      <c r="D330" s="383"/>
      <c r="E330" s="383"/>
      <c r="F330" s="383"/>
      <c r="G330" s="383"/>
      <c r="H330" s="116" t="s">
        <v>1179</v>
      </c>
      <c r="I330" s="385" t="s">
        <v>792</v>
      </c>
      <c r="J330" s="419" t="s">
        <v>3414</v>
      </c>
      <c r="K330" s="449" t="s">
        <v>349</v>
      </c>
      <c r="L330" s="385">
        <v>4</v>
      </c>
      <c r="M330" s="533" t="s">
        <v>2677</v>
      </c>
      <c r="N330" s="534" t="s">
        <v>3415</v>
      </c>
      <c r="O330" s="390">
        <f t="shared" si="13"/>
        <v>1300000</v>
      </c>
      <c r="P330" s="816">
        <f>+G330+O330+O331+O332</f>
        <v>3900000</v>
      </c>
      <c r="W330" s="385" t="s">
        <v>732</v>
      </c>
    </row>
    <row r="331" spans="1:23" ht="25.15" customHeight="1">
      <c r="A331" s="383">
        <v>74</v>
      </c>
      <c r="B331" s="818"/>
      <c r="C331" s="417"/>
      <c r="D331" s="417"/>
      <c r="E331" s="417"/>
      <c r="F331" s="417"/>
      <c r="G331" s="417"/>
      <c r="H331" s="116" t="s">
        <v>3416</v>
      </c>
      <c r="I331" s="385" t="s">
        <v>3417</v>
      </c>
      <c r="J331" s="432" t="s">
        <v>3418</v>
      </c>
      <c r="K331" s="449" t="s">
        <v>3419</v>
      </c>
      <c r="L331" s="385">
        <v>4</v>
      </c>
      <c r="M331" s="533" t="s">
        <v>2677</v>
      </c>
      <c r="N331" s="534" t="s">
        <v>3415</v>
      </c>
      <c r="O331" s="390">
        <f t="shared" si="13"/>
        <v>1300000</v>
      </c>
      <c r="P331" s="837"/>
      <c r="W331" s="385" t="s">
        <v>744</v>
      </c>
    </row>
    <row r="332" spans="1:23" ht="25.15" customHeight="1">
      <c r="A332" s="383">
        <v>75</v>
      </c>
      <c r="B332" s="841"/>
      <c r="C332" s="460"/>
      <c r="D332" s="460"/>
      <c r="E332" s="460"/>
      <c r="F332" s="460"/>
      <c r="G332" s="460"/>
      <c r="H332" s="437" t="s">
        <v>1182</v>
      </c>
      <c r="I332" s="385" t="s">
        <v>733</v>
      </c>
      <c r="J332" s="432" t="s">
        <v>3420</v>
      </c>
      <c r="K332" s="449" t="s">
        <v>1184</v>
      </c>
      <c r="L332" s="385">
        <v>4</v>
      </c>
      <c r="M332" s="533" t="s">
        <v>2677</v>
      </c>
      <c r="N332" s="534" t="s">
        <v>3415</v>
      </c>
      <c r="O332" s="390">
        <f t="shared" si="13"/>
        <v>1300000</v>
      </c>
      <c r="P332" s="817"/>
      <c r="W332" s="385"/>
    </row>
    <row r="333" spans="1:23" ht="25.15" customHeight="1">
      <c r="A333" s="383">
        <v>76</v>
      </c>
      <c r="B333" s="382" t="s">
        <v>3421</v>
      </c>
      <c r="C333" s="383"/>
      <c r="D333" s="383"/>
      <c r="E333" s="383"/>
      <c r="F333" s="383"/>
      <c r="G333" s="383"/>
      <c r="H333" s="471" t="s">
        <v>3422</v>
      </c>
      <c r="I333" s="385" t="s">
        <v>787</v>
      </c>
      <c r="J333" s="439" t="s">
        <v>3423</v>
      </c>
      <c r="K333" s="449" t="s">
        <v>3424</v>
      </c>
      <c r="L333" s="385">
        <v>4</v>
      </c>
      <c r="M333" s="533" t="s">
        <v>2682</v>
      </c>
      <c r="N333" s="537" t="s">
        <v>3425</v>
      </c>
      <c r="O333" s="390">
        <f t="shared" si="13"/>
        <v>1300000</v>
      </c>
      <c r="P333" s="391">
        <f>+O333</f>
        <v>1300000</v>
      </c>
      <c r="W333" s="385"/>
    </row>
    <row r="334" spans="1:23" ht="25.15" customHeight="1">
      <c r="A334" s="383">
        <v>77</v>
      </c>
      <c r="B334" s="814" t="s">
        <v>1189</v>
      </c>
      <c r="C334" s="383"/>
      <c r="D334" s="383"/>
      <c r="E334" s="383"/>
      <c r="F334" s="383"/>
      <c r="G334" s="383"/>
      <c r="H334" s="116" t="s">
        <v>1185</v>
      </c>
      <c r="I334" s="385" t="s">
        <v>763</v>
      </c>
      <c r="J334" s="419" t="s">
        <v>1186</v>
      </c>
      <c r="K334" s="449" t="s">
        <v>1187</v>
      </c>
      <c r="L334" s="385">
        <v>4</v>
      </c>
      <c r="M334" s="533" t="s">
        <v>3426</v>
      </c>
      <c r="N334" s="534" t="s">
        <v>2641</v>
      </c>
      <c r="O334" s="390">
        <f t="shared" si="13"/>
        <v>1300000</v>
      </c>
      <c r="P334" s="816">
        <f>+G334+O334+O335</f>
        <v>2600000</v>
      </c>
      <c r="W334" s="385" t="s">
        <v>732</v>
      </c>
    </row>
    <row r="335" spans="1:23" ht="25.15" customHeight="1">
      <c r="A335" s="383">
        <v>78</v>
      </c>
      <c r="B335" s="841"/>
      <c r="C335" s="460"/>
      <c r="D335" s="460"/>
      <c r="E335" s="460"/>
      <c r="F335" s="460"/>
      <c r="G335" s="460"/>
      <c r="H335" s="471" t="s">
        <v>1191</v>
      </c>
      <c r="I335" s="385" t="s">
        <v>768</v>
      </c>
      <c r="J335" s="439" t="s">
        <v>3427</v>
      </c>
      <c r="K335" s="449" t="s">
        <v>1192</v>
      </c>
      <c r="L335" s="385">
        <v>4</v>
      </c>
      <c r="M335" s="533" t="s">
        <v>3428</v>
      </c>
      <c r="N335" s="534" t="s">
        <v>2641</v>
      </c>
      <c r="O335" s="390">
        <f t="shared" si="13"/>
        <v>1300000</v>
      </c>
      <c r="P335" s="817"/>
      <c r="W335" s="385"/>
    </row>
    <row r="336" spans="1:23" ht="25.15" customHeight="1">
      <c r="A336" s="383">
        <v>79</v>
      </c>
      <c r="B336" s="116" t="s">
        <v>1198</v>
      </c>
      <c r="C336" s="385"/>
      <c r="D336" s="385"/>
      <c r="E336" s="385"/>
      <c r="F336" s="385"/>
      <c r="G336" s="385"/>
      <c r="H336" s="116" t="s">
        <v>1197</v>
      </c>
      <c r="I336" s="385" t="s">
        <v>733</v>
      </c>
      <c r="J336" s="419" t="s">
        <v>3429</v>
      </c>
      <c r="K336" s="449" t="s">
        <v>3430</v>
      </c>
      <c r="L336" s="385">
        <v>4</v>
      </c>
      <c r="M336" s="533" t="s">
        <v>3431</v>
      </c>
      <c r="N336" s="534" t="s">
        <v>2643</v>
      </c>
      <c r="O336" s="390">
        <f t="shared" si="13"/>
        <v>1300000</v>
      </c>
      <c r="P336" s="397">
        <f>+G336+O336</f>
        <v>1300000</v>
      </c>
      <c r="W336" s="385" t="s">
        <v>732</v>
      </c>
    </row>
    <row r="337" spans="1:25" ht="25.15" customHeight="1">
      <c r="A337" s="383">
        <v>80</v>
      </c>
      <c r="B337" s="814" t="s">
        <v>3432</v>
      </c>
      <c r="C337" s="383"/>
      <c r="D337" s="383"/>
      <c r="E337" s="383"/>
      <c r="F337" s="383"/>
      <c r="G337" s="383"/>
      <c r="H337" s="116" t="s">
        <v>3433</v>
      </c>
      <c r="I337" s="385" t="s">
        <v>792</v>
      </c>
      <c r="J337" s="439" t="s">
        <v>3434</v>
      </c>
      <c r="K337" s="449" t="s">
        <v>3435</v>
      </c>
      <c r="L337" s="385">
        <v>4</v>
      </c>
      <c r="M337" s="533" t="s">
        <v>3436</v>
      </c>
      <c r="N337" s="534" t="s">
        <v>3437</v>
      </c>
      <c r="O337" s="390">
        <f t="shared" si="13"/>
        <v>1300000</v>
      </c>
      <c r="P337" s="816">
        <f>+G337+O337+O338</f>
        <v>2600000</v>
      </c>
      <c r="W337" s="385" t="s">
        <v>744</v>
      </c>
    </row>
    <row r="338" spans="1:25" ht="25.15" customHeight="1">
      <c r="A338" s="383">
        <v>81</v>
      </c>
      <c r="B338" s="815"/>
      <c r="C338" s="381"/>
      <c r="D338" s="381"/>
      <c r="E338" s="381"/>
      <c r="F338" s="381"/>
      <c r="G338" s="381"/>
      <c r="H338" s="116" t="s">
        <v>3438</v>
      </c>
      <c r="I338" s="385" t="s">
        <v>792</v>
      </c>
      <c r="J338" s="439" t="s">
        <v>3439</v>
      </c>
      <c r="K338" s="449" t="s">
        <v>3440</v>
      </c>
      <c r="L338" s="385">
        <v>4</v>
      </c>
      <c r="M338" s="533" t="s">
        <v>3436</v>
      </c>
      <c r="N338" s="534" t="s">
        <v>3437</v>
      </c>
      <c r="O338" s="390">
        <f t="shared" si="13"/>
        <v>1300000</v>
      </c>
      <c r="P338" s="817"/>
      <c r="W338" s="385" t="s">
        <v>744</v>
      </c>
    </row>
    <row r="339" spans="1:25" ht="25.15" customHeight="1">
      <c r="A339" s="383">
        <v>82</v>
      </c>
      <c r="B339" s="392" t="s">
        <v>3441</v>
      </c>
      <c r="C339" s="381"/>
      <c r="D339" s="381"/>
      <c r="E339" s="381"/>
      <c r="F339" s="381"/>
      <c r="G339" s="381"/>
      <c r="H339" s="116" t="s">
        <v>3442</v>
      </c>
      <c r="I339" s="385" t="s">
        <v>768</v>
      </c>
      <c r="J339" s="419" t="s">
        <v>3443</v>
      </c>
      <c r="K339" s="449" t="s">
        <v>3444</v>
      </c>
      <c r="L339" s="385">
        <v>4</v>
      </c>
      <c r="M339" s="533" t="s">
        <v>2424</v>
      </c>
      <c r="N339" s="438" t="s">
        <v>3445</v>
      </c>
      <c r="O339" s="390">
        <f t="shared" si="13"/>
        <v>1300000</v>
      </c>
      <c r="P339" s="393">
        <f>+G339+O339</f>
        <v>1300000</v>
      </c>
      <c r="W339" s="383" t="s">
        <v>732</v>
      </c>
    </row>
    <row r="340" spans="1:25" ht="25.15" customHeight="1">
      <c r="A340" s="383">
        <v>83</v>
      </c>
      <c r="B340" s="814" t="s">
        <v>3446</v>
      </c>
      <c r="C340" s="383"/>
      <c r="D340" s="383"/>
      <c r="E340" s="383"/>
      <c r="F340" s="383"/>
      <c r="G340" s="383"/>
      <c r="H340" s="116" t="s">
        <v>3447</v>
      </c>
      <c r="I340" s="385" t="s">
        <v>733</v>
      </c>
      <c r="J340" s="419" t="s">
        <v>3448</v>
      </c>
      <c r="K340" s="449" t="s">
        <v>3449</v>
      </c>
      <c r="L340" s="385">
        <v>4</v>
      </c>
      <c r="M340" s="533" t="s">
        <v>2507</v>
      </c>
      <c r="N340" s="540" t="s">
        <v>3450</v>
      </c>
      <c r="O340" s="390">
        <f t="shared" si="13"/>
        <v>1300000</v>
      </c>
      <c r="P340" s="816">
        <f>+G340+O340+O341+O342</f>
        <v>3900000</v>
      </c>
      <c r="W340" s="385" t="s">
        <v>744</v>
      </c>
    </row>
    <row r="341" spans="1:25" ht="25.15" customHeight="1">
      <c r="A341" s="383">
        <v>84</v>
      </c>
      <c r="B341" s="818"/>
      <c r="C341" s="417"/>
      <c r="D341" s="417"/>
      <c r="E341" s="417"/>
      <c r="F341" s="417"/>
      <c r="G341" s="417"/>
      <c r="H341" s="116" t="s">
        <v>3451</v>
      </c>
      <c r="I341" s="385" t="s">
        <v>792</v>
      </c>
      <c r="J341" s="419" t="s">
        <v>3452</v>
      </c>
      <c r="K341" s="449" t="s">
        <v>3453</v>
      </c>
      <c r="L341" s="385">
        <v>4</v>
      </c>
      <c r="M341" s="533" t="s">
        <v>2507</v>
      </c>
      <c r="N341" s="540" t="s">
        <v>3450</v>
      </c>
      <c r="O341" s="390">
        <f t="shared" si="13"/>
        <v>1300000</v>
      </c>
      <c r="P341" s="837"/>
      <c r="W341" s="385" t="s">
        <v>744</v>
      </c>
    </row>
    <row r="342" spans="1:25" ht="25.15" customHeight="1">
      <c r="A342" s="383">
        <v>85</v>
      </c>
      <c r="B342" s="815"/>
      <c r="C342" s="381"/>
      <c r="D342" s="381"/>
      <c r="E342" s="381"/>
      <c r="F342" s="381"/>
      <c r="G342" s="381"/>
      <c r="H342" s="116" t="s">
        <v>3454</v>
      </c>
      <c r="I342" s="385" t="s">
        <v>792</v>
      </c>
      <c r="J342" s="419" t="s">
        <v>3455</v>
      </c>
      <c r="K342" s="449" t="s">
        <v>3456</v>
      </c>
      <c r="L342" s="385">
        <v>4</v>
      </c>
      <c r="M342" s="533" t="s">
        <v>2507</v>
      </c>
      <c r="N342" s="540" t="s">
        <v>3450</v>
      </c>
      <c r="O342" s="390">
        <f t="shared" si="13"/>
        <v>1300000</v>
      </c>
      <c r="P342" s="817"/>
      <c r="W342" s="385" t="s">
        <v>744</v>
      </c>
    </row>
    <row r="343" spans="1:25" ht="25.15" customHeight="1">
      <c r="A343" s="383">
        <v>86</v>
      </c>
      <c r="B343" s="814" t="s">
        <v>3457</v>
      </c>
      <c r="C343" s="383"/>
      <c r="D343" s="383"/>
      <c r="E343" s="383"/>
      <c r="F343" s="383"/>
      <c r="G343" s="383"/>
      <c r="H343" s="116" t="s">
        <v>3458</v>
      </c>
      <c r="I343" s="385" t="s">
        <v>768</v>
      </c>
      <c r="J343" s="439" t="s">
        <v>3459</v>
      </c>
      <c r="K343" s="449" t="s">
        <v>3460</v>
      </c>
      <c r="L343" s="385">
        <v>4</v>
      </c>
      <c r="M343" s="472" t="s">
        <v>3461</v>
      </c>
      <c r="N343" s="542" t="s">
        <v>2625</v>
      </c>
      <c r="O343" s="390">
        <f t="shared" si="13"/>
        <v>1300000</v>
      </c>
      <c r="P343" s="816">
        <f>+G343+O343+O344+O345</f>
        <v>4449454</v>
      </c>
      <c r="W343" s="383"/>
      <c r="Y343" s="360" t="s">
        <v>147</v>
      </c>
    </row>
    <row r="344" spans="1:25" ht="25.15" customHeight="1">
      <c r="A344" s="383">
        <v>87</v>
      </c>
      <c r="B344" s="818"/>
      <c r="C344" s="460"/>
      <c r="D344" s="460"/>
      <c r="E344" s="460"/>
      <c r="F344" s="460"/>
      <c r="G344" s="460"/>
      <c r="H344" s="116" t="s">
        <v>3462</v>
      </c>
      <c r="I344" s="385" t="s">
        <v>733</v>
      </c>
      <c r="J344" s="439" t="s">
        <v>3463</v>
      </c>
      <c r="K344" s="449" t="s">
        <v>3464</v>
      </c>
      <c r="L344" s="385">
        <v>3</v>
      </c>
      <c r="M344" s="533" t="s">
        <v>3465</v>
      </c>
      <c r="N344" s="540" t="s">
        <v>2625</v>
      </c>
      <c r="O344" s="390">
        <f t="shared" si="13"/>
        <v>2400000</v>
      </c>
      <c r="P344" s="837"/>
      <c r="W344" s="383"/>
    </row>
    <row r="345" spans="1:25">
      <c r="A345" s="599"/>
      <c r="B345" s="815"/>
      <c r="C345" s="477"/>
      <c r="D345" s="477"/>
      <c r="E345" s="477"/>
      <c r="F345" s="477"/>
      <c r="G345" s="477"/>
      <c r="H345" s="611" t="s">
        <v>3693</v>
      </c>
      <c r="I345" s="611" t="s">
        <v>737</v>
      </c>
      <c r="J345" s="628">
        <v>45309</v>
      </c>
      <c r="K345" s="629" t="s">
        <v>1431</v>
      </c>
      <c r="L345" s="618">
        <v>4</v>
      </c>
      <c r="M345" s="629" t="s">
        <v>2624</v>
      </c>
      <c r="N345" s="599"/>
      <c r="O345" s="600">
        <v>749454</v>
      </c>
      <c r="P345" s="817"/>
      <c r="Q345" s="653">
        <v>45447</v>
      </c>
      <c r="X345" s="360" t="s">
        <v>147</v>
      </c>
    </row>
    <row r="346" spans="1:25" ht="25.15" customHeight="1">
      <c r="A346" s="383">
        <v>88</v>
      </c>
      <c r="B346" s="814" t="s">
        <v>3466</v>
      </c>
      <c r="C346" s="383"/>
      <c r="D346" s="383"/>
      <c r="E346" s="383"/>
      <c r="F346" s="383"/>
      <c r="G346" s="383"/>
      <c r="H346" s="471" t="s">
        <v>3467</v>
      </c>
      <c r="I346" s="385" t="s">
        <v>763</v>
      </c>
      <c r="J346" s="439" t="s">
        <v>3468</v>
      </c>
      <c r="K346" s="449" t="s">
        <v>3469</v>
      </c>
      <c r="L346" s="385">
        <v>3</v>
      </c>
      <c r="M346" s="533" t="s">
        <v>3470</v>
      </c>
      <c r="N346" s="540" t="s">
        <v>2623</v>
      </c>
      <c r="O346" s="390">
        <f t="shared" si="13"/>
        <v>2400000</v>
      </c>
      <c r="P346" s="816">
        <f>+G346+O346+O347</f>
        <v>4800000</v>
      </c>
      <c r="W346" s="383"/>
    </row>
    <row r="347" spans="1:25" ht="25.15" customHeight="1">
      <c r="A347" s="383">
        <v>89</v>
      </c>
      <c r="B347" s="841"/>
      <c r="C347" s="460"/>
      <c r="D347" s="460"/>
      <c r="E347" s="460"/>
      <c r="F347" s="460"/>
      <c r="G347" s="460"/>
      <c r="H347" s="437" t="s">
        <v>3471</v>
      </c>
      <c r="I347" s="385" t="s">
        <v>768</v>
      </c>
      <c r="J347" s="439" t="s">
        <v>3472</v>
      </c>
      <c r="K347" s="449" t="s">
        <v>3473</v>
      </c>
      <c r="L347" s="385">
        <v>3</v>
      </c>
      <c r="M347" s="533" t="s">
        <v>3474</v>
      </c>
      <c r="N347" s="540" t="s">
        <v>2623</v>
      </c>
      <c r="O347" s="390">
        <f t="shared" si="13"/>
        <v>2400000</v>
      </c>
      <c r="P347" s="817"/>
      <c r="W347" s="383"/>
    </row>
    <row r="348" spans="1:25" ht="25.15" customHeight="1">
      <c r="A348" s="383">
        <v>90</v>
      </c>
      <c r="B348" s="814" t="s">
        <v>3475</v>
      </c>
      <c r="C348" s="383"/>
      <c r="D348" s="383"/>
      <c r="E348" s="383"/>
      <c r="F348" s="383"/>
      <c r="G348" s="383"/>
      <c r="H348" s="437" t="s">
        <v>3476</v>
      </c>
      <c r="I348" s="385" t="s">
        <v>763</v>
      </c>
      <c r="J348" s="439" t="s">
        <v>3477</v>
      </c>
      <c r="K348" s="449" t="s">
        <v>3478</v>
      </c>
      <c r="L348" s="385">
        <v>4</v>
      </c>
      <c r="M348" s="533" t="s">
        <v>3479</v>
      </c>
      <c r="N348" s="540" t="s">
        <v>2613</v>
      </c>
      <c r="O348" s="390">
        <f t="shared" si="13"/>
        <v>1300000</v>
      </c>
      <c r="P348" s="816">
        <f>+G348+O348+O349</f>
        <v>2600000</v>
      </c>
      <c r="W348" s="383"/>
    </row>
    <row r="349" spans="1:25" ht="25.15" customHeight="1">
      <c r="A349" s="383">
        <v>91</v>
      </c>
      <c r="B349" s="841"/>
      <c r="C349" s="460"/>
      <c r="D349" s="460"/>
      <c r="E349" s="460"/>
      <c r="F349" s="460"/>
      <c r="G349" s="460"/>
      <c r="H349" s="437" t="s">
        <v>3480</v>
      </c>
      <c r="I349" s="385" t="s">
        <v>768</v>
      </c>
      <c r="J349" s="439" t="s">
        <v>3481</v>
      </c>
      <c r="K349" s="449" t="s">
        <v>3482</v>
      </c>
      <c r="L349" s="385">
        <v>4</v>
      </c>
      <c r="M349" s="533" t="s">
        <v>3483</v>
      </c>
      <c r="N349" s="540" t="s">
        <v>2613</v>
      </c>
      <c r="O349" s="390">
        <f t="shared" si="13"/>
        <v>1300000</v>
      </c>
      <c r="P349" s="817"/>
      <c r="W349" s="383"/>
    </row>
    <row r="350" spans="1:25" ht="25.15" customHeight="1">
      <c r="A350" s="383">
        <v>92</v>
      </c>
      <c r="B350" s="814" t="s">
        <v>3484</v>
      </c>
      <c r="C350" s="383"/>
      <c r="D350" s="383"/>
      <c r="E350" s="383"/>
      <c r="F350" s="383"/>
      <c r="G350" s="383"/>
      <c r="H350" s="437" t="s">
        <v>3485</v>
      </c>
      <c r="I350" s="438" t="s">
        <v>792</v>
      </c>
      <c r="J350" s="439" t="s">
        <v>3486</v>
      </c>
      <c r="K350" s="449" t="s">
        <v>3487</v>
      </c>
      <c r="L350" s="385">
        <v>4</v>
      </c>
      <c r="M350" s="533" t="s">
        <v>2608</v>
      </c>
      <c r="N350" s="540" t="s">
        <v>2609</v>
      </c>
      <c r="O350" s="390">
        <f t="shared" si="13"/>
        <v>1300000</v>
      </c>
      <c r="P350" s="858">
        <f>+G350+O350+O351</f>
        <v>2600000</v>
      </c>
      <c r="W350" s="383"/>
    </row>
    <row r="351" spans="1:25" ht="25.15" customHeight="1">
      <c r="A351" s="383">
        <v>93</v>
      </c>
      <c r="B351" s="841"/>
      <c r="C351" s="460"/>
      <c r="D351" s="460"/>
      <c r="E351" s="460"/>
      <c r="F351" s="460"/>
      <c r="G351" s="460"/>
      <c r="H351" s="437" t="s">
        <v>3488</v>
      </c>
      <c r="I351" s="438" t="s">
        <v>792</v>
      </c>
      <c r="J351" s="439" t="s">
        <v>3489</v>
      </c>
      <c r="K351" s="449" t="s">
        <v>3490</v>
      </c>
      <c r="L351" s="385">
        <v>4</v>
      </c>
      <c r="M351" s="533" t="s">
        <v>2608</v>
      </c>
      <c r="N351" s="540" t="s">
        <v>2609</v>
      </c>
      <c r="O351" s="390">
        <f t="shared" si="13"/>
        <v>1300000</v>
      </c>
      <c r="P351" s="858"/>
      <c r="Q351" s="360">
        <v>0</v>
      </c>
      <c r="W351" s="383"/>
      <c r="X351" s="360" t="s">
        <v>147</v>
      </c>
    </row>
    <row r="352" spans="1:25" ht="25.15" customHeight="1">
      <c r="A352" s="383">
        <v>94</v>
      </c>
      <c r="B352" s="392" t="s">
        <v>3491</v>
      </c>
      <c r="C352" s="381"/>
      <c r="D352" s="381"/>
      <c r="E352" s="381"/>
      <c r="F352" s="381"/>
      <c r="G352" s="381"/>
      <c r="H352" s="437" t="s">
        <v>3492</v>
      </c>
      <c r="I352" s="385" t="s">
        <v>733</v>
      </c>
      <c r="J352" s="439" t="s">
        <v>3493</v>
      </c>
      <c r="K352" s="449" t="s">
        <v>3494</v>
      </c>
      <c r="L352" s="385">
        <v>4</v>
      </c>
      <c r="M352" s="533" t="s">
        <v>2408</v>
      </c>
      <c r="N352" s="540" t="s">
        <v>2409</v>
      </c>
      <c r="O352" s="390">
        <f t="shared" si="13"/>
        <v>1300000</v>
      </c>
      <c r="P352" s="450">
        <f>+G352+O352</f>
        <v>1300000</v>
      </c>
      <c r="W352" s="383"/>
    </row>
    <row r="353" spans="1:25" ht="25.15" customHeight="1">
      <c r="A353" s="383">
        <v>95</v>
      </c>
      <c r="B353" s="392" t="s">
        <v>3495</v>
      </c>
      <c r="C353" s="381">
        <v>4</v>
      </c>
      <c r="D353" s="390">
        <f>VLOOKUP(C353,$Q$2:$S$5,3)</f>
        <v>1300000</v>
      </c>
      <c r="E353" s="381">
        <v>3</v>
      </c>
      <c r="F353" s="390">
        <f>VLOOKUP(E353,$Q$2:$S$5,3)</f>
        <v>2400000</v>
      </c>
      <c r="G353" s="503">
        <f>+F353-D353</f>
        <v>1100000</v>
      </c>
      <c r="H353" s="471" t="s">
        <v>3496</v>
      </c>
      <c r="I353" s="385" t="s">
        <v>733</v>
      </c>
      <c r="J353" s="439" t="s">
        <v>3497</v>
      </c>
      <c r="K353" s="449" t="s">
        <v>3498</v>
      </c>
      <c r="L353" s="385">
        <v>3</v>
      </c>
      <c r="M353" s="550" t="s">
        <v>3499</v>
      </c>
      <c r="N353" s="534" t="s">
        <v>2427</v>
      </c>
      <c r="O353" s="390">
        <f t="shared" si="13"/>
        <v>2400000</v>
      </c>
      <c r="P353" s="397">
        <f>+G353+O353</f>
        <v>3500000</v>
      </c>
      <c r="W353" s="383"/>
    </row>
    <row r="354" spans="1:25" ht="25.15" customHeight="1">
      <c r="A354" s="383">
        <v>96</v>
      </c>
      <c r="B354" s="392" t="s">
        <v>3500</v>
      </c>
      <c r="C354" s="381"/>
      <c r="D354" s="381"/>
      <c r="E354" s="381"/>
      <c r="F354" s="381"/>
      <c r="G354" s="527"/>
      <c r="H354" s="471" t="s">
        <v>3501</v>
      </c>
      <c r="I354" s="385" t="s">
        <v>733</v>
      </c>
      <c r="J354" s="439" t="s">
        <v>3502</v>
      </c>
      <c r="K354" s="449" t="s">
        <v>3503</v>
      </c>
      <c r="L354" s="385">
        <v>4</v>
      </c>
      <c r="M354" s="533" t="s">
        <v>3504</v>
      </c>
      <c r="N354" s="537" t="s">
        <v>2532</v>
      </c>
      <c r="O354" s="390">
        <f t="shared" si="13"/>
        <v>1300000</v>
      </c>
      <c r="P354" s="397">
        <f>+G354+O354</f>
        <v>1300000</v>
      </c>
      <c r="W354" s="383"/>
    </row>
    <row r="355" spans="1:25" ht="25.15" customHeight="1">
      <c r="A355" s="383">
        <v>97</v>
      </c>
      <c r="B355" s="814" t="s">
        <v>3505</v>
      </c>
      <c r="C355" s="381"/>
      <c r="D355" s="381"/>
      <c r="E355" s="381"/>
      <c r="F355" s="381"/>
      <c r="G355" s="385"/>
      <c r="H355" s="437" t="s">
        <v>3506</v>
      </c>
      <c r="I355" s="385" t="s">
        <v>733</v>
      </c>
      <c r="J355" s="439" t="s">
        <v>3507</v>
      </c>
      <c r="K355" s="449" t="s">
        <v>3508</v>
      </c>
      <c r="L355" s="385">
        <v>4</v>
      </c>
      <c r="M355" s="533" t="s">
        <v>3509</v>
      </c>
      <c r="N355" s="537" t="s">
        <v>3510</v>
      </c>
      <c r="O355" s="390">
        <f t="shared" si="13"/>
        <v>1300000</v>
      </c>
      <c r="P355" s="816">
        <f>+G355+O355+O356</f>
        <v>2315847</v>
      </c>
      <c r="W355" s="383"/>
    </row>
    <row r="356" spans="1:25">
      <c r="A356" s="599"/>
      <c r="B356" s="815"/>
      <c r="C356" s="477"/>
      <c r="D356" s="477"/>
      <c r="E356" s="477"/>
      <c r="F356" s="477"/>
      <c r="G356" s="477"/>
      <c r="H356" s="611" t="s">
        <v>3686</v>
      </c>
      <c r="I356" s="611" t="s">
        <v>737</v>
      </c>
      <c r="J356" s="628">
        <v>45300</v>
      </c>
      <c r="K356" s="629" t="s">
        <v>3811</v>
      </c>
      <c r="L356" s="618">
        <v>4</v>
      </c>
      <c r="M356" s="629" t="s">
        <v>3812</v>
      </c>
      <c r="N356" s="599"/>
      <c r="O356" s="600">
        <v>1015847</v>
      </c>
      <c r="P356" s="817"/>
      <c r="Q356" s="653">
        <v>45372</v>
      </c>
      <c r="X356" s="360" t="s">
        <v>147</v>
      </c>
    </row>
    <row r="357" spans="1:25" ht="24" customHeight="1">
      <c r="A357" s="383">
        <v>98</v>
      </c>
      <c r="B357" s="392" t="s">
        <v>3511</v>
      </c>
      <c r="C357" s="381"/>
      <c r="D357" s="381"/>
      <c r="E357" s="381"/>
      <c r="F357" s="381"/>
      <c r="G357" s="381"/>
      <c r="H357" s="437" t="s">
        <v>3512</v>
      </c>
      <c r="I357" s="385" t="s">
        <v>733</v>
      </c>
      <c r="J357" s="439" t="s">
        <v>3513</v>
      </c>
      <c r="K357" s="449" t="s">
        <v>3514</v>
      </c>
      <c r="L357" s="385">
        <v>4</v>
      </c>
      <c r="M357" s="551" t="s">
        <v>3515</v>
      </c>
      <c r="N357" s="396" t="s">
        <v>3516</v>
      </c>
      <c r="O357" s="390">
        <f t="shared" si="13"/>
        <v>1300000</v>
      </c>
      <c r="P357" s="450">
        <f>+G357+O357</f>
        <v>1300000</v>
      </c>
      <c r="W357" s="383"/>
    </row>
    <row r="358" spans="1:25" ht="25.15" customHeight="1">
      <c r="A358" s="383">
        <v>99</v>
      </c>
      <c r="B358" s="814" t="s">
        <v>3517</v>
      </c>
      <c r="C358" s="383">
        <v>4</v>
      </c>
      <c r="D358" s="418">
        <f>VLOOKUP(C358,$Q$2:$S$5,3)</f>
        <v>1300000</v>
      </c>
      <c r="E358" s="383">
        <v>2</v>
      </c>
      <c r="F358" s="418">
        <f>VLOOKUP(E358,$Q$2:$S$5,3)</f>
        <v>4700000</v>
      </c>
      <c r="G358" s="466">
        <f>+F358-D358</f>
        <v>3400000</v>
      </c>
      <c r="H358" s="552" t="s">
        <v>3518</v>
      </c>
      <c r="I358" s="477" t="s">
        <v>733</v>
      </c>
      <c r="J358" s="432" t="s">
        <v>3519</v>
      </c>
      <c r="K358" s="449" t="s">
        <v>3520</v>
      </c>
      <c r="L358" s="385">
        <v>2</v>
      </c>
      <c r="M358" s="444" t="s">
        <v>3521</v>
      </c>
      <c r="N358" s="396" t="s">
        <v>3522</v>
      </c>
      <c r="O358" s="390">
        <f t="shared" si="13"/>
        <v>4700000</v>
      </c>
      <c r="P358" s="816">
        <f>+G358+O358+O359+O360</f>
        <v>10700000</v>
      </c>
      <c r="W358" s="383"/>
    </row>
    <row r="359" spans="1:25" ht="25.15" customHeight="1">
      <c r="A359" s="383">
        <v>100</v>
      </c>
      <c r="B359" s="840"/>
      <c r="C359" s="457"/>
      <c r="D359" s="457"/>
      <c r="E359" s="457"/>
      <c r="F359" s="457"/>
      <c r="G359" s="457"/>
      <c r="H359" s="116" t="s">
        <v>3523</v>
      </c>
      <c r="I359" s="477" t="s">
        <v>866</v>
      </c>
      <c r="J359" s="432" t="s">
        <v>3524</v>
      </c>
      <c r="K359" s="449" t="s">
        <v>3525</v>
      </c>
      <c r="L359" s="385">
        <v>4</v>
      </c>
      <c r="M359" s="444" t="s">
        <v>3526</v>
      </c>
      <c r="N359" s="396" t="s">
        <v>3522</v>
      </c>
      <c r="O359" s="390">
        <f t="shared" si="13"/>
        <v>1300000</v>
      </c>
      <c r="P359" s="837"/>
      <c r="W359" s="383"/>
      <c r="Y359" s="360" t="s">
        <v>147</v>
      </c>
    </row>
    <row r="360" spans="1:25" ht="25.15" customHeight="1">
      <c r="A360" s="383">
        <v>101</v>
      </c>
      <c r="B360" s="841"/>
      <c r="C360" s="460"/>
      <c r="D360" s="460"/>
      <c r="E360" s="460"/>
      <c r="F360" s="460"/>
      <c r="G360" s="460"/>
      <c r="H360" s="435" t="s">
        <v>3527</v>
      </c>
      <c r="I360" s="477" t="s">
        <v>792</v>
      </c>
      <c r="J360" s="429" t="s">
        <v>3528</v>
      </c>
      <c r="K360" s="449" t="s">
        <v>3529</v>
      </c>
      <c r="L360" s="385">
        <v>4</v>
      </c>
      <c r="M360" s="444" t="s">
        <v>2544</v>
      </c>
      <c r="N360" s="396" t="s">
        <v>2545</v>
      </c>
      <c r="O360" s="390">
        <f t="shared" si="13"/>
        <v>1300000</v>
      </c>
      <c r="P360" s="817"/>
      <c r="W360" s="383"/>
    </row>
    <row r="361" spans="1:25" ht="25.15" customHeight="1">
      <c r="A361" s="383">
        <v>102</v>
      </c>
      <c r="B361" s="392" t="s">
        <v>3530</v>
      </c>
      <c r="C361" s="381"/>
      <c r="D361" s="381"/>
      <c r="E361" s="381"/>
      <c r="F361" s="381"/>
      <c r="G361" s="381"/>
      <c r="H361" s="437" t="s">
        <v>3531</v>
      </c>
      <c r="I361" s="385" t="s">
        <v>763</v>
      </c>
      <c r="J361" s="432" t="s">
        <v>3532</v>
      </c>
      <c r="K361" s="449" t="s">
        <v>3533</v>
      </c>
      <c r="L361" s="385">
        <v>4</v>
      </c>
      <c r="M361" s="533" t="s">
        <v>3534</v>
      </c>
      <c r="N361" s="537" t="s">
        <v>3535</v>
      </c>
      <c r="O361" s="390">
        <f t="shared" si="13"/>
        <v>1300000</v>
      </c>
      <c r="P361" s="393">
        <f>+G361+O361</f>
        <v>1300000</v>
      </c>
      <c r="W361" s="383"/>
    </row>
    <row r="362" spans="1:25" ht="25.15" customHeight="1">
      <c r="A362" s="383">
        <v>103</v>
      </c>
      <c r="B362" s="392" t="s">
        <v>3536</v>
      </c>
      <c r="C362" s="381">
        <v>4</v>
      </c>
      <c r="D362" s="390">
        <f>VLOOKUP(C362,$Q$2:$S$5,3)</f>
        <v>1300000</v>
      </c>
      <c r="E362" s="381">
        <v>3</v>
      </c>
      <c r="F362" s="390">
        <f>VLOOKUP(E362,$Q$2:$S$5,3)</f>
        <v>2400000</v>
      </c>
      <c r="G362" s="503">
        <f>+F362-D362</f>
        <v>1100000</v>
      </c>
      <c r="H362" s="471" t="s">
        <v>3537</v>
      </c>
      <c r="I362" s="385" t="s">
        <v>733</v>
      </c>
      <c r="J362" s="429" t="s">
        <v>3538</v>
      </c>
      <c r="K362" s="449" t="s">
        <v>3539</v>
      </c>
      <c r="L362" s="385">
        <v>3</v>
      </c>
      <c r="M362" s="533" t="s">
        <v>3540</v>
      </c>
      <c r="N362" s="537" t="s">
        <v>3541</v>
      </c>
      <c r="O362" s="390">
        <f t="shared" si="13"/>
        <v>2400000</v>
      </c>
      <c r="P362" s="393">
        <f>+G362+O362</f>
        <v>3500000</v>
      </c>
      <c r="W362" s="383"/>
    </row>
    <row r="363" spans="1:25" ht="25.15" customHeight="1">
      <c r="A363" s="383">
        <v>104</v>
      </c>
      <c r="B363" s="392" t="s">
        <v>3542</v>
      </c>
      <c r="C363" s="381"/>
      <c r="D363" s="381"/>
      <c r="E363" s="381"/>
      <c r="F363" s="381"/>
      <c r="G363" s="381"/>
      <c r="H363" s="471" t="s">
        <v>3543</v>
      </c>
      <c r="I363" s="385" t="s">
        <v>733</v>
      </c>
      <c r="J363" s="432" t="s">
        <v>3544</v>
      </c>
      <c r="K363" s="449" t="s">
        <v>3545</v>
      </c>
      <c r="L363" s="385">
        <v>4</v>
      </c>
      <c r="M363" s="533" t="s">
        <v>2691</v>
      </c>
      <c r="N363" s="537" t="s">
        <v>3546</v>
      </c>
      <c r="O363" s="390">
        <f t="shared" si="13"/>
        <v>1300000</v>
      </c>
      <c r="P363" s="393">
        <f>+G363+O363</f>
        <v>1300000</v>
      </c>
      <c r="W363" s="383"/>
    </row>
    <row r="364" spans="1:25" ht="25.15" customHeight="1">
      <c r="A364" s="383">
        <v>105</v>
      </c>
      <c r="B364" s="814" t="s">
        <v>1195</v>
      </c>
      <c r="C364" s="383"/>
      <c r="D364" s="383"/>
      <c r="E364" s="383"/>
      <c r="F364" s="383"/>
      <c r="G364" s="383"/>
      <c r="H364" s="471" t="s">
        <v>3480</v>
      </c>
      <c r="I364" s="537" t="s">
        <v>733</v>
      </c>
      <c r="J364" s="439" t="s">
        <v>3547</v>
      </c>
      <c r="K364" s="449" t="s">
        <v>3548</v>
      </c>
      <c r="L364" s="385">
        <v>4</v>
      </c>
      <c r="M364" s="533" t="s">
        <v>3549</v>
      </c>
      <c r="N364" s="534" t="s">
        <v>2647</v>
      </c>
      <c r="O364" s="390">
        <f t="shared" si="13"/>
        <v>1300000</v>
      </c>
      <c r="P364" s="816">
        <f>+G364+O364+O365</f>
        <v>2600000</v>
      </c>
      <c r="W364" s="383"/>
    </row>
    <row r="365" spans="1:25" ht="25.15" customHeight="1">
      <c r="A365" s="383">
        <v>106</v>
      </c>
      <c r="B365" s="841"/>
      <c r="C365" s="460"/>
      <c r="D365" s="460"/>
      <c r="E365" s="460"/>
      <c r="F365" s="460"/>
      <c r="G365" s="460"/>
      <c r="H365" s="471" t="s">
        <v>1193</v>
      </c>
      <c r="I365" s="537" t="s">
        <v>792</v>
      </c>
      <c r="J365" s="439" t="s">
        <v>1194</v>
      </c>
      <c r="K365" s="449" t="s">
        <v>3550</v>
      </c>
      <c r="L365" s="385">
        <v>4</v>
      </c>
      <c r="M365" s="533" t="s">
        <v>3549</v>
      </c>
      <c r="N365" s="534" t="s">
        <v>2647</v>
      </c>
      <c r="O365" s="390">
        <f t="shared" si="13"/>
        <v>1300000</v>
      </c>
      <c r="P365" s="817"/>
      <c r="W365" s="383"/>
    </row>
    <row r="366" spans="1:25" ht="25.15" customHeight="1">
      <c r="A366" s="383">
        <v>107</v>
      </c>
      <c r="B366" s="814" t="s">
        <v>3551</v>
      </c>
      <c r="C366" s="383"/>
      <c r="D366" s="383"/>
      <c r="E366" s="383"/>
      <c r="F366" s="383"/>
      <c r="G366" s="383"/>
      <c r="H366" s="437" t="s">
        <v>3552</v>
      </c>
      <c r="I366" s="385" t="s">
        <v>733</v>
      </c>
      <c r="J366" s="439" t="s">
        <v>3553</v>
      </c>
      <c r="K366" s="449" t="s">
        <v>3554</v>
      </c>
      <c r="L366" s="385">
        <v>4</v>
      </c>
      <c r="M366" s="533" t="s">
        <v>2509</v>
      </c>
      <c r="N366" s="540" t="s">
        <v>2510</v>
      </c>
      <c r="O366" s="390">
        <f t="shared" si="13"/>
        <v>1300000</v>
      </c>
      <c r="P366" s="816">
        <f>+G366+O366+O367</f>
        <v>2600000</v>
      </c>
      <c r="W366" s="383"/>
    </row>
    <row r="367" spans="1:25" ht="25.15" customHeight="1">
      <c r="A367" s="383">
        <v>108</v>
      </c>
      <c r="B367" s="841"/>
      <c r="C367" s="460"/>
      <c r="D367" s="460"/>
      <c r="E367" s="460"/>
      <c r="F367" s="460"/>
      <c r="G367" s="460"/>
      <c r="H367" s="437" t="s">
        <v>3555</v>
      </c>
      <c r="I367" s="385" t="s">
        <v>792</v>
      </c>
      <c r="J367" s="439" t="s">
        <v>3556</v>
      </c>
      <c r="K367" s="449" t="s">
        <v>3557</v>
      </c>
      <c r="L367" s="385">
        <v>4</v>
      </c>
      <c r="M367" s="533" t="s">
        <v>2509</v>
      </c>
      <c r="N367" s="540" t="s">
        <v>2510</v>
      </c>
      <c r="O367" s="390">
        <f t="shared" si="13"/>
        <v>1300000</v>
      </c>
      <c r="P367" s="817"/>
      <c r="W367" s="383"/>
    </row>
    <row r="368" spans="1:25" ht="25.15" customHeight="1">
      <c r="A368" s="383">
        <v>109</v>
      </c>
      <c r="B368" s="814" t="s">
        <v>3558</v>
      </c>
      <c r="C368" s="383"/>
      <c r="D368" s="383"/>
      <c r="E368" s="383"/>
      <c r="F368" s="383"/>
      <c r="G368" s="383"/>
      <c r="H368" s="437" t="s">
        <v>3559</v>
      </c>
      <c r="I368" s="385" t="s">
        <v>3560</v>
      </c>
      <c r="J368" s="439" t="s">
        <v>3561</v>
      </c>
      <c r="K368" s="449" t="s">
        <v>3562</v>
      </c>
      <c r="L368" s="385">
        <v>4</v>
      </c>
      <c r="M368" s="533" t="s">
        <v>3563</v>
      </c>
      <c r="N368" s="438" t="s">
        <v>2265</v>
      </c>
      <c r="O368" s="390">
        <f t="shared" si="13"/>
        <v>1300000</v>
      </c>
      <c r="P368" s="816">
        <f>+G368+O368+O369</f>
        <v>2600000</v>
      </c>
      <c r="W368" s="383"/>
      <c r="Y368" s="360" t="s">
        <v>147</v>
      </c>
    </row>
    <row r="369" spans="1:25" ht="25.15" customHeight="1">
      <c r="A369" s="383">
        <v>110</v>
      </c>
      <c r="B369" s="841"/>
      <c r="C369" s="460"/>
      <c r="D369" s="460"/>
      <c r="E369" s="460"/>
      <c r="F369" s="460"/>
      <c r="G369" s="460"/>
      <c r="H369" s="437" t="s">
        <v>3564</v>
      </c>
      <c r="I369" s="385" t="s">
        <v>836</v>
      </c>
      <c r="J369" s="439" t="s">
        <v>3565</v>
      </c>
      <c r="K369" s="449" t="s">
        <v>3566</v>
      </c>
      <c r="L369" s="385">
        <v>4</v>
      </c>
      <c r="M369" s="533" t="s">
        <v>3567</v>
      </c>
      <c r="N369" s="438" t="s">
        <v>2265</v>
      </c>
      <c r="O369" s="390">
        <f t="shared" si="13"/>
        <v>1300000</v>
      </c>
      <c r="P369" s="817"/>
      <c r="W369" s="383"/>
    </row>
    <row r="370" spans="1:25" s="357" customFormat="1" ht="25.15" customHeight="1">
      <c r="A370" s="383">
        <v>111</v>
      </c>
      <c r="B370" s="392" t="s">
        <v>3568</v>
      </c>
      <c r="C370" s="381">
        <v>4</v>
      </c>
      <c r="D370" s="390">
        <f>VLOOKUP(C370,$Q$2:$S$5,3)</f>
        <v>1300000</v>
      </c>
      <c r="E370" s="381">
        <v>2</v>
      </c>
      <c r="F370" s="390">
        <f>VLOOKUP(E370,$Q$2:$S$5,3)</f>
        <v>4700000</v>
      </c>
      <c r="G370" s="503">
        <f>+F370-D370</f>
        <v>3400000</v>
      </c>
      <c r="H370" s="437"/>
      <c r="I370" s="385"/>
      <c r="J370" s="439"/>
      <c r="K370" s="449"/>
      <c r="L370" s="385"/>
      <c r="M370" s="533"/>
      <c r="N370" s="438"/>
      <c r="O370" s="390"/>
      <c r="P370" s="450">
        <f>+G370+O370</f>
        <v>3400000</v>
      </c>
      <c r="W370" s="383"/>
    </row>
    <row r="371" spans="1:25">
      <c r="A371" s="599"/>
      <c r="B371" s="856" t="s">
        <v>3676</v>
      </c>
      <c r="C371" s="477"/>
      <c r="D371" s="477"/>
      <c r="E371" s="477"/>
      <c r="F371" s="477"/>
      <c r="G371" s="477"/>
      <c r="H371" s="611" t="s">
        <v>3680</v>
      </c>
      <c r="I371" s="611" t="s">
        <v>3808</v>
      </c>
      <c r="J371" s="628">
        <v>27372</v>
      </c>
      <c r="K371" s="629" t="s">
        <v>3798</v>
      </c>
      <c r="L371" s="618">
        <v>4</v>
      </c>
      <c r="M371" s="629" t="s">
        <v>3800</v>
      </c>
      <c r="N371" s="599"/>
      <c r="O371" s="600">
        <v>1236066</v>
      </c>
      <c r="P371" s="601"/>
      <c r="Q371" s="360" t="s">
        <v>3897</v>
      </c>
    </row>
    <row r="372" spans="1:25">
      <c r="A372" s="599"/>
      <c r="B372" s="857"/>
      <c r="C372" s="477"/>
      <c r="D372" s="477"/>
      <c r="E372" s="477"/>
      <c r="F372" s="477"/>
      <c r="G372" s="477"/>
      <c r="H372" s="611" t="s">
        <v>3681</v>
      </c>
      <c r="I372" s="611" t="s">
        <v>768</v>
      </c>
      <c r="J372" s="628">
        <v>28334</v>
      </c>
      <c r="K372" s="629" t="s">
        <v>3799</v>
      </c>
      <c r="L372" s="618">
        <v>4</v>
      </c>
      <c r="M372" s="629" t="s">
        <v>3801</v>
      </c>
      <c r="N372" s="599"/>
      <c r="O372" s="600">
        <v>1236066</v>
      </c>
      <c r="P372" s="601"/>
      <c r="Q372" s="360" t="s">
        <v>3897</v>
      </c>
    </row>
    <row r="373" spans="1:25">
      <c r="A373" s="599"/>
      <c r="B373" s="856" t="s">
        <v>3720</v>
      </c>
      <c r="C373" s="477"/>
      <c r="D373" s="477"/>
      <c r="E373" s="477"/>
      <c r="F373" s="477"/>
      <c r="G373" s="477"/>
      <c r="H373" s="611" t="s">
        <v>3682</v>
      </c>
      <c r="I373" s="611" t="s">
        <v>3808</v>
      </c>
      <c r="J373" s="628">
        <v>21254</v>
      </c>
      <c r="K373" s="629" t="s">
        <v>3802</v>
      </c>
      <c r="L373" s="618">
        <v>4</v>
      </c>
      <c r="M373" s="629" t="s">
        <v>3805</v>
      </c>
      <c r="N373" s="599"/>
      <c r="O373" s="600">
        <v>1196995</v>
      </c>
      <c r="P373" s="601"/>
      <c r="Q373" s="652">
        <v>45321</v>
      </c>
      <c r="Y373" s="360" t="s">
        <v>147</v>
      </c>
    </row>
    <row r="374" spans="1:25">
      <c r="A374" s="599"/>
      <c r="B374" s="857"/>
      <c r="C374" s="477"/>
      <c r="D374" s="477"/>
      <c r="E374" s="477"/>
      <c r="F374" s="477"/>
      <c r="G374" s="477"/>
      <c r="H374" s="611" t="s">
        <v>3683</v>
      </c>
      <c r="I374" s="611" t="s">
        <v>3809</v>
      </c>
      <c r="J374" s="628">
        <v>23740</v>
      </c>
      <c r="K374" s="629" t="s">
        <v>3803</v>
      </c>
      <c r="L374" s="618">
        <v>4</v>
      </c>
      <c r="M374" s="629" t="s">
        <v>3806</v>
      </c>
      <c r="N374" s="599"/>
      <c r="O374" s="600">
        <v>1196995</v>
      </c>
      <c r="P374" s="601"/>
      <c r="Q374" s="652">
        <v>45321</v>
      </c>
    </row>
    <row r="375" spans="1:25">
      <c r="A375" s="599"/>
      <c r="B375" s="611" t="s">
        <v>3711</v>
      </c>
      <c r="C375" s="477"/>
      <c r="D375" s="477"/>
      <c r="E375" s="477"/>
      <c r="F375" s="477"/>
      <c r="G375" s="477"/>
      <c r="H375" s="611" t="s">
        <v>3684</v>
      </c>
      <c r="I375" s="611" t="s">
        <v>737</v>
      </c>
      <c r="J375" s="628">
        <v>45100</v>
      </c>
      <c r="K375" s="629" t="s">
        <v>3804</v>
      </c>
      <c r="L375" s="618">
        <v>4</v>
      </c>
      <c r="M375" s="629" t="s">
        <v>3807</v>
      </c>
      <c r="N375" s="599"/>
      <c r="O375" s="600">
        <v>1196995</v>
      </c>
      <c r="P375" s="601"/>
      <c r="Q375" s="652">
        <v>45321</v>
      </c>
      <c r="X375" s="360" t="s">
        <v>147</v>
      </c>
    </row>
    <row r="376" spans="1:25" ht="25.15" customHeight="1">
      <c r="A376" s="478"/>
      <c r="B376" s="399"/>
      <c r="C376" s="398"/>
      <c r="D376" s="398"/>
      <c r="E376" s="398"/>
      <c r="F376" s="398"/>
      <c r="G376" s="398"/>
      <c r="H376" s="553"/>
      <c r="I376" s="401"/>
      <c r="J376" s="554"/>
      <c r="K376" s="555"/>
      <c r="L376" s="401"/>
      <c r="M376" s="400"/>
      <c r="N376" s="401"/>
      <c r="O376" s="404"/>
      <c r="P376" s="479"/>
      <c r="W376" s="383"/>
    </row>
    <row r="377" spans="1:25" s="407" customFormat="1" ht="52.9" customHeight="1">
      <c r="A377" s="372"/>
      <c r="B377" s="373" t="s">
        <v>3569</v>
      </c>
      <c r="C377" s="372"/>
      <c r="D377" s="372"/>
      <c r="E377" s="372"/>
      <c r="F377" s="372"/>
      <c r="G377" s="476">
        <f>SUM(G378:G411)</f>
        <v>10000000</v>
      </c>
      <c r="I377" s="372"/>
      <c r="J377" s="375"/>
      <c r="K377" s="376"/>
      <c r="L377" s="372"/>
      <c r="M377" s="448"/>
      <c r="N377" s="372"/>
      <c r="O377" s="378">
        <f>SUM(O378:O411)</f>
        <v>50559836</v>
      </c>
      <c r="P377" s="409">
        <f>SUM(P378:P411)</f>
        <v>59323770</v>
      </c>
      <c r="Q377" s="410">
        <f>+G377+O377</f>
        <v>60559836</v>
      </c>
      <c r="T377" s="407">
        <v>8</v>
      </c>
      <c r="U377" s="407">
        <v>23</v>
      </c>
      <c r="W377" s="372"/>
    </row>
    <row r="378" spans="1:25" ht="25.15" customHeight="1">
      <c r="A378" s="385">
        <v>1</v>
      </c>
      <c r="B378" s="814" t="s">
        <v>3570</v>
      </c>
      <c r="C378" s="383"/>
      <c r="D378" s="383"/>
      <c r="E378" s="383"/>
      <c r="F378" s="383"/>
      <c r="G378" s="383"/>
      <c r="H378" s="500" t="s">
        <v>3571</v>
      </c>
      <c r="I378" s="385" t="s">
        <v>733</v>
      </c>
      <c r="J378" s="419" t="s">
        <v>3572</v>
      </c>
      <c r="K378" s="470" t="s">
        <v>3573</v>
      </c>
      <c r="L378" s="385">
        <v>4</v>
      </c>
      <c r="M378" s="556" t="s">
        <v>1569</v>
      </c>
      <c r="N378" s="557" t="s">
        <v>1570</v>
      </c>
      <c r="O378" s="390">
        <f t="shared" ref="O378:O409" si="14">VLOOKUP(L378,$Q$2:$S$5,3)</f>
        <v>1300000</v>
      </c>
      <c r="P378" s="816">
        <f>+G378+O378+O379</f>
        <v>2600000</v>
      </c>
      <c r="W378" s="385" t="s">
        <v>744</v>
      </c>
    </row>
    <row r="379" spans="1:25" ht="25.15" customHeight="1">
      <c r="A379" s="385">
        <v>2</v>
      </c>
      <c r="B379" s="841"/>
      <c r="C379" s="460"/>
      <c r="D379" s="460"/>
      <c r="E379" s="460"/>
      <c r="F379" s="460"/>
      <c r="G379" s="460"/>
      <c r="H379" s="558" t="s">
        <v>3574</v>
      </c>
      <c r="I379" s="385" t="s">
        <v>737</v>
      </c>
      <c r="J379" s="559" t="s">
        <v>3575</v>
      </c>
      <c r="K379" s="556" t="s">
        <v>3573</v>
      </c>
      <c r="L379" s="385">
        <v>4</v>
      </c>
      <c r="M379" s="556" t="s">
        <v>1569</v>
      </c>
      <c r="N379" s="557" t="s">
        <v>1570</v>
      </c>
      <c r="O379" s="390">
        <f t="shared" si="14"/>
        <v>1300000</v>
      </c>
      <c r="P379" s="817"/>
      <c r="W379" s="385"/>
    </row>
    <row r="380" spans="1:25" ht="25.15" customHeight="1">
      <c r="A380" s="385">
        <v>3</v>
      </c>
      <c r="B380" s="814" t="s">
        <v>1027</v>
      </c>
      <c r="C380" s="383">
        <v>4</v>
      </c>
      <c r="D380" s="418">
        <f>VLOOKUP(C380,$Q$2:$S$5,3)</f>
        <v>1300000</v>
      </c>
      <c r="E380" s="383">
        <v>3</v>
      </c>
      <c r="F380" s="418">
        <f>VLOOKUP(E380,$Q$2:$S$5,3)</f>
        <v>2400000</v>
      </c>
      <c r="G380" s="560">
        <f>+F380-D380</f>
        <v>1100000</v>
      </c>
      <c r="H380" s="116" t="s">
        <v>3576</v>
      </c>
      <c r="I380" s="385" t="s">
        <v>768</v>
      </c>
      <c r="J380" s="412" t="s">
        <v>3577</v>
      </c>
      <c r="K380" s="470" t="s">
        <v>3578</v>
      </c>
      <c r="L380" s="385">
        <v>3</v>
      </c>
      <c r="M380" s="561" t="s">
        <v>1573</v>
      </c>
      <c r="N380" s="562" t="s">
        <v>1574</v>
      </c>
      <c r="O380" s="390">
        <f t="shared" si="14"/>
        <v>2400000</v>
      </c>
      <c r="P380" s="816">
        <f>+G380+O380+O381+O382+O383+O384</f>
        <v>9800000</v>
      </c>
      <c r="W380" s="385" t="s">
        <v>744</v>
      </c>
      <c r="Y380" s="360" t="s">
        <v>147</v>
      </c>
    </row>
    <row r="381" spans="1:25" ht="25.15" customHeight="1">
      <c r="A381" s="385">
        <v>4</v>
      </c>
      <c r="B381" s="818"/>
      <c r="C381" s="417"/>
      <c r="D381" s="417"/>
      <c r="E381" s="417"/>
      <c r="F381" s="417"/>
      <c r="G381" s="417"/>
      <c r="H381" s="116" t="s">
        <v>3579</v>
      </c>
      <c r="I381" s="385" t="s">
        <v>824</v>
      </c>
      <c r="J381" s="412" t="s">
        <v>3580</v>
      </c>
      <c r="K381" s="563" t="s">
        <v>3581</v>
      </c>
      <c r="L381" s="385">
        <v>4</v>
      </c>
      <c r="M381" s="563" t="s">
        <v>1573</v>
      </c>
      <c r="N381" s="564" t="s">
        <v>1574</v>
      </c>
      <c r="O381" s="390">
        <f t="shared" si="14"/>
        <v>1300000</v>
      </c>
      <c r="P381" s="837"/>
      <c r="W381" s="385"/>
      <c r="Y381" s="360" t="s">
        <v>147</v>
      </c>
    </row>
    <row r="382" spans="1:25" ht="25.15" customHeight="1">
      <c r="A382" s="385">
        <v>5</v>
      </c>
      <c r="B382" s="861"/>
      <c r="C382" s="647"/>
      <c r="D382" s="647"/>
      <c r="E382" s="647"/>
      <c r="F382" s="647"/>
      <c r="G382" s="647"/>
      <c r="H382" s="384" t="s">
        <v>1024</v>
      </c>
      <c r="I382" s="385" t="s">
        <v>787</v>
      </c>
      <c r="J382" s="412" t="s">
        <v>3582</v>
      </c>
      <c r="K382" s="413" t="s">
        <v>1026</v>
      </c>
      <c r="L382" s="385">
        <v>3</v>
      </c>
      <c r="M382" s="561" t="s">
        <v>1573</v>
      </c>
      <c r="N382" s="562" t="s">
        <v>1574</v>
      </c>
      <c r="O382" s="390">
        <f t="shared" si="14"/>
        <v>2400000</v>
      </c>
      <c r="P382" s="837"/>
      <c r="W382" s="385" t="s">
        <v>732</v>
      </c>
    </row>
    <row r="383" spans="1:25" ht="25.15" customHeight="1">
      <c r="A383" s="385">
        <v>6</v>
      </c>
      <c r="B383" s="861"/>
      <c r="C383" s="647"/>
      <c r="D383" s="647"/>
      <c r="E383" s="647"/>
      <c r="F383" s="647"/>
      <c r="G383" s="647"/>
      <c r="H383" s="116" t="s">
        <v>3583</v>
      </c>
      <c r="I383" s="385" t="s">
        <v>737</v>
      </c>
      <c r="J383" s="412" t="s">
        <v>3584</v>
      </c>
      <c r="K383" s="561" t="s">
        <v>3585</v>
      </c>
      <c r="L383" s="385">
        <v>4</v>
      </c>
      <c r="M383" s="561" t="s">
        <v>1573</v>
      </c>
      <c r="N383" s="562" t="s">
        <v>1574</v>
      </c>
      <c r="O383" s="390">
        <f t="shared" si="14"/>
        <v>1300000</v>
      </c>
      <c r="P383" s="837"/>
      <c r="W383" s="385" t="s">
        <v>744</v>
      </c>
    </row>
    <row r="384" spans="1:25" ht="25.15" customHeight="1">
      <c r="A384" s="385">
        <v>7</v>
      </c>
      <c r="B384" s="862"/>
      <c r="C384" s="648"/>
      <c r="D384" s="648"/>
      <c r="E384" s="648"/>
      <c r="F384" s="648"/>
      <c r="G384" s="648"/>
      <c r="H384" s="116" t="s">
        <v>3586</v>
      </c>
      <c r="I384" s="385" t="s">
        <v>792</v>
      </c>
      <c r="J384" s="565" t="s">
        <v>3587</v>
      </c>
      <c r="K384" s="561" t="s">
        <v>1026</v>
      </c>
      <c r="L384" s="385">
        <v>4</v>
      </c>
      <c r="M384" s="561" t="s">
        <v>1573</v>
      </c>
      <c r="N384" s="562" t="s">
        <v>1574</v>
      </c>
      <c r="O384" s="390">
        <f t="shared" si="14"/>
        <v>1300000</v>
      </c>
      <c r="P384" s="817"/>
      <c r="W384" s="385"/>
    </row>
    <row r="385" spans="1:23" ht="25.15" customHeight="1">
      <c r="A385" s="385">
        <v>8</v>
      </c>
      <c r="B385" s="814" t="s">
        <v>1031</v>
      </c>
      <c r="C385" s="383">
        <v>4</v>
      </c>
      <c r="D385" s="418">
        <f>VLOOKUP(C385,$Q$2:$S$5,3)</f>
        <v>1300000</v>
      </c>
      <c r="E385" s="383">
        <v>2</v>
      </c>
      <c r="F385" s="418">
        <f>VLOOKUP(E385,$Q$2:$S$5,3)</f>
        <v>4700000</v>
      </c>
      <c r="G385" s="560">
        <f>+F385-D385</f>
        <v>3400000</v>
      </c>
      <c r="H385" s="384" t="s">
        <v>1028</v>
      </c>
      <c r="I385" s="385" t="s">
        <v>768</v>
      </c>
      <c r="J385" s="412" t="s">
        <v>3588</v>
      </c>
      <c r="K385" s="413" t="s">
        <v>1042</v>
      </c>
      <c r="L385" s="385">
        <v>3</v>
      </c>
      <c r="M385" s="561" t="s">
        <v>1571</v>
      </c>
      <c r="N385" s="562" t="s">
        <v>1572</v>
      </c>
      <c r="O385" s="390">
        <f t="shared" si="14"/>
        <v>2400000</v>
      </c>
      <c r="P385" s="816">
        <f>+G385+O385+O386+O387</f>
        <v>7323770</v>
      </c>
      <c r="W385" s="385" t="s">
        <v>732</v>
      </c>
    </row>
    <row r="386" spans="1:23" ht="25.15" customHeight="1">
      <c r="A386" s="385">
        <v>9</v>
      </c>
      <c r="B386" s="818"/>
      <c r="C386" s="381"/>
      <c r="D386" s="381"/>
      <c r="E386" s="381"/>
      <c r="F386" s="381"/>
      <c r="G386" s="381"/>
      <c r="H386" s="384" t="s">
        <v>1032</v>
      </c>
      <c r="I386" s="385" t="s">
        <v>763</v>
      </c>
      <c r="J386" s="412" t="s">
        <v>1033</v>
      </c>
      <c r="K386" s="413" t="s">
        <v>1034</v>
      </c>
      <c r="L386" s="385">
        <v>4</v>
      </c>
      <c r="M386" s="561" t="s">
        <v>1571</v>
      </c>
      <c r="N386" s="562" t="s">
        <v>1572</v>
      </c>
      <c r="O386" s="390">
        <f t="shared" si="14"/>
        <v>1300000</v>
      </c>
      <c r="P386" s="837"/>
      <c r="W386" s="385" t="s">
        <v>732</v>
      </c>
    </row>
    <row r="387" spans="1:23">
      <c r="B387" s="815"/>
      <c r="C387" s="477"/>
      <c r="D387" s="477"/>
      <c r="E387" s="477"/>
      <c r="F387" s="477"/>
      <c r="G387" s="477"/>
      <c r="H387" s="615" t="s">
        <v>3889</v>
      </c>
      <c r="I387" s="599" t="s">
        <v>787</v>
      </c>
      <c r="J387" s="631">
        <v>33462</v>
      </c>
      <c r="K387" s="632" t="s">
        <v>3890</v>
      </c>
      <c r="L387" s="633">
        <v>4</v>
      </c>
      <c r="M387" s="637" t="s">
        <v>3891</v>
      </c>
      <c r="O387" s="635">
        <f>ROUND(1300000*63/366,0)</f>
        <v>223770</v>
      </c>
      <c r="P387" s="817"/>
      <c r="Q387" s="653">
        <v>45595</v>
      </c>
    </row>
    <row r="388" spans="1:23" ht="25.15" customHeight="1">
      <c r="A388" s="385">
        <v>10</v>
      </c>
      <c r="B388" s="814" t="s">
        <v>1043</v>
      </c>
      <c r="C388" s="383"/>
      <c r="D388" s="383"/>
      <c r="E388" s="383"/>
      <c r="F388" s="383"/>
      <c r="G388" s="383"/>
      <c r="H388" s="384" t="s">
        <v>1039</v>
      </c>
      <c r="I388" s="566" t="s">
        <v>763</v>
      </c>
      <c r="J388" s="419" t="s">
        <v>3589</v>
      </c>
      <c r="K388" s="413" t="s">
        <v>3590</v>
      </c>
      <c r="L388" s="385">
        <v>4</v>
      </c>
      <c r="M388" s="561" t="s">
        <v>3591</v>
      </c>
      <c r="N388" s="562" t="s">
        <v>1575</v>
      </c>
      <c r="O388" s="390">
        <f t="shared" si="14"/>
        <v>1300000</v>
      </c>
      <c r="P388" s="816">
        <f>+G388+O388+O389</f>
        <v>2600000</v>
      </c>
      <c r="W388" s="385" t="s">
        <v>732</v>
      </c>
    </row>
    <row r="389" spans="1:23" ht="25.15" customHeight="1">
      <c r="A389" s="385">
        <v>11</v>
      </c>
      <c r="B389" s="815"/>
      <c r="C389" s="381"/>
      <c r="D389" s="381"/>
      <c r="E389" s="381"/>
      <c r="F389" s="381"/>
      <c r="G389" s="381"/>
      <c r="H389" s="384" t="s">
        <v>1044</v>
      </c>
      <c r="I389" s="566" t="s">
        <v>768</v>
      </c>
      <c r="J389" s="419" t="s">
        <v>1040</v>
      </c>
      <c r="K389" s="413" t="s">
        <v>3592</v>
      </c>
      <c r="L389" s="385">
        <v>4</v>
      </c>
      <c r="M389" s="561" t="s">
        <v>3593</v>
      </c>
      <c r="N389" s="562" t="s">
        <v>1575</v>
      </c>
      <c r="O389" s="390">
        <f t="shared" si="14"/>
        <v>1300000</v>
      </c>
      <c r="P389" s="817"/>
      <c r="W389" s="385" t="s">
        <v>732</v>
      </c>
    </row>
    <row r="390" spans="1:23" ht="25.15" customHeight="1">
      <c r="A390" s="383">
        <v>12</v>
      </c>
      <c r="B390" s="382" t="s">
        <v>1023</v>
      </c>
      <c r="C390" s="383">
        <v>4</v>
      </c>
      <c r="D390" s="418">
        <f>VLOOKUP(C390,$Q$2:$S$5,3)</f>
        <v>1300000</v>
      </c>
      <c r="E390" s="383">
        <v>3</v>
      </c>
      <c r="F390" s="418">
        <f>VLOOKUP(E390,$Q$2:$S$5,3)</f>
        <v>2400000</v>
      </c>
      <c r="G390" s="560">
        <f>+F390-D390</f>
        <v>1100000</v>
      </c>
      <c r="H390" s="116" t="s">
        <v>3594</v>
      </c>
      <c r="I390" s="385" t="s">
        <v>787</v>
      </c>
      <c r="J390" s="419" t="s">
        <v>3595</v>
      </c>
      <c r="K390" s="470" t="s">
        <v>3596</v>
      </c>
      <c r="L390" s="385">
        <v>3</v>
      </c>
      <c r="M390" s="561" t="s">
        <v>3597</v>
      </c>
      <c r="N390" s="562" t="s">
        <v>1576</v>
      </c>
      <c r="O390" s="390">
        <f t="shared" si="14"/>
        <v>2400000</v>
      </c>
      <c r="P390" s="816">
        <f>+G390+O390+O391</f>
        <v>4800000</v>
      </c>
      <c r="W390" s="385" t="s">
        <v>744</v>
      </c>
    </row>
    <row r="391" spans="1:23" ht="25.15" customHeight="1">
      <c r="A391" s="381"/>
      <c r="B391" s="392"/>
      <c r="C391" s="381"/>
      <c r="D391" s="422"/>
      <c r="E391" s="381"/>
      <c r="F391" s="422"/>
      <c r="G391" s="567"/>
      <c r="H391" s="568" t="s">
        <v>1020</v>
      </c>
      <c r="I391" s="385" t="s">
        <v>792</v>
      </c>
      <c r="J391" s="569" t="s">
        <v>3598</v>
      </c>
      <c r="K391" s="570" t="s">
        <v>3599</v>
      </c>
      <c r="L391" s="385">
        <v>4</v>
      </c>
      <c r="M391" s="571" t="s">
        <v>3597</v>
      </c>
      <c r="N391" s="572" t="s">
        <v>1576</v>
      </c>
      <c r="O391" s="390">
        <f t="shared" si="14"/>
        <v>1300000</v>
      </c>
      <c r="P391" s="819"/>
      <c r="W391" s="385"/>
    </row>
    <row r="392" spans="1:23" ht="25.15" customHeight="1">
      <c r="A392" s="381">
        <v>13</v>
      </c>
      <c r="B392" s="392" t="s">
        <v>1038</v>
      </c>
      <c r="C392" s="381">
        <v>4</v>
      </c>
      <c r="D392" s="418">
        <f>VLOOKUP(C392,$Q$2:$S$5,3)</f>
        <v>1300000</v>
      </c>
      <c r="E392" s="381">
        <v>3</v>
      </c>
      <c r="F392" s="418">
        <f>VLOOKUP(E392,$Q$2:$S$5,3)</f>
        <v>2400000</v>
      </c>
      <c r="G392" s="560">
        <f>+F392-D392</f>
        <v>1100000</v>
      </c>
      <c r="H392" s="116" t="s">
        <v>1035</v>
      </c>
      <c r="I392" s="385" t="s">
        <v>733</v>
      </c>
      <c r="J392" s="419" t="s">
        <v>1036</v>
      </c>
      <c r="K392" s="470" t="s">
        <v>1037</v>
      </c>
      <c r="L392" s="385">
        <v>4</v>
      </c>
      <c r="M392" s="561" t="s">
        <v>1579</v>
      </c>
      <c r="N392" s="573" t="s">
        <v>1580</v>
      </c>
      <c r="O392" s="390">
        <f t="shared" si="14"/>
        <v>1300000</v>
      </c>
      <c r="P392" s="397">
        <f>+G392+O392</f>
        <v>2400000</v>
      </c>
      <c r="W392" s="385" t="s">
        <v>744</v>
      </c>
    </row>
    <row r="393" spans="1:23" ht="28.15" customHeight="1">
      <c r="A393" s="385">
        <v>14</v>
      </c>
      <c r="B393" s="831" t="s">
        <v>3600</v>
      </c>
      <c r="C393" s="424">
        <v>4</v>
      </c>
      <c r="D393" s="418">
        <f>VLOOKUP(C393,$Q$2:$S$5,3)</f>
        <v>1300000</v>
      </c>
      <c r="E393" s="424">
        <v>3</v>
      </c>
      <c r="F393" s="418">
        <f>VLOOKUP(E393,$Q$2:$S$5,3)</f>
        <v>2400000</v>
      </c>
      <c r="G393" s="560">
        <f>+F393-D393</f>
        <v>1100000</v>
      </c>
      <c r="H393" s="116" t="s">
        <v>1017</v>
      </c>
      <c r="I393" s="385" t="s">
        <v>737</v>
      </c>
      <c r="J393" s="565" t="s">
        <v>1018</v>
      </c>
      <c r="K393" s="561" t="s">
        <v>1019</v>
      </c>
      <c r="L393" s="385">
        <v>4</v>
      </c>
      <c r="M393" s="561" t="s">
        <v>1581</v>
      </c>
      <c r="N393" s="562" t="s">
        <v>1582</v>
      </c>
      <c r="O393" s="390">
        <f t="shared" si="14"/>
        <v>1300000</v>
      </c>
      <c r="P393" s="834">
        <f>+G393+O393+O394</f>
        <v>3700000</v>
      </c>
      <c r="W393" s="385" t="s">
        <v>732</v>
      </c>
    </row>
    <row r="394" spans="1:23" ht="28.15" customHeight="1">
      <c r="A394" s="385"/>
      <c r="B394" s="860"/>
      <c r="C394" s="434"/>
      <c r="D394" s="422"/>
      <c r="E394" s="434"/>
      <c r="F394" s="422"/>
      <c r="G394" s="567"/>
      <c r="H394" s="574" t="s">
        <v>1013</v>
      </c>
      <c r="I394" s="385" t="s">
        <v>737</v>
      </c>
      <c r="J394" s="575" t="s">
        <v>3601</v>
      </c>
      <c r="K394" s="576" t="s">
        <v>1015</v>
      </c>
      <c r="L394" s="385">
        <v>4</v>
      </c>
      <c r="M394" s="571" t="s">
        <v>1581</v>
      </c>
      <c r="N394" s="572" t="s">
        <v>1582</v>
      </c>
      <c r="O394" s="390">
        <f t="shared" si="14"/>
        <v>1300000</v>
      </c>
      <c r="P394" s="839"/>
      <c r="W394" s="385"/>
    </row>
    <row r="395" spans="1:23" ht="25.15" customHeight="1">
      <c r="A395" s="385">
        <v>15</v>
      </c>
      <c r="B395" s="814" t="s">
        <v>3602</v>
      </c>
      <c r="C395" s="383"/>
      <c r="D395" s="383"/>
      <c r="E395" s="383"/>
      <c r="F395" s="383"/>
      <c r="G395" s="383"/>
      <c r="H395" s="116" t="s">
        <v>3603</v>
      </c>
      <c r="I395" s="566" t="s">
        <v>763</v>
      </c>
      <c r="J395" s="577" t="s">
        <v>3604</v>
      </c>
      <c r="K395" s="561" t="s">
        <v>3605</v>
      </c>
      <c r="L395" s="385">
        <v>4</v>
      </c>
      <c r="M395" s="561" t="s">
        <v>3606</v>
      </c>
      <c r="N395" s="562" t="s">
        <v>1583</v>
      </c>
      <c r="O395" s="390">
        <f t="shared" si="14"/>
        <v>1300000</v>
      </c>
      <c r="P395" s="816">
        <f>+G395+O395+O396+O397+O398+O399</f>
        <v>6500000</v>
      </c>
      <c r="W395" s="385" t="s">
        <v>744</v>
      </c>
    </row>
    <row r="396" spans="1:23" ht="25.15" customHeight="1">
      <c r="A396" s="385">
        <v>16</v>
      </c>
      <c r="B396" s="818"/>
      <c r="C396" s="417"/>
      <c r="D396" s="417"/>
      <c r="E396" s="417"/>
      <c r="F396" s="417"/>
      <c r="G396" s="417"/>
      <c r="H396" s="116" t="s">
        <v>3607</v>
      </c>
      <c r="I396" s="385" t="s">
        <v>768</v>
      </c>
      <c r="J396" s="577" t="s">
        <v>3608</v>
      </c>
      <c r="K396" s="561" t="s">
        <v>3609</v>
      </c>
      <c r="L396" s="385">
        <v>4</v>
      </c>
      <c r="M396" s="561" t="s">
        <v>3610</v>
      </c>
      <c r="N396" s="562" t="s">
        <v>1583</v>
      </c>
      <c r="O396" s="390">
        <f t="shared" si="14"/>
        <v>1300000</v>
      </c>
      <c r="P396" s="837"/>
      <c r="W396" s="385" t="s">
        <v>744</v>
      </c>
    </row>
    <row r="397" spans="1:23" ht="25.15" customHeight="1">
      <c r="A397" s="385">
        <v>17</v>
      </c>
      <c r="B397" s="840"/>
      <c r="C397" s="457"/>
      <c r="D397" s="457"/>
      <c r="E397" s="457"/>
      <c r="F397" s="457"/>
      <c r="G397" s="457"/>
      <c r="H397" s="116" t="s">
        <v>3611</v>
      </c>
      <c r="I397" s="385" t="s">
        <v>1062</v>
      </c>
      <c r="J397" s="565" t="s">
        <v>3612</v>
      </c>
      <c r="K397" s="561" t="s">
        <v>3613</v>
      </c>
      <c r="L397" s="385">
        <v>4</v>
      </c>
      <c r="M397" s="561" t="s">
        <v>3614</v>
      </c>
      <c r="N397" s="562" t="s">
        <v>1583</v>
      </c>
      <c r="O397" s="390">
        <f t="shared" si="14"/>
        <v>1300000</v>
      </c>
      <c r="P397" s="837"/>
      <c r="W397" s="385"/>
    </row>
    <row r="398" spans="1:23" ht="25.15" customHeight="1">
      <c r="A398" s="385">
        <v>18</v>
      </c>
      <c r="B398" s="840"/>
      <c r="C398" s="457"/>
      <c r="D398" s="457"/>
      <c r="E398" s="457"/>
      <c r="F398" s="457"/>
      <c r="G398" s="457"/>
      <c r="H398" s="116" t="s">
        <v>3615</v>
      </c>
      <c r="I398" s="385" t="s">
        <v>866</v>
      </c>
      <c r="J398" s="565" t="s">
        <v>3616</v>
      </c>
      <c r="K398" s="561" t="s">
        <v>3617</v>
      </c>
      <c r="L398" s="385">
        <v>4</v>
      </c>
      <c r="M398" s="561" t="s">
        <v>3618</v>
      </c>
      <c r="N398" s="562" t="s">
        <v>1583</v>
      </c>
      <c r="O398" s="390">
        <f t="shared" si="14"/>
        <v>1300000</v>
      </c>
      <c r="P398" s="837"/>
      <c r="W398" s="385"/>
    </row>
    <row r="399" spans="1:23" ht="25.15" customHeight="1">
      <c r="A399" s="385">
        <v>19</v>
      </c>
      <c r="B399" s="841"/>
      <c r="C399" s="460"/>
      <c r="D399" s="460"/>
      <c r="E399" s="460"/>
      <c r="F399" s="460"/>
      <c r="G399" s="460"/>
      <c r="H399" s="116" t="s">
        <v>3619</v>
      </c>
      <c r="I399" s="385" t="s">
        <v>733</v>
      </c>
      <c r="J399" s="577" t="s">
        <v>3620</v>
      </c>
      <c r="K399" s="561" t="s">
        <v>3621</v>
      </c>
      <c r="L399" s="385">
        <v>4</v>
      </c>
      <c r="M399" s="561" t="s">
        <v>3622</v>
      </c>
      <c r="N399" s="562" t="s">
        <v>1583</v>
      </c>
      <c r="O399" s="390">
        <f t="shared" si="14"/>
        <v>1300000</v>
      </c>
      <c r="P399" s="817"/>
      <c r="W399" s="385"/>
    </row>
    <row r="400" spans="1:23" ht="25.15" customHeight="1">
      <c r="A400" s="385">
        <v>20</v>
      </c>
      <c r="B400" s="814" t="s">
        <v>3623</v>
      </c>
      <c r="C400" s="383"/>
      <c r="D400" s="383"/>
      <c r="E400" s="383"/>
      <c r="F400" s="383"/>
      <c r="G400" s="383"/>
      <c r="H400" s="384" t="s">
        <v>3624</v>
      </c>
      <c r="I400" s="385" t="s">
        <v>768</v>
      </c>
      <c r="J400" s="559" t="s">
        <v>3625</v>
      </c>
      <c r="K400" s="561" t="s">
        <v>3626</v>
      </c>
      <c r="L400" s="385">
        <v>4</v>
      </c>
      <c r="M400" s="561" t="s">
        <v>1577</v>
      </c>
      <c r="N400" s="562" t="s">
        <v>1578</v>
      </c>
      <c r="O400" s="390">
        <f t="shared" si="14"/>
        <v>1300000</v>
      </c>
      <c r="P400" s="816">
        <f>+G400+O400+O401</f>
        <v>2600000</v>
      </c>
      <c r="W400" s="385"/>
    </row>
    <row r="401" spans="1:25" ht="25.15" customHeight="1">
      <c r="A401" s="385">
        <v>21</v>
      </c>
      <c r="B401" s="815"/>
      <c r="C401" s="381"/>
      <c r="D401" s="381"/>
      <c r="E401" s="381"/>
      <c r="F401" s="381"/>
      <c r="G401" s="381"/>
      <c r="H401" s="116" t="s">
        <v>3627</v>
      </c>
      <c r="I401" s="385" t="s">
        <v>763</v>
      </c>
      <c r="J401" s="577" t="s">
        <v>3628</v>
      </c>
      <c r="K401" s="578" t="s">
        <v>3629</v>
      </c>
      <c r="L401" s="385">
        <v>4</v>
      </c>
      <c r="M401" s="561" t="s">
        <v>1577</v>
      </c>
      <c r="N401" s="562" t="s">
        <v>1578</v>
      </c>
      <c r="O401" s="390">
        <f t="shared" si="14"/>
        <v>1300000</v>
      </c>
      <c r="P401" s="817"/>
      <c r="W401" s="385"/>
      <c r="Y401" s="360" t="s">
        <v>147</v>
      </c>
    </row>
    <row r="402" spans="1:25" ht="35.450000000000003" customHeight="1">
      <c r="A402" s="385">
        <v>22</v>
      </c>
      <c r="B402" s="392" t="s">
        <v>3630</v>
      </c>
      <c r="C402" s="381"/>
      <c r="D402" s="381"/>
      <c r="E402" s="381"/>
      <c r="F402" s="381"/>
      <c r="G402" s="381"/>
      <c r="H402" s="116" t="s">
        <v>3631</v>
      </c>
      <c r="I402" s="385" t="s">
        <v>768</v>
      </c>
      <c r="J402" s="577" t="s">
        <v>3632</v>
      </c>
      <c r="K402" s="561" t="s">
        <v>3633</v>
      </c>
      <c r="L402" s="385">
        <v>4</v>
      </c>
      <c r="M402" s="561" t="s">
        <v>1590</v>
      </c>
      <c r="N402" s="562" t="s">
        <v>1591</v>
      </c>
      <c r="O402" s="390">
        <f t="shared" si="14"/>
        <v>1300000</v>
      </c>
      <c r="P402" s="393">
        <f>+G402+O402</f>
        <v>1300000</v>
      </c>
      <c r="W402" s="385"/>
    </row>
    <row r="403" spans="1:25" ht="25.15" customHeight="1">
      <c r="A403" s="385">
        <v>23</v>
      </c>
      <c r="B403" s="814" t="s">
        <v>3634</v>
      </c>
      <c r="C403" s="383">
        <v>4</v>
      </c>
      <c r="D403" s="418">
        <f>VLOOKUP(C403,$Q$2:$S$5,3)</f>
        <v>1300000</v>
      </c>
      <c r="E403" s="383">
        <v>3</v>
      </c>
      <c r="F403" s="418">
        <f>VLOOKUP(E403,$Q$2:$S$5,3)</f>
        <v>2400000</v>
      </c>
      <c r="G403" s="560">
        <f>+F403-D403</f>
        <v>1100000</v>
      </c>
      <c r="H403" s="116" t="s">
        <v>3635</v>
      </c>
      <c r="I403" s="385" t="s">
        <v>768</v>
      </c>
      <c r="J403" s="577" t="s">
        <v>3215</v>
      </c>
      <c r="K403" s="561" t="s">
        <v>3636</v>
      </c>
      <c r="L403" s="385">
        <v>4</v>
      </c>
      <c r="M403" s="561" t="s">
        <v>3637</v>
      </c>
      <c r="N403" s="562" t="s">
        <v>1584</v>
      </c>
      <c r="O403" s="390">
        <f t="shared" si="14"/>
        <v>1300000</v>
      </c>
      <c r="P403" s="816">
        <f>+G403+O403+O404</f>
        <v>4800000</v>
      </c>
      <c r="W403" s="385"/>
    </row>
    <row r="404" spans="1:25" ht="25.15" customHeight="1">
      <c r="A404" s="385">
        <v>24</v>
      </c>
      <c r="B404" s="815"/>
      <c r="C404" s="381"/>
      <c r="D404" s="381"/>
      <c r="E404" s="381"/>
      <c r="F404" s="381"/>
      <c r="G404" s="579"/>
      <c r="H404" s="116" t="s">
        <v>3638</v>
      </c>
      <c r="I404" s="385" t="s">
        <v>733</v>
      </c>
      <c r="J404" s="577" t="s">
        <v>3639</v>
      </c>
      <c r="K404" s="561" t="s">
        <v>3640</v>
      </c>
      <c r="L404" s="385">
        <v>3</v>
      </c>
      <c r="M404" s="561" t="s">
        <v>3641</v>
      </c>
      <c r="N404" s="562" t="s">
        <v>1584</v>
      </c>
      <c r="O404" s="390">
        <f t="shared" si="14"/>
        <v>2400000</v>
      </c>
      <c r="P404" s="817"/>
      <c r="W404" s="385"/>
    </row>
    <row r="405" spans="1:25" ht="25.15" customHeight="1">
      <c r="A405" s="385">
        <v>25</v>
      </c>
      <c r="B405" s="392" t="s">
        <v>3642</v>
      </c>
      <c r="C405" s="385">
        <v>4</v>
      </c>
      <c r="D405" s="390">
        <f>VLOOKUP(C405,$Q$2:$S$5,3)</f>
        <v>1300000</v>
      </c>
      <c r="E405" s="385">
        <v>3</v>
      </c>
      <c r="F405" s="390">
        <f>VLOOKUP(E405,$Q$2:$S$5,3)</f>
        <v>2400000</v>
      </c>
      <c r="G405" s="580">
        <f>+F405-D405</f>
        <v>1100000</v>
      </c>
      <c r="H405" s="116" t="s">
        <v>3643</v>
      </c>
      <c r="I405" s="385" t="s">
        <v>733</v>
      </c>
      <c r="J405" s="581" t="s">
        <v>3644</v>
      </c>
      <c r="K405" s="582" t="s">
        <v>3645</v>
      </c>
      <c r="L405" s="385">
        <v>3</v>
      </c>
      <c r="M405" s="582" t="s">
        <v>3646</v>
      </c>
      <c r="N405" s="583" t="s">
        <v>1585</v>
      </c>
      <c r="O405" s="390">
        <f t="shared" si="14"/>
        <v>2400000</v>
      </c>
      <c r="P405" s="390">
        <f>+G405+O405</f>
        <v>3500000</v>
      </c>
      <c r="W405" s="385"/>
    </row>
    <row r="406" spans="1:25" ht="25.15" customHeight="1">
      <c r="A406" s="385">
        <v>26</v>
      </c>
      <c r="B406" s="392" t="s">
        <v>3647</v>
      </c>
      <c r="C406" s="381"/>
      <c r="D406" s="381"/>
      <c r="E406" s="381"/>
      <c r="F406" s="381"/>
      <c r="G406" s="381"/>
      <c r="H406" s="116" t="s">
        <v>3648</v>
      </c>
      <c r="I406" s="385" t="s">
        <v>792</v>
      </c>
      <c r="J406" s="412" t="s">
        <v>3649</v>
      </c>
      <c r="K406" s="584" t="s">
        <v>3650</v>
      </c>
      <c r="L406" s="385">
        <v>4</v>
      </c>
      <c r="M406" s="585" t="s">
        <v>1586</v>
      </c>
      <c r="N406" s="532" t="s">
        <v>1587</v>
      </c>
      <c r="O406" s="390">
        <f t="shared" si="14"/>
        <v>1300000</v>
      </c>
      <c r="P406" s="390">
        <f>+G406+O406</f>
        <v>1300000</v>
      </c>
      <c r="W406" s="385"/>
    </row>
    <row r="407" spans="1:25" ht="25.15" customHeight="1">
      <c r="A407" s="385">
        <v>27</v>
      </c>
      <c r="B407" s="814" t="s">
        <v>3651</v>
      </c>
      <c r="C407" s="383"/>
      <c r="D407" s="383"/>
      <c r="E407" s="383"/>
      <c r="F407" s="383"/>
      <c r="G407" s="383"/>
      <c r="H407" s="500" t="s">
        <v>3652</v>
      </c>
      <c r="I407" s="586" t="s">
        <v>866</v>
      </c>
      <c r="J407" s="577" t="s">
        <v>3653</v>
      </c>
      <c r="K407" s="578" t="s">
        <v>3654</v>
      </c>
      <c r="L407" s="385">
        <v>3</v>
      </c>
      <c r="M407" s="470" t="s">
        <v>1588</v>
      </c>
      <c r="N407" s="587" t="s">
        <v>1589</v>
      </c>
      <c r="O407" s="390">
        <f t="shared" si="14"/>
        <v>2400000</v>
      </c>
      <c r="P407" s="816">
        <f>+G407+O407+O408+O409</f>
        <v>6100000</v>
      </c>
      <c r="W407" s="385"/>
    </row>
    <row r="408" spans="1:25" ht="25.15" customHeight="1">
      <c r="A408" s="385">
        <v>28</v>
      </c>
      <c r="B408" s="818"/>
      <c r="C408" s="417"/>
      <c r="D408" s="417"/>
      <c r="E408" s="417"/>
      <c r="F408" s="417"/>
      <c r="G408" s="417"/>
      <c r="H408" s="588" t="s">
        <v>3655</v>
      </c>
      <c r="I408" s="586" t="s">
        <v>1062</v>
      </c>
      <c r="J408" s="589" t="s">
        <v>3656</v>
      </c>
      <c r="K408" s="590" t="s">
        <v>3657</v>
      </c>
      <c r="L408" s="385">
        <v>3</v>
      </c>
      <c r="M408" s="571" t="s">
        <v>1588</v>
      </c>
      <c r="N408" s="591" t="s">
        <v>1589</v>
      </c>
      <c r="O408" s="390">
        <f t="shared" si="14"/>
        <v>2400000</v>
      </c>
      <c r="P408" s="837"/>
      <c r="W408" s="385"/>
      <c r="Y408" s="360" t="s">
        <v>147</v>
      </c>
    </row>
    <row r="409" spans="1:25" ht="25.15" customHeight="1">
      <c r="A409" s="385">
        <v>29</v>
      </c>
      <c r="B409" s="815"/>
      <c r="C409" s="381"/>
      <c r="D409" s="381"/>
      <c r="E409" s="381"/>
      <c r="F409" s="381"/>
      <c r="G409" s="381"/>
      <c r="H409" s="500" t="s">
        <v>3658</v>
      </c>
      <c r="I409" s="562" t="s">
        <v>733</v>
      </c>
      <c r="J409" s="577" t="s">
        <v>3659</v>
      </c>
      <c r="K409" s="578" t="s">
        <v>3660</v>
      </c>
      <c r="L409" s="385">
        <v>4</v>
      </c>
      <c r="M409" s="470" t="s">
        <v>3661</v>
      </c>
      <c r="N409" s="557" t="s">
        <v>1589</v>
      </c>
      <c r="O409" s="390">
        <f t="shared" si="14"/>
        <v>1300000</v>
      </c>
      <c r="P409" s="817"/>
      <c r="Q409" s="360">
        <v>41</v>
      </c>
      <c r="W409" s="385"/>
    </row>
    <row r="410" spans="1:25">
      <c r="A410" s="599"/>
      <c r="B410" s="611" t="s">
        <v>3674</v>
      </c>
      <c r="C410" s="477"/>
      <c r="D410" s="477"/>
      <c r="E410" s="477"/>
      <c r="F410" s="477"/>
      <c r="G410" s="477"/>
      <c r="H410" s="611" t="s">
        <v>3679</v>
      </c>
      <c r="I410" s="611" t="s">
        <v>737</v>
      </c>
      <c r="J410" s="628">
        <v>45083</v>
      </c>
      <c r="K410" s="629" t="s">
        <v>3788</v>
      </c>
      <c r="L410" s="618">
        <v>4</v>
      </c>
      <c r="M410" s="629" t="s">
        <v>3789</v>
      </c>
      <c r="N410" s="599"/>
      <c r="O410" s="600">
        <v>1236066</v>
      </c>
      <c r="P410" s="601"/>
      <c r="Q410" s="360" t="s">
        <v>3897</v>
      </c>
      <c r="X410" s="360" t="s">
        <v>147</v>
      </c>
    </row>
    <row r="411" spans="1:25" ht="25.15" customHeight="1">
      <c r="A411" s="401"/>
      <c r="B411" s="482"/>
      <c r="C411" s="483"/>
      <c r="D411" s="483"/>
      <c r="E411" s="483"/>
      <c r="F411" s="483"/>
      <c r="G411" s="483"/>
      <c r="H411" s="473"/>
      <c r="I411" s="401"/>
      <c r="J411" s="453"/>
      <c r="K411" s="474"/>
      <c r="L411" s="401"/>
      <c r="M411" s="400"/>
      <c r="N411" s="401"/>
      <c r="O411" s="484"/>
      <c r="P411" s="485"/>
      <c r="W411" s="385"/>
    </row>
    <row r="412" spans="1:25" s="407" customFormat="1" ht="25.15" customHeight="1">
      <c r="A412" s="486"/>
      <c r="B412" s="592" t="s">
        <v>3662</v>
      </c>
      <c r="C412" s="487"/>
      <c r="D412" s="487"/>
      <c r="E412" s="487"/>
      <c r="F412" s="487"/>
      <c r="G412" s="488">
        <f>SUM(G413:G416)</f>
        <v>14400000</v>
      </c>
      <c r="H412" s="593"/>
      <c r="I412" s="486"/>
      <c r="J412" s="489"/>
      <c r="K412" s="490"/>
      <c r="L412" s="486"/>
      <c r="M412" s="491"/>
      <c r="N412" s="486"/>
      <c r="O412" s="406">
        <f>SUM(O413:O416)</f>
        <v>9500000</v>
      </c>
      <c r="P412" s="492">
        <f>+P413+P414</f>
        <v>23900000</v>
      </c>
      <c r="W412" s="594"/>
    </row>
    <row r="413" spans="1:25" s="357" customFormat="1" ht="25.15" customHeight="1">
      <c r="A413" s="385">
        <v>1</v>
      </c>
      <c r="B413" s="116" t="s">
        <v>931</v>
      </c>
      <c r="C413" s="477"/>
      <c r="D413" s="477"/>
      <c r="E413" s="477">
        <v>1</v>
      </c>
      <c r="F413" s="390">
        <f>VLOOKUP(E413,$Q$2:$S$5,3)</f>
        <v>7200000</v>
      </c>
      <c r="G413" s="158">
        <f>+F413-D413</f>
        <v>7200000</v>
      </c>
      <c r="H413" s="384" t="s">
        <v>3663</v>
      </c>
      <c r="I413" s="385" t="s">
        <v>787</v>
      </c>
      <c r="J413" s="595" t="s">
        <v>3664</v>
      </c>
      <c r="K413" s="387" t="s">
        <v>3665</v>
      </c>
      <c r="L413" s="385">
        <v>2</v>
      </c>
      <c r="M413" s="596" t="s">
        <v>3666</v>
      </c>
      <c r="N413" s="394" t="s">
        <v>3667</v>
      </c>
      <c r="O413" s="390">
        <f t="shared" ref="O413:O415" si="15">VLOOKUP(L413,$Q$2:$S$5,3)</f>
        <v>4700000</v>
      </c>
      <c r="P413" s="141">
        <f>+G413+O413</f>
        <v>11900000</v>
      </c>
      <c r="W413" s="597"/>
    </row>
    <row r="414" spans="1:25" s="357" customFormat="1" ht="25.15" customHeight="1">
      <c r="A414" s="385">
        <v>2</v>
      </c>
      <c r="B414" s="116" t="s">
        <v>746</v>
      </c>
      <c r="C414" s="477"/>
      <c r="D414" s="477"/>
      <c r="E414" s="477">
        <v>1</v>
      </c>
      <c r="F414" s="390">
        <f>VLOOKUP(E414,$Q$2:$S$5,3)</f>
        <v>7200000</v>
      </c>
      <c r="G414" s="158">
        <f>+F414-D414</f>
        <v>7200000</v>
      </c>
      <c r="H414" s="384" t="s">
        <v>741</v>
      </c>
      <c r="I414" s="385" t="s">
        <v>733</v>
      </c>
      <c r="J414" s="595" t="s">
        <v>3668</v>
      </c>
      <c r="K414" s="387" t="s">
        <v>743</v>
      </c>
      <c r="L414" s="385">
        <v>3</v>
      </c>
      <c r="M414" s="470" t="s">
        <v>3669</v>
      </c>
      <c r="N414" s="420" t="s">
        <v>3670</v>
      </c>
      <c r="O414" s="390">
        <f t="shared" si="15"/>
        <v>2400000</v>
      </c>
      <c r="P414" s="834">
        <f>+G414+O414+O415</f>
        <v>12000000</v>
      </c>
      <c r="W414" s="597"/>
    </row>
    <row r="415" spans="1:25" s="357" customFormat="1" ht="25.15" customHeight="1">
      <c r="A415" s="385"/>
      <c r="B415" s="435"/>
      <c r="C415" s="477"/>
      <c r="D415" s="477"/>
      <c r="E415" s="477"/>
      <c r="F415" s="477"/>
      <c r="G415" s="477"/>
      <c r="H415" s="384" t="s">
        <v>747</v>
      </c>
      <c r="I415" s="385" t="s">
        <v>792</v>
      </c>
      <c r="J415" s="595" t="s">
        <v>3671</v>
      </c>
      <c r="K415" s="387" t="s">
        <v>749</v>
      </c>
      <c r="L415" s="385">
        <v>3</v>
      </c>
      <c r="M415" s="470" t="s">
        <v>3669</v>
      </c>
      <c r="N415" s="420" t="s">
        <v>3670</v>
      </c>
      <c r="O415" s="390">
        <f t="shared" si="15"/>
        <v>2400000</v>
      </c>
      <c r="P415" s="859"/>
      <c r="W415" s="597"/>
    </row>
    <row r="416" spans="1:25" s="60" customFormat="1" ht="25.15" customHeight="1">
      <c r="A416" s="401"/>
      <c r="B416" s="482"/>
      <c r="C416" s="483"/>
      <c r="D416" s="483"/>
      <c r="E416" s="483"/>
      <c r="F416" s="483"/>
      <c r="G416" s="483"/>
      <c r="H416" s="400"/>
      <c r="I416" s="401"/>
      <c r="J416" s="624"/>
      <c r="K416" s="403"/>
      <c r="L416" s="401"/>
      <c r="M416" s="625"/>
      <c r="N416" s="626"/>
      <c r="O416" s="404"/>
      <c r="P416" s="627"/>
      <c r="W416" s="598"/>
    </row>
    <row r="419" spans="2:3">
      <c r="B419" s="362" t="s">
        <v>3901</v>
      </c>
      <c r="C419" s="363">
        <f>COUNTIF($L$9:$L$416,"1")</f>
        <v>4</v>
      </c>
    </row>
    <row r="420" spans="2:3">
      <c r="B420" s="362" t="s">
        <v>3902</v>
      </c>
      <c r="C420" s="363">
        <f>COUNTIF($L$9:$L$416,"2")</f>
        <v>18</v>
      </c>
    </row>
    <row r="421" spans="2:3">
      <c r="B421" s="362" t="s">
        <v>3903</v>
      </c>
      <c r="C421" s="363">
        <f>COUNTIF($L$9:$L$416,"3")</f>
        <v>77</v>
      </c>
    </row>
    <row r="422" spans="2:3">
      <c r="B422" s="362" t="s">
        <v>3904</v>
      </c>
      <c r="C422" s="363">
        <f>COUNTIF($L$9:$L$416,"4")</f>
        <v>275</v>
      </c>
    </row>
    <row r="423" spans="2:3">
      <c r="C423" s="356">
        <f>SUM(C419:C422)</f>
        <v>374</v>
      </c>
    </row>
  </sheetData>
  <mergeCells count="212">
    <mergeCell ref="P414:P415"/>
    <mergeCell ref="P390:P391"/>
    <mergeCell ref="B393:B394"/>
    <mergeCell ref="P393:P394"/>
    <mergeCell ref="B395:B399"/>
    <mergeCell ref="P395:P399"/>
    <mergeCell ref="B400:B401"/>
    <mergeCell ref="P400:P401"/>
    <mergeCell ref="B358:B360"/>
    <mergeCell ref="P358:P360"/>
    <mergeCell ref="B364:B365"/>
    <mergeCell ref="P364:P365"/>
    <mergeCell ref="B403:B404"/>
    <mergeCell ref="P403:P404"/>
    <mergeCell ref="B407:B409"/>
    <mergeCell ref="P407:P409"/>
    <mergeCell ref="B380:B384"/>
    <mergeCell ref="P380:P384"/>
    <mergeCell ref="B388:B389"/>
    <mergeCell ref="P388:P389"/>
    <mergeCell ref="B366:B367"/>
    <mergeCell ref="P366:P367"/>
    <mergeCell ref="B368:B369"/>
    <mergeCell ref="P368:P369"/>
    <mergeCell ref="B378:B379"/>
    <mergeCell ref="P378:P379"/>
    <mergeCell ref="B371:B372"/>
    <mergeCell ref="B373:B374"/>
    <mergeCell ref="B385:B387"/>
    <mergeCell ref="P385:P387"/>
    <mergeCell ref="B334:B335"/>
    <mergeCell ref="P334:P335"/>
    <mergeCell ref="B337:B338"/>
    <mergeCell ref="P337:P338"/>
    <mergeCell ref="B340:B342"/>
    <mergeCell ref="P340:P342"/>
    <mergeCell ref="B343:B345"/>
    <mergeCell ref="P343:P345"/>
    <mergeCell ref="B350:B351"/>
    <mergeCell ref="P350:P351"/>
    <mergeCell ref="B346:B347"/>
    <mergeCell ref="P346:P347"/>
    <mergeCell ref="B348:B349"/>
    <mergeCell ref="P348:P349"/>
    <mergeCell ref="B355:B356"/>
    <mergeCell ref="P355:P356"/>
    <mergeCell ref="B316:B318"/>
    <mergeCell ref="P316:P318"/>
    <mergeCell ref="B323:B324"/>
    <mergeCell ref="P323:P324"/>
    <mergeCell ref="B325:B327"/>
    <mergeCell ref="B330:B332"/>
    <mergeCell ref="P330:P332"/>
    <mergeCell ref="B320:B321"/>
    <mergeCell ref="P320:P321"/>
    <mergeCell ref="B308:B310"/>
    <mergeCell ref="P308:P310"/>
    <mergeCell ref="B311:B313"/>
    <mergeCell ref="P311:P313"/>
    <mergeCell ref="B295:B296"/>
    <mergeCell ref="P295:P296"/>
    <mergeCell ref="B297:B298"/>
    <mergeCell ref="P297:P298"/>
    <mergeCell ref="B299:B301"/>
    <mergeCell ref="P299:P301"/>
    <mergeCell ref="B302:B307"/>
    <mergeCell ref="P302:P307"/>
    <mergeCell ref="B283:B285"/>
    <mergeCell ref="P283:P285"/>
    <mergeCell ref="B290:B291"/>
    <mergeCell ref="P290:P291"/>
    <mergeCell ref="B292:B294"/>
    <mergeCell ref="P292:P294"/>
    <mergeCell ref="B275:B276"/>
    <mergeCell ref="P275:P276"/>
    <mergeCell ref="B277:B279"/>
    <mergeCell ref="P277:P279"/>
    <mergeCell ref="B280:B282"/>
    <mergeCell ref="P280:P282"/>
    <mergeCell ref="P286:P287"/>
    <mergeCell ref="B286:B287"/>
    <mergeCell ref="B262:B265"/>
    <mergeCell ref="P262:P265"/>
    <mergeCell ref="B266:B269"/>
    <mergeCell ref="P266:P269"/>
    <mergeCell ref="B270:B271"/>
    <mergeCell ref="B273:B274"/>
    <mergeCell ref="P273:P274"/>
    <mergeCell ref="B248:B250"/>
    <mergeCell ref="P248:P250"/>
    <mergeCell ref="B254:B256"/>
    <mergeCell ref="P254:P256"/>
    <mergeCell ref="B258:B261"/>
    <mergeCell ref="P258:P261"/>
    <mergeCell ref="B233:B235"/>
    <mergeCell ref="P233:P235"/>
    <mergeCell ref="B237:B240"/>
    <mergeCell ref="P237:P240"/>
    <mergeCell ref="B242:B243"/>
    <mergeCell ref="P242:P243"/>
    <mergeCell ref="B213:B215"/>
    <mergeCell ref="P213:P215"/>
    <mergeCell ref="P217:P218"/>
    <mergeCell ref="B223:B226"/>
    <mergeCell ref="P223:P226"/>
    <mergeCell ref="B227:B232"/>
    <mergeCell ref="C228:C232"/>
    <mergeCell ref="D229:D232"/>
    <mergeCell ref="P227:P232"/>
    <mergeCell ref="B189:B190"/>
    <mergeCell ref="P189:P190"/>
    <mergeCell ref="B192:B194"/>
    <mergeCell ref="B204:B205"/>
    <mergeCell ref="P204:P205"/>
    <mergeCell ref="B207:B210"/>
    <mergeCell ref="P207:P210"/>
    <mergeCell ref="B178:B182"/>
    <mergeCell ref="P178:P182"/>
    <mergeCell ref="B183:B185"/>
    <mergeCell ref="P183:P185"/>
    <mergeCell ref="B187:B188"/>
    <mergeCell ref="P187:P188"/>
    <mergeCell ref="B196:B200"/>
    <mergeCell ref="P196:P200"/>
    <mergeCell ref="B167:B169"/>
    <mergeCell ref="P167:P169"/>
    <mergeCell ref="B170:B172"/>
    <mergeCell ref="P170:P172"/>
    <mergeCell ref="B173:B176"/>
    <mergeCell ref="P173:P176"/>
    <mergeCell ref="B147:B149"/>
    <mergeCell ref="P147:P149"/>
    <mergeCell ref="B162:B166"/>
    <mergeCell ref="P162:P166"/>
    <mergeCell ref="B150:B153"/>
    <mergeCell ref="P150:P153"/>
    <mergeCell ref="B138:B140"/>
    <mergeCell ref="P138:P140"/>
    <mergeCell ref="B143:B144"/>
    <mergeCell ref="P143:P144"/>
    <mergeCell ref="B145:B146"/>
    <mergeCell ref="P145:P146"/>
    <mergeCell ref="B126:B128"/>
    <mergeCell ref="P126:P128"/>
    <mergeCell ref="B129:B130"/>
    <mergeCell ref="P129:P130"/>
    <mergeCell ref="B131:B135"/>
    <mergeCell ref="P131:P135"/>
    <mergeCell ref="B115:B116"/>
    <mergeCell ref="P115:P116"/>
    <mergeCell ref="P121:P124"/>
    <mergeCell ref="B122:B124"/>
    <mergeCell ref="B97:B102"/>
    <mergeCell ref="P97:P102"/>
    <mergeCell ref="B103:B106"/>
    <mergeCell ref="P103:P106"/>
    <mergeCell ref="B108:B109"/>
    <mergeCell ref="P108:P109"/>
    <mergeCell ref="B111:B114"/>
    <mergeCell ref="P111:P114"/>
    <mergeCell ref="B86:B88"/>
    <mergeCell ref="P86:P88"/>
    <mergeCell ref="B89:B92"/>
    <mergeCell ref="P89:P92"/>
    <mergeCell ref="B93:B96"/>
    <mergeCell ref="P93:P96"/>
    <mergeCell ref="B74:B76"/>
    <mergeCell ref="P74:P76"/>
    <mergeCell ref="B77:B81"/>
    <mergeCell ref="P77:P81"/>
    <mergeCell ref="B82:B84"/>
    <mergeCell ref="P82:P84"/>
    <mergeCell ref="B59:B61"/>
    <mergeCell ref="P59:P61"/>
    <mergeCell ref="B62:B67"/>
    <mergeCell ref="P62:P67"/>
    <mergeCell ref="B69:B70"/>
    <mergeCell ref="P69:P70"/>
    <mergeCell ref="B50:B51"/>
    <mergeCell ref="P50:P51"/>
    <mergeCell ref="B52:B53"/>
    <mergeCell ref="P52:P53"/>
    <mergeCell ref="B54:B58"/>
    <mergeCell ref="P54:P58"/>
    <mergeCell ref="B34:B38"/>
    <mergeCell ref="P34:P38"/>
    <mergeCell ref="B39:B40"/>
    <mergeCell ref="P39:P40"/>
    <mergeCell ref="B47:B49"/>
    <mergeCell ref="P47:P49"/>
    <mergeCell ref="B23:B24"/>
    <mergeCell ref="P23:P24"/>
    <mergeCell ref="B27:B30"/>
    <mergeCell ref="P27:P30"/>
    <mergeCell ref="B32:B33"/>
    <mergeCell ref="P32:P33"/>
    <mergeCell ref="B9:B10"/>
    <mergeCell ref="P9:P10"/>
    <mergeCell ref="B17:B18"/>
    <mergeCell ref="P17:P18"/>
    <mergeCell ref="B19:B20"/>
    <mergeCell ref="P19:P20"/>
    <mergeCell ref="A2:P2"/>
    <mergeCell ref="A3:O3"/>
    <mergeCell ref="A5:A6"/>
    <mergeCell ref="B5:B6"/>
    <mergeCell ref="C5:D5"/>
    <mergeCell ref="E5:G5"/>
    <mergeCell ref="H5:O5"/>
    <mergeCell ref="P5:P6"/>
    <mergeCell ref="B11:B12"/>
    <mergeCell ref="P11:P12"/>
  </mergeCells>
  <hyperlinks>
    <hyperlink ref="N9" r:id="rId1" xr:uid="{00000000-0004-0000-0400-000000000000}"/>
    <hyperlink ref="N10" r:id="rId2" xr:uid="{00000000-0004-0000-0400-000001000000}"/>
    <hyperlink ref="N11" r:id="rId3" xr:uid="{00000000-0004-0000-0400-000002000000}"/>
    <hyperlink ref="N13" r:id="rId4" xr:uid="{00000000-0004-0000-0400-000003000000}"/>
    <hyperlink ref="N14" r:id="rId5" xr:uid="{00000000-0004-0000-0400-000004000000}"/>
    <hyperlink ref="N27" r:id="rId6" xr:uid="{00000000-0004-0000-0400-000005000000}"/>
    <hyperlink ref="N28" r:id="rId7" xr:uid="{00000000-0004-0000-0400-000006000000}"/>
    <hyperlink ref="N29" r:id="rId8" xr:uid="{00000000-0004-0000-0400-000007000000}"/>
    <hyperlink ref="N30" r:id="rId9" xr:uid="{00000000-0004-0000-0400-000008000000}"/>
    <hyperlink ref="N19" r:id="rId10" xr:uid="{00000000-0004-0000-0400-000009000000}"/>
    <hyperlink ref="N20" r:id="rId11" xr:uid="{00000000-0004-0000-0400-00000A000000}"/>
    <hyperlink ref="N32" r:id="rId12" xr:uid="{00000000-0004-0000-0400-00000B000000}"/>
    <hyperlink ref="N33" r:id="rId13" xr:uid="{00000000-0004-0000-0400-00000C000000}"/>
    <hyperlink ref="N25" r:id="rId14" xr:uid="{00000000-0004-0000-0400-00000D000000}"/>
    <hyperlink ref="N34" r:id="rId15" xr:uid="{00000000-0004-0000-0400-00000E000000}"/>
    <hyperlink ref="N35:N38" r:id="rId16" display="dshai2020@gmail.com" xr:uid="{00000000-0004-0000-0400-00000F000000}"/>
    <hyperlink ref="N23" r:id="rId17" xr:uid="{00000000-0004-0000-0400-000010000000}"/>
    <hyperlink ref="N24" r:id="rId18" xr:uid="{00000000-0004-0000-0400-000011000000}"/>
    <hyperlink ref="N41" r:id="rId19" xr:uid="{00000000-0004-0000-0400-000012000000}"/>
    <hyperlink ref="N17" r:id="rId20" xr:uid="{00000000-0004-0000-0400-000013000000}"/>
    <hyperlink ref="N18" r:id="rId21" xr:uid="{00000000-0004-0000-0400-000014000000}"/>
    <hyperlink ref="N26" r:id="rId22" xr:uid="{00000000-0004-0000-0400-000015000000}"/>
    <hyperlink ref="N42" r:id="rId23" xr:uid="{00000000-0004-0000-0400-000016000000}"/>
    <hyperlink ref="N52" r:id="rId24" xr:uid="{00000000-0004-0000-0400-000017000000}"/>
    <hyperlink ref="N53" r:id="rId25" xr:uid="{00000000-0004-0000-0400-000018000000}"/>
    <hyperlink ref="N54" r:id="rId26" xr:uid="{00000000-0004-0000-0400-000019000000}"/>
    <hyperlink ref="N55" r:id="rId27" xr:uid="{00000000-0004-0000-0400-00001A000000}"/>
    <hyperlink ref="N66:N67" r:id="rId28" display="hoaintt@attech.com.vn" xr:uid="{00000000-0004-0000-0400-00001B000000}"/>
    <hyperlink ref="N62" r:id="rId29" xr:uid="{00000000-0004-0000-0400-00001C000000}"/>
    <hyperlink ref="N63" r:id="rId30" xr:uid="{00000000-0004-0000-0400-00001D000000}"/>
    <hyperlink ref="N64" r:id="rId31" xr:uid="{00000000-0004-0000-0400-00001E000000}"/>
    <hyperlink ref="N65" r:id="rId32" xr:uid="{00000000-0004-0000-0400-00001F000000}"/>
    <hyperlink ref="N69" r:id="rId33" xr:uid="{00000000-0004-0000-0400-000020000000}"/>
    <hyperlink ref="N70" r:id="rId34" xr:uid="{00000000-0004-0000-0400-000021000000}"/>
    <hyperlink ref="N68" r:id="rId35" xr:uid="{00000000-0004-0000-0400-000022000000}"/>
    <hyperlink ref="N47" r:id="rId36" xr:uid="{00000000-0004-0000-0400-000023000000}"/>
    <hyperlink ref="N48" r:id="rId37" xr:uid="{00000000-0004-0000-0400-000024000000}"/>
    <hyperlink ref="N49" r:id="rId38" xr:uid="{00000000-0004-0000-0400-000025000000}"/>
    <hyperlink ref="N50" r:id="rId39" xr:uid="{00000000-0004-0000-0400-000026000000}"/>
    <hyperlink ref="N51" r:id="rId40" xr:uid="{00000000-0004-0000-0400-000027000000}"/>
    <hyperlink ref="N61" r:id="rId41" xr:uid="{00000000-0004-0000-0400-000028000000}"/>
    <hyperlink ref="N59" r:id="rId42" xr:uid="{00000000-0004-0000-0400-000029000000}"/>
    <hyperlink ref="N60" r:id="rId43" xr:uid="{00000000-0004-0000-0400-00002A000000}"/>
    <hyperlink ref="N143" r:id="rId44" xr:uid="{00000000-0004-0000-0400-00002B000000}"/>
    <hyperlink ref="N144" r:id="rId45" xr:uid="{00000000-0004-0000-0400-00002C000000}"/>
    <hyperlink ref="N145" r:id="rId46" xr:uid="{00000000-0004-0000-0400-00002D000000}"/>
    <hyperlink ref="N146" r:id="rId47" xr:uid="{00000000-0004-0000-0400-00002E000000}"/>
    <hyperlink ref="N147" r:id="rId48" xr:uid="{00000000-0004-0000-0400-00002F000000}"/>
    <hyperlink ref="N148" r:id="rId49" xr:uid="{00000000-0004-0000-0400-000030000000}"/>
    <hyperlink ref="N149" r:id="rId50" xr:uid="{00000000-0004-0000-0400-000031000000}"/>
    <hyperlink ref="N151" r:id="rId51" xr:uid="{00000000-0004-0000-0400-000032000000}"/>
    <hyperlink ref="N152" r:id="rId52" xr:uid="{00000000-0004-0000-0400-000033000000}"/>
    <hyperlink ref="N150" r:id="rId53" xr:uid="{00000000-0004-0000-0400-000034000000}"/>
    <hyperlink ref="N154" r:id="rId54" xr:uid="{00000000-0004-0000-0400-000035000000}"/>
    <hyperlink ref="N158" r:id="rId55" xr:uid="{00000000-0004-0000-0400-000036000000}"/>
    <hyperlink ref="N213" r:id="rId56" xr:uid="{00000000-0004-0000-0400-000037000000}"/>
    <hyperlink ref="N214:N215" r:id="rId57" display="haint@attech.com.vn" xr:uid="{00000000-0004-0000-0400-000038000000}"/>
    <hyperlink ref="N216" r:id="rId58" xr:uid="{00000000-0004-0000-0400-000039000000}"/>
    <hyperlink ref="N217" r:id="rId59" xr:uid="{00000000-0004-0000-0400-00003A000000}"/>
    <hyperlink ref="N218" r:id="rId60" xr:uid="{00000000-0004-0000-0400-00003B000000}"/>
    <hyperlink ref="N256" r:id="rId61" xr:uid="{00000000-0004-0000-0400-00003C000000}"/>
    <hyperlink ref="N275" r:id="rId62" xr:uid="{00000000-0004-0000-0400-00003D000000}"/>
    <hyperlink ref="N276" r:id="rId63" xr:uid="{00000000-0004-0000-0400-00003E000000}"/>
    <hyperlink ref="N267:N269" r:id="rId64" display="linhtd@attech.com.vn" xr:uid="{00000000-0004-0000-0400-00003F000000}"/>
    <hyperlink ref="N266" r:id="rId65" xr:uid="{00000000-0004-0000-0400-000040000000}"/>
    <hyperlink ref="N315" r:id="rId66" xr:uid="{00000000-0004-0000-0400-000041000000}"/>
    <hyperlink ref="N330" r:id="rId67" xr:uid="{00000000-0004-0000-0400-000042000000}"/>
    <hyperlink ref="N331" r:id="rId68" xr:uid="{00000000-0004-0000-0400-000043000000}"/>
    <hyperlink ref="N332" r:id="rId69" xr:uid="{00000000-0004-0000-0400-000044000000}"/>
    <hyperlink ref="N280" r:id="rId70" xr:uid="{00000000-0004-0000-0400-000045000000}"/>
    <hyperlink ref="N281" r:id="rId71" xr:uid="{00000000-0004-0000-0400-000046000000}"/>
    <hyperlink ref="N279" r:id="rId72" xr:uid="{00000000-0004-0000-0400-000047000000}"/>
    <hyperlink ref="N258" r:id="rId73" xr:uid="{00000000-0004-0000-0400-000048000000}"/>
    <hyperlink ref="N259" r:id="rId74" xr:uid="{00000000-0004-0000-0400-000049000000}"/>
    <hyperlink ref="N260" r:id="rId75" xr:uid="{00000000-0004-0000-0400-00004A000000}"/>
    <hyperlink ref="N261" r:id="rId76" xr:uid="{00000000-0004-0000-0400-00004B000000}"/>
    <hyperlink ref="N270" r:id="rId77" xr:uid="{00000000-0004-0000-0400-00004C000000}"/>
    <hyperlink ref="N271" r:id="rId78" xr:uid="{00000000-0004-0000-0400-00004D000000}"/>
    <hyperlink ref="N39" r:id="rId79" xr:uid="{00000000-0004-0000-0400-00004E000000}"/>
    <hyperlink ref="N40" r:id="rId80" xr:uid="{00000000-0004-0000-0400-00004F000000}"/>
    <hyperlink ref="N84" r:id="rId81" xr:uid="{00000000-0004-0000-0400-000050000000}"/>
    <hyperlink ref="N82" r:id="rId82" xr:uid="{00000000-0004-0000-0400-000051000000}"/>
    <hyperlink ref="N83" r:id="rId83" xr:uid="{00000000-0004-0000-0400-000052000000}"/>
    <hyperlink ref="N93" r:id="rId84" xr:uid="{00000000-0004-0000-0400-000053000000}"/>
    <hyperlink ref="N94" r:id="rId85" xr:uid="{00000000-0004-0000-0400-000054000000}"/>
    <hyperlink ref="N95" r:id="rId86" xr:uid="{00000000-0004-0000-0400-000055000000}"/>
    <hyperlink ref="N96" r:id="rId87" xr:uid="{00000000-0004-0000-0400-000056000000}"/>
    <hyperlink ref="N77" r:id="rId88" xr:uid="{00000000-0004-0000-0400-000057000000}"/>
    <hyperlink ref="N74:N76" r:id="rId89" display="daonta@attech.com.vn" xr:uid="{00000000-0004-0000-0400-000058000000}"/>
    <hyperlink ref="N89" r:id="rId90" xr:uid="{00000000-0004-0000-0400-000059000000}"/>
    <hyperlink ref="N90" r:id="rId91" xr:uid="{00000000-0004-0000-0400-00005A000000}"/>
    <hyperlink ref="N91" r:id="rId92" xr:uid="{00000000-0004-0000-0400-00005B000000}"/>
    <hyperlink ref="N92" r:id="rId93" xr:uid="{00000000-0004-0000-0400-00005C000000}"/>
    <hyperlink ref="N107" r:id="rId94" xr:uid="{00000000-0004-0000-0400-00005D000000}"/>
    <hyperlink ref="N85" r:id="rId95" xr:uid="{00000000-0004-0000-0400-00005E000000}"/>
    <hyperlink ref="N97" r:id="rId96" xr:uid="{00000000-0004-0000-0400-00005F000000}"/>
    <hyperlink ref="N98:N101" r:id="rId97" display="namattech@gmail.com" xr:uid="{00000000-0004-0000-0400-000060000000}"/>
    <hyperlink ref="N104:N106" r:id="rId98" display="linhht@attech.com.vn" xr:uid="{00000000-0004-0000-0400-000061000000}"/>
    <hyperlink ref="N103" r:id="rId99" xr:uid="{00000000-0004-0000-0400-000062000000}"/>
    <hyperlink ref="N102" r:id="rId100" xr:uid="{00000000-0004-0000-0400-000063000000}"/>
    <hyperlink ref="N86" r:id="rId101" xr:uid="{00000000-0004-0000-0400-000064000000}"/>
    <hyperlink ref="N87" r:id="rId102" xr:uid="{00000000-0004-0000-0400-000065000000}"/>
    <hyperlink ref="N88" r:id="rId103" xr:uid="{00000000-0004-0000-0400-000066000000}"/>
    <hyperlink ref="N108" r:id="rId104" xr:uid="{00000000-0004-0000-0400-000067000000}"/>
    <hyperlink ref="N109" r:id="rId105" xr:uid="{00000000-0004-0000-0400-000068000000}"/>
    <hyperlink ref="N110" r:id="rId106" xr:uid="{00000000-0004-0000-0400-000069000000}"/>
    <hyperlink ref="N111" r:id="rId107" xr:uid="{00000000-0004-0000-0400-00006A000000}"/>
    <hyperlink ref="N112:N113" r:id="rId108" display="thuyhuonglamm@gmail.com" xr:uid="{00000000-0004-0000-0400-00006B000000}"/>
    <hyperlink ref="N115" r:id="rId109" xr:uid="{00000000-0004-0000-0400-00006C000000}"/>
    <hyperlink ref="N116" r:id="rId110" xr:uid="{00000000-0004-0000-0400-00006D000000}"/>
    <hyperlink ref="N392" r:id="rId111" xr:uid="{00000000-0004-0000-0400-00006E000000}"/>
    <hyperlink ref="N407" r:id="rId112" xr:uid="{00000000-0004-0000-0400-00006F000000}"/>
    <hyperlink ref="N409" r:id="rId113" xr:uid="{00000000-0004-0000-0400-000070000000}"/>
    <hyperlink ref="N254" r:id="rId114" xr:uid="{00000000-0004-0000-0400-000071000000}"/>
    <hyperlink ref="N255" r:id="rId115" xr:uid="{00000000-0004-0000-0400-000072000000}"/>
    <hyperlink ref="N314" r:id="rId116" xr:uid="{00000000-0004-0000-0400-000073000000}"/>
    <hyperlink ref="N282" r:id="rId117" xr:uid="{00000000-0004-0000-0400-000074000000}"/>
    <hyperlink ref="N277" r:id="rId118" xr:uid="{00000000-0004-0000-0400-000075000000}"/>
    <hyperlink ref="N278" r:id="rId119" xr:uid="{00000000-0004-0000-0400-000076000000}"/>
    <hyperlink ref="N272" r:id="rId120" xr:uid="{00000000-0004-0000-0400-000077000000}"/>
    <hyperlink ref="N257" r:id="rId121" xr:uid="{00000000-0004-0000-0400-000078000000}"/>
    <hyperlink ref="N343" r:id="rId122" xr:uid="{00000000-0004-0000-0400-000079000000}"/>
    <hyperlink ref="N344" r:id="rId123" xr:uid="{00000000-0004-0000-0400-00007A000000}"/>
    <hyperlink ref="N346" r:id="rId124" xr:uid="{00000000-0004-0000-0400-00007B000000}"/>
    <hyperlink ref="N347" r:id="rId125" xr:uid="{00000000-0004-0000-0400-00007C000000}"/>
    <hyperlink ref="N348" r:id="rId126" xr:uid="{00000000-0004-0000-0400-00007D000000}"/>
    <hyperlink ref="N349" r:id="rId127" xr:uid="{00000000-0004-0000-0400-00007E000000}"/>
    <hyperlink ref="N350" r:id="rId128" xr:uid="{00000000-0004-0000-0400-00007F000000}"/>
    <hyperlink ref="N351" r:id="rId129" xr:uid="{00000000-0004-0000-0400-000080000000}"/>
    <hyperlink ref="N286" r:id="rId130" xr:uid="{00000000-0004-0000-0400-000081000000}"/>
    <hyperlink ref="N288" r:id="rId131" xr:uid="{00000000-0004-0000-0400-000082000000}"/>
    <hyperlink ref="N283" r:id="rId132" xr:uid="{00000000-0004-0000-0400-000083000000}"/>
    <hyperlink ref="N284" r:id="rId133" xr:uid="{00000000-0004-0000-0400-000084000000}"/>
    <hyperlink ref="N285" r:id="rId134" xr:uid="{00000000-0004-0000-0400-000085000000}"/>
    <hyperlink ref="N352" r:id="rId135" xr:uid="{00000000-0004-0000-0400-000086000000}"/>
    <hyperlink ref="N353" r:id="rId136" xr:uid="{00000000-0004-0000-0400-000087000000}"/>
    <hyperlink ref="N292" r:id="rId137" xr:uid="{00000000-0004-0000-0400-000088000000}"/>
    <hyperlink ref="N293" r:id="rId138" xr:uid="{00000000-0004-0000-0400-000089000000}"/>
    <hyperlink ref="N294" r:id="rId139" xr:uid="{00000000-0004-0000-0400-00008A000000}"/>
    <hyperlink ref="N354" r:id="rId140" xr:uid="{00000000-0004-0000-0400-00008B000000}"/>
    <hyperlink ref="N355" r:id="rId141" xr:uid="{00000000-0004-0000-0400-00008C000000}"/>
    <hyperlink ref="N357" r:id="rId142" xr:uid="{00000000-0004-0000-0400-00008D000000}"/>
    <hyperlink ref="N358" r:id="rId143" xr:uid="{00000000-0004-0000-0400-00008E000000}"/>
    <hyperlink ref="N360" r:id="rId144" xr:uid="{00000000-0004-0000-0400-00008F000000}"/>
    <hyperlink ref="N359" r:id="rId145" xr:uid="{00000000-0004-0000-0400-000090000000}"/>
    <hyperlink ref="N311" r:id="rId146" xr:uid="{00000000-0004-0000-0400-000091000000}"/>
    <hyperlink ref="N312" r:id="rId147" xr:uid="{00000000-0004-0000-0400-000092000000}"/>
    <hyperlink ref="N313" r:id="rId148" xr:uid="{00000000-0004-0000-0400-000093000000}"/>
    <hyperlink ref="N299" r:id="rId149" xr:uid="{00000000-0004-0000-0400-000094000000}"/>
    <hyperlink ref="N290" r:id="rId150" xr:uid="{00000000-0004-0000-0400-000095000000}"/>
    <hyperlink ref="N291" r:id="rId151" xr:uid="{00000000-0004-0000-0400-000096000000}"/>
    <hyperlink ref="N339" r:id="rId152" xr:uid="{00000000-0004-0000-0400-000097000000}"/>
    <hyperlink ref="N328" r:id="rId153" xr:uid="{00000000-0004-0000-0400-000098000000}"/>
    <hyperlink ref="N308" r:id="rId154" xr:uid="{00000000-0004-0000-0400-000099000000}"/>
    <hyperlink ref="N309" r:id="rId155" xr:uid="{00000000-0004-0000-0400-00009A000000}"/>
    <hyperlink ref="N310" r:id="rId156" xr:uid="{00000000-0004-0000-0400-00009B000000}"/>
    <hyperlink ref="N325" r:id="rId157" xr:uid="{00000000-0004-0000-0400-00009C000000}"/>
    <hyperlink ref="N326" r:id="rId158" xr:uid="{00000000-0004-0000-0400-00009D000000}"/>
    <hyperlink ref="N327" r:id="rId159" xr:uid="{00000000-0004-0000-0400-00009E000000}"/>
    <hyperlink ref="N361" r:id="rId160" xr:uid="{00000000-0004-0000-0400-00009F000000}"/>
    <hyperlink ref="N362" r:id="rId161" xr:uid="{00000000-0004-0000-0400-0000A0000000}"/>
    <hyperlink ref="N337" r:id="rId162" xr:uid="{00000000-0004-0000-0400-0000A1000000}"/>
    <hyperlink ref="N338" r:id="rId163" xr:uid="{00000000-0004-0000-0400-0000A2000000}"/>
    <hyperlink ref="N334" r:id="rId164" xr:uid="{00000000-0004-0000-0400-0000A3000000}"/>
    <hyperlink ref="N335" r:id="rId165" xr:uid="{00000000-0004-0000-0400-0000A4000000}"/>
    <hyperlink ref="N336" r:id="rId166" xr:uid="{00000000-0004-0000-0400-0000A5000000}"/>
    <hyperlink ref="N364" r:id="rId167" xr:uid="{00000000-0004-0000-0400-0000A6000000}"/>
    <hyperlink ref="N365" r:id="rId168" xr:uid="{00000000-0004-0000-0400-0000A7000000}"/>
    <hyperlink ref="N320" r:id="rId169" display="lehoangtuan1990@gmail.com" xr:uid="{00000000-0004-0000-0400-0000A8000000}"/>
    <hyperlink ref="N117" r:id="rId170" xr:uid="{00000000-0004-0000-0400-0000A9000000}"/>
    <hyperlink ref="N289" r:id="rId171" xr:uid="{00000000-0004-0000-0400-0000AA000000}"/>
    <hyperlink ref="N296" r:id="rId172" xr:uid="{00000000-0004-0000-0400-0000AB000000}"/>
    <hyperlink ref="N295" r:id="rId173" xr:uid="{00000000-0004-0000-0400-0000AC000000}"/>
    <hyperlink ref="N323" r:id="rId174" xr:uid="{00000000-0004-0000-0400-0000AD000000}"/>
    <hyperlink ref="N324" r:id="rId175" xr:uid="{00000000-0004-0000-0400-0000AE000000}"/>
    <hyperlink ref="N322" r:id="rId176" xr:uid="{00000000-0004-0000-0400-0000AF000000}"/>
    <hyperlink ref="N340" r:id="rId177" xr:uid="{00000000-0004-0000-0400-0000B0000000}"/>
    <hyperlink ref="N341" r:id="rId178" xr:uid="{00000000-0004-0000-0400-0000B1000000}"/>
    <hyperlink ref="N342" r:id="rId179" xr:uid="{00000000-0004-0000-0400-0000B2000000}"/>
    <hyperlink ref="N366" r:id="rId180" xr:uid="{00000000-0004-0000-0400-0000B3000000}"/>
    <hyperlink ref="N367" r:id="rId181" xr:uid="{00000000-0004-0000-0400-0000B4000000}"/>
    <hyperlink ref="N368" r:id="rId182" xr:uid="{00000000-0004-0000-0400-0000B5000000}"/>
    <hyperlink ref="N369" r:id="rId183" xr:uid="{00000000-0004-0000-0400-0000B6000000}"/>
    <hyperlink ref="N157" r:id="rId184" display="mailto:phongtonghopchk@gmail.com" xr:uid="{00000000-0004-0000-0400-0000B7000000}"/>
    <hyperlink ref="N162" r:id="rId185" xr:uid="{00000000-0004-0000-0400-0000B8000000}"/>
    <hyperlink ref="N163" r:id="rId186" xr:uid="{00000000-0004-0000-0400-0000B9000000}"/>
    <hyperlink ref="N164" r:id="rId187" xr:uid="{00000000-0004-0000-0400-0000BA000000}"/>
    <hyperlink ref="N165" r:id="rId188" xr:uid="{00000000-0004-0000-0400-0000BB000000}"/>
    <hyperlink ref="N166" r:id="rId189" xr:uid="{00000000-0004-0000-0400-0000BC000000}"/>
    <hyperlink ref="N167" r:id="rId190" xr:uid="{00000000-0004-0000-0400-0000BD000000}"/>
    <hyperlink ref="N168" r:id="rId191" xr:uid="{00000000-0004-0000-0400-0000BE000000}"/>
    <hyperlink ref="N169" r:id="rId192" xr:uid="{00000000-0004-0000-0400-0000BF000000}"/>
    <hyperlink ref="N170" r:id="rId193" xr:uid="{00000000-0004-0000-0400-0000C0000000}"/>
    <hyperlink ref="N171" r:id="rId194" xr:uid="{00000000-0004-0000-0400-0000C1000000}"/>
    <hyperlink ref="N172" r:id="rId195" xr:uid="{00000000-0004-0000-0400-0000C2000000}"/>
    <hyperlink ref="N173" r:id="rId196" xr:uid="{00000000-0004-0000-0400-0000C3000000}"/>
    <hyperlink ref="N174" r:id="rId197" xr:uid="{00000000-0004-0000-0400-0000C4000000}"/>
    <hyperlink ref="N175" r:id="rId198" xr:uid="{00000000-0004-0000-0400-0000C5000000}"/>
    <hyperlink ref="N177" r:id="rId199" xr:uid="{00000000-0004-0000-0400-0000C6000000}"/>
    <hyperlink ref="N178" r:id="rId200" xr:uid="{00000000-0004-0000-0400-0000C7000000}"/>
    <hyperlink ref="N179" r:id="rId201" xr:uid="{00000000-0004-0000-0400-0000C8000000}"/>
    <hyperlink ref="N180" r:id="rId202" xr:uid="{00000000-0004-0000-0400-0000C9000000}"/>
    <hyperlink ref="N181" r:id="rId203" xr:uid="{00000000-0004-0000-0400-0000CA000000}"/>
    <hyperlink ref="N183" r:id="rId204" xr:uid="{00000000-0004-0000-0400-0000CB000000}"/>
    <hyperlink ref="N184" r:id="rId205" xr:uid="{00000000-0004-0000-0400-0000CC000000}"/>
    <hyperlink ref="N185" r:id="rId206" xr:uid="{00000000-0004-0000-0400-0000CD000000}"/>
    <hyperlink ref="N187" r:id="rId207" xr:uid="{00000000-0004-0000-0400-0000CE000000}"/>
    <hyperlink ref="N188" r:id="rId208" xr:uid="{00000000-0004-0000-0400-0000CF000000}"/>
    <hyperlink ref="N189" r:id="rId209" xr:uid="{00000000-0004-0000-0400-0000D0000000}"/>
    <hyperlink ref="N190" r:id="rId210" xr:uid="{00000000-0004-0000-0400-0000D1000000}"/>
    <hyperlink ref="N191" r:id="rId211" xr:uid="{00000000-0004-0000-0400-0000D2000000}"/>
    <hyperlink ref="N182" r:id="rId212" xr:uid="{00000000-0004-0000-0400-0000D3000000}"/>
    <hyperlink ref="N408" r:id="rId213" xr:uid="{00000000-0004-0000-0400-0000D4000000}"/>
    <hyperlink ref="N56" r:id="rId214" xr:uid="{00000000-0004-0000-0400-0000D5000000}"/>
    <hyperlink ref="N57" r:id="rId215" xr:uid="{00000000-0004-0000-0400-0000D6000000}"/>
    <hyperlink ref="N176" r:id="rId216" xr:uid="{00000000-0004-0000-0400-0000D7000000}"/>
    <hyperlink ref="N413" r:id="rId217" xr:uid="{00000000-0004-0000-0400-0000D8000000}"/>
    <hyperlink ref="N414" r:id="rId218" xr:uid="{00000000-0004-0000-0400-0000D9000000}"/>
    <hyperlink ref="N415" r:id="rId219" xr:uid="{00000000-0004-0000-0400-0000D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49"/>
  <sheetViews>
    <sheetView topLeftCell="A36" workbookViewId="0">
      <selection activeCell="F42" sqref="F42"/>
    </sheetView>
  </sheetViews>
  <sheetFormatPr defaultColWidth="8.85546875" defaultRowHeight="15"/>
  <cols>
    <col min="1" max="1" width="8.85546875" style="613"/>
    <col min="2" max="2" width="17.7109375" style="617" customWidth="1"/>
    <col min="3" max="3" width="28.28515625" style="613" customWidth="1"/>
    <col min="4" max="16384" width="8.85546875" style="613"/>
  </cols>
  <sheetData>
    <row r="3" spans="1:3">
      <c r="A3" s="142" t="s">
        <v>718</v>
      </c>
      <c r="B3" s="616" t="s">
        <v>3705</v>
      </c>
      <c r="C3" s="142" t="s">
        <v>3706</v>
      </c>
    </row>
    <row r="4" spans="1:3" ht="15.75">
      <c r="A4" s="148">
        <v>1</v>
      </c>
      <c r="B4" s="865" t="s">
        <v>3712</v>
      </c>
      <c r="C4" s="611" t="s">
        <v>3707</v>
      </c>
    </row>
    <row r="5" spans="1:3" ht="15.75">
      <c r="A5" s="148">
        <v>2</v>
      </c>
      <c r="B5" s="865"/>
      <c r="C5" s="611" t="s">
        <v>3475</v>
      </c>
    </row>
    <row r="6" spans="1:3" ht="15.75">
      <c r="A6" s="148">
        <v>3</v>
      </c>
      <c r="B6" s="865"/>
      <c r="C6" s="611" t="s">
        <v>1093</v>
      </c>
    </row>
    <row r="7" spans="1:3" ht="15.75">
      <c r="A7" s="148">
        <v>4</v>
      </c>
      <c r="B7" s="865"/>
      <c r="C7" s="611" t="s">
        <v>3708</v>
      </c>
    </row>
    <row r="8" spans="1:3" ht="15.75">
      <c r="A8" s="148">
        <v>5</v>
      </c>
      <c r="B8" s="865"/>
      <c r="C8" s="611" t="s">
        <v>3709</v>
      </c>
    </row>
    <row r="9" spans="1:3" ht="15.75">
      <c r="A9" s="148">
        <v>6</v>
      </c>
      <c r="B9" s="865"/>
      <c r="C9" s="611" t="s">
        <v>3710</v>
      </c>
    </row>
    <row r="10" spans="1:3" ht="15.75">
      <c r="A10" s="148">
        <v>7</v>
      </c>
      <c r="B10" s="865"/>
      <c r="C10" s="611" t="s">
        <v>3484</v>
      </c>
    </row>
    <row r="11" spans="1:3" ht="15.75">
      <c r="A11" s="148">
        <v>8</v>
      </c>
      <c r="B11" s="865"/>
      <c r="C11" s="611" t="s">
        <v>3711</v>
      </c>
    </row>
    <row r="12" spans="1:3" ht="15" customHeight="1">
      <c r="A12" s="148">
        <v>9</v>
      </c>
      <c r="B12" s="864" t="s">
        <v>3716</v>
      </c>
      <c r="C12" s="611" t="s">
        <v>3713</v>
      </c>
    </row>
    <row r="13" spans="1:3" ht="15.75">
      <c r="A13" s="148">
        <v>10</v>
      </c>
      <c r="B13" s="864"/>
      <c r="C13" s="611" t="s">
        <v>3714</v>
      </c>
    </row>
    <row r="14" spans="1:3" ht="15.75">
      <c r="A14" s="148">
        <v>11</v>
      </c>
      <c r="B14" s="864"/>
      <c r="C14" s="611" t="s">
        <v>3093</v>
      </c>
    </row>
    <row r="15" spans="1:3" ht="36.6" customHeight="1">
      <c r="A15" s="148">
        <v>12</v>
      </c>
      <c r="B15" s="864"/>
      <c r="C15" s="611" t="s">
        <v>3715</v>
      </c>
    </row>
    <row r="16" spans="1:3" ht="15.75">
      <c r="A16" s="148">
        <v>13</v>
      </c>
      <c r="B16" s="863" t="s">
        <v>3717</v>
      </c>
      <c r="C16" s="611" t="s">
        <v>3707</v>
      </c>
    </row>
    <row r="17" spans="1:3" ht="15.75">
      <c r="A17" s="148">
        <v>14</v>
      </c>
      <c r="B17" s="863"/>
      <c r="C17" s="611" t="s">
        <v>3475</v>
      </c>
    </row>
    <row r="18" spans="1:3" ht="15.75">
      <c r="A18" s="148">
        <v>15</v>
      </c>
      <c r="B18" s="863"/>
      <c r="C18" s="611" t="s">
        <v>1093</v>
      </c>
    </row>
    <row r="19" spans="1:3" ht="15.75">
      <c r="A19" s="148">
        <v>16</v>
      </c>
      <c r="B19" s="863"/>
      <c r="C19" s="611" t="s">
        <v>3708</v>
      </c>
    </row>
    <row r="20" spans="1:3" ht="27" customHeight="1">
      <c r="A20" s="148">
        <v>17</v>
      </c>
      <c r="B20" s="864" t="s">
        <v>3722</v>
      </c>
      <c r="C20" s="611" t="s">
        <v>3279</v>
      </c>
    </row>
    <row r="21" spans="1:3" ht="31.9" customHeight="1">
      <c r="A21" s="148">
        <v>18</v>
      </c>
      <c r="B21" s="864"/>
      <c r="C21" s="611" t="s">
        <v>3718</v>
      </c>
    </row>
    <row r="22" spans="1:3" ht="15.75">
      <c r="A22" s="148">
        <v>19</v>
      </c>
      <c r="B22" s="864" t="s">
        <v>3723</v>
      </c>
      <c r="C22" s="611" t="s">
        <v>3373</v>
      </c>
    </row>
    <row r="23" spans="1:3" ht="15.75">
      <c r="A23" s="148">
        <v>20</v>
      </c>
      <c r="B23" s="864"/>
      <c r="C23" s="611" t="s">
        <v>3719</v>
      </c>
    </row>
    <row r="24" spans="1:3" ht="15.75">
      <c r="A24" s="148">
        <v>21</v>
      </c>
      <c r="B24" s="864"/>
      <c r="C24" s="611" t="s">
        <v>3720</v>
      </c>
    </row>
    <row r="25" spans="1:3" ht="27" customHeight="1">
      <c r="A25" s="148">
        <v>22</v>
      </c>
      <c r="B25" s="864"/>
      <c r="C25" s="611" t="s">
        <v>3721</v>
      </c>
    </row>
    <row r="26" spans="1:3" ht="21" customHeight="1">
      <c r="A26" s="148">
        <v>23</v>
      </c>
      <c r="B26" s="864" t="s">
        <v>3725</v>
      </c>
      <c r="C26" s="611" t="s">
        <v>3713</v>
      </c>
    </row>
    <row r="27" spans="1:3" ht="15.75">
      <c r="A27" s="148">
        <v>24</v>
      </c>
      <c r="B27" s="864"/>
      <c r="C27" s="611" t="s">
        <v>3714</v>
      </c>
    </row>
    <row r="28" spans="1:3" ht="15.75">
      <c r="A28" s="148">
        <v>25</v>
      </c>
      <c r="B28" s="864"/>
      <c r="C28" s="611" t="s">
        <v>3093</v>
      </c>
    </row>
    <row r="29" spans="1:3" ht="15.75">
      <c r="A29" s="148">
        <v>26</v>
      </c>
      <c r="B29" s="864"/>
      <c r="C29" s="611" t="s">
        <v>3715</v>
      </c>
    </row>
    <row r="30" spans="1:3" ht="15.75">
      <c r="A30" s="148">
        <v>27</v>
      </c>
      <c r="B30" s="864"/>
      <c r="C30" s="611" t="s">
        <v>3724</v>
      </c>
    </row>
    <row r="31" spans="1:3" ht="33" customHeight="1">
      <c r="A31" s="148">
        <v>28</v>
      </c>
      <c r="B31" s="863" t="s">
        <v>3726</v>
      </c>
      <c r="C31" s="611" t="s">
        <v>3373</v>
      </c>
    </row>
    <row r="32" spans="1:3" ht="33" customHeight="1">
      <c r="A32" s="148">
        <v>29</v>
      </c>
      <c r="B32" s="863"/>
      <c r="C32" s="611" t="s">
        <v>3719</v>
      </c>
    </row>
    <row r="33" spans="1:11" ht="34.9" customHeight="1">
      <c r="A33" s="148">
        <v>30</v>
      </c>
      <c r="B33" s="864" t="s">
        <v>3727</v>
      </c>
      <c r="C33" s="611" t="s">
        <v>3279</v>
      </c>
    </row>
    <row r="34" spans="1:11" ht="34.9" customHeight="1">
      <c r="A34" s="148">
        <v>31</v>
      </c>
      <c r="B34" s="864"/>
      <c r="C34" s="611" t="s">
        <v>3718</v>
      </c>
    </row>
    <row r="35" spans="1:11" ht="34.9" customHeight="1">
      <c r="A35" s="148">
        <v>32</v>
      </c>
      <c r="B35" s="864" t="s">
        <v>3730</v>
      </c>
      <c r="C35" s="611" t="s">
        <v>3484</v>
      </c>
      <c r="K35" s="613">
        <f>126199946-93632218</f>
        <v>32567728</v>
      </c>
    </row>
    <row r="36" spans="1:11" ht="34.9" customHeight="1">
      <c r="A36" s="148">
        <v>33</v>
      </c>
      <c r="B36" s="864"/>
      <c r="C36" s="611" t="s">
        <v>3728</v>
      </c>
    </row>
    <row r="37" spans="1:11" ht="34.9" customHeight="1">
      <c r="A37" s="148">
        <v>34</v>
      </c>
      <c r="B37" s="864" t="s">
        <v>3731</v>
      </c>
      <c r="C37" s="612" t="s">
        <v>3284</v>
      </c>
    </row>
    <row r="38" spans="1:11" ht="34.9" customHeight="1">
      <c r="A38" s="148">
        <v>35</v>
      </c>
      <c r="B38" s="864"/>
      <c r="C38" s="612" t="s">
        <v>3729</v>
      </c>
    </row>
    <row r="39" spans="1:11" ht="15.75">
      <c r="A39" s="148">
        <v>36</v>
      </c>
      <c r="B39" s="867" t="s">
        <v>3751</v>
      </c>
      <c r="C39" s="611" t="s">
        <v>3713</v>
      </c>
    </row>
    <row r="40" spans="1:11" ht="15.75">
      <c r="A40" s="148">
        <v>37</v>
      </c>
      <c r="B40" s="868"/>
      <c r="C40" s="611" t="s">
        <v>3714</v>
      </c>
    </row>
    <row r="41" spans="1:11" ht="15.75">
      <c r="A41" s="148">
        <v>38</v>
      </c>
      <c r="B41" s="868"/>
      <c r="C41" s="611" t="s">
        <v>3093</v>
      </c>
    </row>
    <row r="42" spans="1:11" ht="15.75">
      <c r="A42" s="148">
        <v>39</v>
      </c>
      <c r="B42" s="868"/>
      <c r="C42" s="611" t="s">
        <v>3715</v>
      </c>
    </row>
    <row r="43" spans="1:11" ht="15.75">
      <c r="A43" s="148">
        <v>40</v>
      </c>
      <c r="B43" s="869"/>
      <c r="C43" s="615" t="s">
        <v>3724</v>
      </c>
    </row>
    <row r="44" spans="1:11" ht="28.15" customHeight="1">
      <c r="A44" s="148">
        <v>41</v>
      </c>
      <c r="B44" s="864" t="s">
        <v>3752</v>
      </c>
      <c r="C44" s="612" t="s">
        <v>3284</v>
      </c>
    </row>
    <row r="45" spans="1:11" ht="28.15" customHeight="1">
      <c r="A45" s="148">
        <v>42</v>
      </c>
      <c r="B45" s="864"/>
      <c r="C45" s="612" t="s">
        <v>3729</v>
      </c>
    </row>
    <row r="46" spans="1:11" ht="28.15" customHeight="1">
      <c r="A46" s="148">
        <v>43</v>
      </c>
      <c r="B46" s="864" t="s">
        <v>3753</v>
      </c>
      <c r="C46" s="611" t="s">
        <v>3484</v>
      </c>
    </row>
    <row r="47" spans="1:11" ht="28.15" customHeight="1">
      <c r="A47" s="148">
        <v>44</v>
      </c>
      <c r="B47" s="864"/>
      <c r="C47" s="611" t="s">
        <v>3728</v>
      </c>
    </row>
    <row r="48" spans="1:11" ht="15.75">
      <c r="A48" s="148">
        <v>45</v>
      </c>
      <c r="B48" s="866" t="s">
        <v>3892</v>
      </c>
      <c r="C48" s="611" t="s">
        <v>3457</v>
      </c>
    </row>
    <row r="49" spans="1:3" ht="15.75">
      <c r="A49" s="148">
        <v>46</v>
      </c>
      <c r="B49" s="866"/>
      <c r="C49" s="611" t="s">
        <v>3710</v>
      </c>
    </row>
  </sheetData>
  <mergeCells count="14">
    <mergeCell ref="B16:B19"/>
    <mergeCell ref="B12:B15"/>
    <mergeCell ref="B4:B11"/>
    <mergeCell ref="B20:B21"/>
    <mergeCell ref="B48:B49"/>
    <mergeCell ref="B22:B25"/>
    <mergeCell ref="B33:B34"/>
    <mergeCell ref="B35:B36"/>
    <mergeCell ref="B37:B38"/>
    <mergeCell ref="B26:B30"/>
    <mergeCell ref="B31:B32"/>
    <mergeCell ref="B39:B43"/>
    <mergeCell ref="B44:B45"/>
    <mergeCell ref="B46:B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213"/>
  <sheetViews>
    <sheetView topLeftCell="A112" workbookViewId="0">
      <selection activeCell="I123" sqref="I123:I126"/>
    </sheetView>
  </sheetViews>
  <sheetFormatPr defaultRowHeight="15.75"/>
  <cols>
    <col min="1" max="1" width="5.140625" style="124" customWidth="1"/>
    <col min="2" max="2" width="23" style="126" customWidth="1"/>
    <col min="3" max="3" width="11.7109375" style="122" hidden="1" customWidth="1"/>
    <col min="4" max="4" width="12" style="123" hidden="1" customWidth="1"/>
    <col min="5" max="5" width="7.5703125" style="122" customWidth="1"/>
    <col min="6" max="6" width="14.85546875" style="122" hidden="1" customWidth="1"/>
    <col min="7" max="9" width="15.85546875" style="123" customWidth="1"/>
    <col min="10" max="10" width="10.7109375" style="124" customWidth="1"/>
    <col min="11" max="11" width="12.140625" style="124" customWidth="1"/>
    <col min="12" max="14" width="13.42578125" style="126" customWidth="1"/>
    <col min="15" max="15" width="15.42578125" style="85" customWidth="1"/>
    <col min="16" max="16" width="24.140625" style="12" customWidth="1"/>
    <col min="17" max="18" width="8.85546875" style="12"/>
    <col min="19" max="19" width="10" style="12" bestFit="1" customWidth="1"/>
    <col min="20" max="20" width="11" style="12" bestFit="1" customWidth="1"/>
    <col min="21" max="252" width="8.85546875" style="12"/>
    <col min="253" max="253" width="5.140625" style="12" customWidth="1"/>
    <col min="254" max="254" width="25.140625" style="12" customWidth="1"/>
    <col min="255" max="255" width="14.85546875" style="12" customWidth="1"/>
    <col min="256" max="256" width="7.5703125" style="12" customWidth="1"/>
    <col min="257" max="257" width="14.85546875" style="12" customWidth="1"/>
    <col min="258" max="258" width="16.28515625" style="12" customWidth="1"/>
    <col min="259" max="260" width="12.42578125" style="12" customWidth="1"/>
    <col min="261" max="261" width="15.85546875" style="12" customWidth="1"/>
    <col min="262" max="262" width="12.7109375" style="12" customWidth="1"/>
    <col min="263" max="264" width="21.7109375" style="12" customWidth="1"/>
    <col min="265" max="269" width="0" style="12" hidden="1" customWidth="1"/>
    <col min="270" max="270" width="15.5703125" style="12" customWidth="1"/>
    <col min="271" max="271" width="19.28515625" style="12" customWidth="1"/>
    <col min="272" max="272" width="24.140625" style="12" customWidth="1"/>
    <col min="273" max="508" width="8.85546875" style="12"/>
    <col min="509" max="509" width="5.140625" style="12" customWidth="1"/>
    <col min="510" max="510" width="25.140625" style="12" customWidth="1"/>
    <col min="511" max="511" width="14.85546875" style="12" customWidth="1"/>
    <col min="512" max="512" width="7.5703125" style="12" customWidth="1"/>
    <col min="513" max="513" width="14.85546875" style="12" customWidth="1"/>
    <col min="514" max="514" width="16.28515625" style="12" customWidth="1"/>
    <col min="515" max="516" width="12.42578125" style="12" customWidth="1"/>
    <col min="517" max="517" width="15.85546875" style="12" customWidth="1"/>
    <col min="518" max="518" width="12.7109375" style="12" customWidth="1"/>
    <col min="519" max="520" width="21.7109375" style="12" customWidth="1"/>
    <col min="521" max="525" width="0" style="12" hidden="1" customWidth="1"/>
    <col min="526" max="526" width="15.5703125" style="12" customWidth="1"/>
    <col min="527" max="527" width="19.28515625" style="12" customWidth="1"/>
    <col min="528" max="528" width="24.140625" style="12" customWidth="1"/>
    <col min="529" max="764" width="8.85546875" style="12"/>
    <col min="765" max="765" width="5.140625" style="12" customWidth="1"/>
    <col min="766" max="766" width="25.140625" style="12" customWidth="1"/>
    <col min="767" max="767" width="14.85546875" style="12" customWidth="1"/>
    <col min="768" max="768" width="7.5703125" style="12" customWidth="1"/>
    <col min="769" max="769" width="14.85546875" style="12" customWidth="1"/>
    <col min="770" max="770" width="16.28515625" style="12" customWidth="1"/>
    <col min="771" max="772" width="12.42578125" style="12" customWidth="1"/>
    <col min="773" max="773" width="15.85546875" style="12" customWidth="1"/>
    <col min="774" max="774" width="12.7109375" style="12" customWidth="1"/>
    <col min="775" max="776" width="21.7109375" style="12" customWidth="1"/>
    <col min="777" max="781" width="0" style="12" hidden="1" customWidth="1"/>
    <col min="782" max="782" width="15.5703125" style="12" customWidth="1"/>
    <col min="783" max="783" width="19.28515625" style="12" customWidth="1"/>
    <col min="784" max="784" width="24.140625" style="12" customWidth="1"/>
    <col min="785" max="1020" width="8.85546875" style="12"/>
    <col min="1021" max="1021" width="5.140625" style="12" customWidth="1"/>
    <col min="1022" max="1022" width="25.140625" style="12" customWidth="1"/>
    <col min="1023" max="1023" width="14.85546875" style="12" customWidth="1"/>
    <col min="1024" max="1024" width="7.5703125" style="12" customWidth="1"/>
    <col min="1025" max="1025" width="14.85546875" style="12" customWidth="1"/>
    <col min="1026" max="1026" width="16.28515625" style="12" customWidth="1"/>
    <col min="1027" max="1028" width="12.42578125" style="12" customWidth="1"/>
    <col min="1029" max="1029" width="15.85546875" style="12" customWidth="1"/>
    <col min="1030" max="1030" width="12.7109375" style="12" customWidth="1"/>
    <col min="1031" max="1032" width="21.7109375" style="12" customWidth="1"/>
    <col min="1033" max="1037" width="0" style="12" hidden="1" customWidth="1"/>
    <col min="1038" max="1038" width="15.5703125" style="12" customWidth="1"/>
    <col min="1039" max="1039" width="19.28515625" style="12" customWidth="1"/>
    <col min="1040" max="1040" width="24.140625" style="12" customWidth="1"/>
    <col min="1041" max="1276" width="8.85546875" style="12"/>
    <col min="1277" max="1277" width="5.140625" style="12" customWidth="1"/>
    <col min="1278" max="1278" width="25.140625" style="12" customWidth="1"/>
    <col min="1279" max="1279" width="14.85546875" style="12" customWidth="1"/>
    <col min="1280" max="1280" width="7.5703125" style="12" customWidth="1"/>
    <col min="1281" max="1281" width="14.85546875" style="12" customWidth="1"/>
    <col min="1282" max="1282" width="16.28515625" style="12" customWidth="1"/>
    <col min="1283" max="1284" width="12.42578125" style="12" customWidth="1"/>
    <col min="1285" max="1285" width="15.85546875" style="12" customWidth="1"/>
    <col min="1286" max="1286" width="12.7109375" style="12" customWidth="1"/>
    <col min="1287" max="1288" width="21.7109375" style="12" customWidth="1"/>
    <col min="1289" max="1293" width="0" style="12" hidden="1" customWidth="1"/>
    <col min="1294" max="1294" width="15.5703125" style="12" customWidth="1"/>
    <col min="1295" max="1295" width="19.28515625" style="12" customWidth="1"/>
    <col min="1296" max="1296" width="24.140625" style="12" customWidth="1"/>
    <col min="1297" max="1532" width="8.85546875" style="12"/>
    <col min="1533" max="1533" width="5.140625" style="12" customWidth="1"/>
    <col min="1534" max="1534" width="25.140625" style="12" customWidth="1"/>
    <col min="1535" max="1535" width="14.85546875" style="12" customWidth="1"/>
    <col min="1536" max="1536" width="7.5703125" style="12" customWidth="1"/>
    <col min="1537" max="1537" width="14.85546875" style="12" customWidth="1"/>
    <col min="1538" max="1538" width="16.28515625" style="12" customWidth="1"/>
    <col min="1539" max="1540" width="12.42578125" style="12" customWidth="1"/>
    <col min="1541" max="1541" width="15.85546875" style="12" customWidth="1"/>
    <col min="1542" max="1542" width="12.7109375" style="12" customWidth="1"/>
    <col min="1543" max="1544" width="21.7109375" style="12" customWidth="1"/>
    <col min="1545" max="1549" width="0" style="12" hidden="1" customWidth="1"/>
    <col min="1550" max="1550" width="15.5703125" style="12" customWidth="1"/>
    <col min="1551" max="1551" width="19.28515625" style="12" customWidth="1"/>
    <col min="1552" max="1552" width="24.140625" style="12" customWidth="1"/>
    <col min="1553" max="1788" width="8.85546875" style="12"/>
    <col min="1789" max="1789" width="5.140625" style="12" customWidth="1"/>
    <col min="1790" max="1790" width="25.140625" style="12" customWidth="1"/>
    <col min="1791" max="1791" width="14.85546875" style="12" customWidth="1"/>
    <col min="1792" max="1792" width="7.5703125" style="12" customWidth="1"/>
    <col min="1793" max="1793" width="14.85546875" style="12" customWidth="1"/>
    <col min="1794" max="1794" width="16.28515625" style="12" customWidth="1"/>
    <col min="1795" max="1796" width="12.42578125" style="12" customWidth="1"/>
    <col min="1797" max="1797" width="15.85546875" style="12" customWidth="1"/>
    <col min="1798" max="1798" width="12.7109375" style="12" customWidth="1"/>
    <col min="1799" max="1800" width="21.7109375" style="12" customWidth="1"/>
    <col min="1801" max="1805" width="0" style="12" hidden="1" customWidth="1"/>
    <col min="1806" max="1806" width="15.5703125" style="12" customWidth="1"/>
    <col min="1807" max="1807" width="19.28515625" style="12" customWidth="1"/>
    <col min="1808" max="1808" width="24.140625" style="12" customWidth="1"/>
    <col min="1809" max="2044" width="8.85546875" style="12"/>
    <col min="2045" max="2045" width="5.140625" style="12" customWidth="1"/>
    <col min="2046" max="2046" width="25.140625" style="12" customWidth="1"/>
    <col min="2047" max="2047" width="14.85546875" style="12" customWidth="1"/>
    <col min="2048" max="2048" width="7.5703125" style="12" customWidth="1"/>
    <col min="2049" max="2049" width="14.85546875" style="12" customWidth="1"/>
    <col min="2050" max="2050" width="16.28515625" style="12" customWidth="1"/>
    <col min="2051" max="2052" width="12.42578125" style="12" customWidth="1"/>
    <col min="2053" max="2053" width="15.85546875" style="12" customWidth="1"/>
    <col min="2054" max="2054" width="12.7109375" style="12" customWidth="1"/>
    <col min="2055" max="2056" width="21.7109375" style="12" customWidth="1"/>
    <col min="2057" max="2061" width="0" style="12" hidden="1" customWidth="1"/>
    <col min="2062" max="2062" width="15.5703125" style="12" customWidth="1"/>
    <col min="2063" max="2063" width="19.28515625" style="12" customWidth="1"/>
    <col min="2064" max="2064" width="24.140625" style="12" customWidth="1"/>
    <col min="2065" max="2300" width="8.85546875" style="12"/>
    <col min="2301" max="2301" width="5.140625" style="12" customWidth="1"/>
    <col min="2302" max="2302" width="25.140625" style="12" customWidth="1"/>
    <col min="2303" max="2303" width="14.85546875" style="12" customWidth="1"/>
    <col min="2304" max="2304" width="7.5703125" style="12" customWidth="1"/>
    <col min="2305" max="2305" width="14.85546875" style="12" customWidth="1"/>
    <col min="2306" max="2306" width="16.28515625" style="12" customWidth="1"/>
    <col min="2307" max="2308" width="12.42578125" style="12" customWidth="1"/>
    <col min="2309" max="2309" width="15.85546875" style="12" customWidth="1"/>
    <col min="2310" max="2310" width="12.7109375" style="12" customWidth="1"/>
    <col min="2311" max="2312" width="21.7109375" style="12" customWidth="1"/>
    <col min="2313" max="2317" width="0" style="12" hidden="1" customWidth="1"/>
    <col min="2318" max="2318" width="15.5703125" style="12" customWidth="1"/>
    <col min="2319" max="2319" width="19.28515625" style="12" customWidth="1"/>
    <col min="2320" max="2320" width="24.140625" style="12" customWidth="1"/>
    <col min="2321" max="2556" width="8.85546875" style="12"/>
    <col min="2557" max="2557" width="5.140625" style="12" customWidth="1"/>
    <col min="2558" max="2558" width="25.140625" style="12" customWidth="1"/>
    <col min="2559" max="2559" width="14.85546875" style="12" customWidth="1"/>
    <col min="2560" max="2560" width="7.5703125" style="12" customWidth="1"/>
    <col min="2561" max="2561" width="14.85546875" style="12" customWidth="1"/>
    <col min="2562" max="2562" width="16.28515625" style="12" customWidth="1"/>
    <col min="2563" max="2564" width="12.42578125" style="12" customWidth="1"/>
    <col min="2565" max="2565" width="15.85546875" style="12" customWidth="1"/>
    <col min="2566" max="2566" width="12.7109375" style="12" customWidth="1"/>
    <col min="2567" max="2568" width="21.7109375" style="12" customWidth="1"/>
    <col min="2569" max="2573" width="0" style="12" hidden="1" customWidth="1"/>
    <col min="2574" max="2574" width="15.5703125" style="12" customWidth="1"/>
    <col min="2575" max="2575" width="19.28515625" style="12" customWidth="1"/>
    <col min="2576" max="2576" width="24.140625" style="12" customWidth="1"/>
    <col min="2577" max="2812" width="8.85546875" style="12"/>
    <col min="2813" max="2813" width="5.140625" style="12" customWidth="1"/>
    <col min="2814" max="2814" width="25.140625" style="12" customWidth="1"/>
    <col min="2815" max="2815" width="14.85546875" style="12" customWidth="1"/>
    <col min="2816" max="2816" width="7.5703125" style="12" customWidth="1"/>
    <col min="2817" max="2817" width="14.85546875" style="12" customWidth="1"/>
    <col min="2818" max="2818" width="16.28515625" style="12" customWidth="1"/>
    <col min="2819" max="2820" width="12.42578125" style="12" customWidth="1"/>
    <col min="2821" max="2821" width="15.85546875" style="12" customWidth="1"/>
    <col min="2822" max="2822" width="12.7109375" style="12" customWidth="1"/>
    <col min="2823" max="2824" width="21.7109375" style="12" customWidth="1"/>
    <col min="2825" max="2829" width="0" style="12" hidden="1" customWidth="1"/>
    <col min="2830" max="2830" width="15.5703125" style="12" customWidth="1"/>
    <col min="2831" max="2831" width="19.28515625" style="12" customWidth="1"/>
    <col min="2832" max="2832" width="24.140625" style="12" customWidth="1"/>
    <col min="2833" max="3068" width="8.85546875" style="12"/>
    <col min="3069" max="3069" width="5.140625" style="12" customWidth="1"/>
    <col min="3070" max="3070" width="25.140625" style="12" customWidth="1"/>
    <col min="3071" max="3071" width="14.85546875" style="12" customWidth="1"/>
    <col min="3072" max="3072" width="7.5703125" style="12" customWidth="1"/>
    <col min="3073" max="3073" width="14.85546875" style="12" customWidth="1"/>
    <col min="3074" max="3074" width="16.28515625" style="12" customWidth="1"/>
    <col min="3075" max="3076" width="12.42578125" style="12" customWidth="1"/>
    <col min="3077" max="3077" width="15.85546875" style="12" customWidth="1"/>
    <col min="3078" max="3078" width="12.7109375" style="12" customWidth="1"/>
    <col min="3079" max="3080" width="21.7109375" style="12" customWidth="1"/>
    <col min="3081" max="3085" width="0" style="12" hidden="1" customWidth="1"/>
    <col min="3086" max="3086" width="15.5703125" style="12" customWidth="1"/>
    <col min="3087" max="3087" width="19.28515625" style="12" customWidth="1"/>
    <col min="3088" max="3088" width="24.140625" style="12" customWidth="1"/>
    <col min="3089" max="3324" width="8.85546875" style="12"/>
    <col min="3325" max="3325" width="5.140625" style="12" customWidth="1"/>
    <col min="3326" max="3326" width="25.140625" style="12" customWidth="1"/>
    <col min="3327" max="3327" width="14.85546875" style="12" customWidth="1"/>
    <col min="3328" max="3328" width="7.5703125" style="12" customWidth="1"/>
    <col min="3329" max="3329" width="14.85546875" style="12" customWidth="1"/>
    <col min="3330" max="3330" width="16.28515625" style="12" customWidth="1"/>
    <col min="3331" max="3332" width="12.42578125" style="12" customWidth="1"/>
    <col min="3333" max="3333" width="15.85546875" style="12" customWidth="1"/>
    <col min="3334" max="3334" width="12.7109375" style="12" customWidth="1"/>
    <col min="3335" max="3336" width="21.7109375" style="12" customWidth="1"/>
    <col min="3337" max="3341" width="0" style="12" hidden="1" customWidth="1"/>
    <col min="3342" max="3342" width="15.5703125" style="12" customWidth="1"/>
    <col min="3343" max="3343" width="19.28515625" style="12" customWidth="1"/>
    <col min="3344" max="3344" width="24.140625" style="12" customWidth="1"/>
    <col min="3345" max="3580" width="8.85546875" style="12"/>
    <col min="3581" max="3581" width="5.140625" style="12" customWidth="1"/>
    <col min="3582" max="3582" width="25.140625" style="12" customWidth="1"/>
    <col min="3583" max="3583" width="14.85546875" style="12" customWidth="1"/>
    <col min="3584" max="3584" width="7.5703125" style="12" customWidth="1"/>
    <col min="3585" max="3585" width="14.85546875" style="12" customWidth="1"/>
    <col min="3586" max="3586" width="16.28515625" style="12" customWidth="1"/>
    <col min="3587" max="3588" width="12.42578125" style="12" customWidth="1"/>
    <col min="3589" max="3589" width="15.85546875" style="12" customWidth="1"/>
    <col min="3590" max="3590" width="12.7109375" style="12" customWidth="1"/>
    <col min="3591" max="3592" width="21.7109375" style="12" customWidth="1"/>
    <col min="3593" max="3597" width="0" style="12" hidden="1" customWidth="1"/>
    <col min="3598" max="3598" width="15.5703125" style="12" customWidth="1"/>
    <col min="3599" max="3599" width="19.28515625" style="12" customWidth="1"/>
    <col min="3600" max="3600" width="24.140625" style="12" customWidth="1"/>
    <col min="3601" max="3836" width="8.85546875" style="12"/>
    <col min="3837" max="3837" width="5.140625" style="12" customWidth="1"/>
    <col min="3838" max="3838" width="25.140625" style="12" customWidth="1"/>
    <col min="3839" max="3839" width="14.85546875" style="12" customWidth="1"/>
    <col min="3840" max="3840" width="7.5703125" style="12" customWidth="1"/>
    <col min="3841" max="3841" width="14.85546875" style="12" customWidth="1"/>
    <col min="3842" max="3842" width="16.28515625" style="12" customWidth="1"/>
    <col min="3843" max="3844" width="12.42578125" style="12" customWidth="1"/>
    <col min="3845" max="3845" width="15.85546875" style="12" customWidth="1"/>
    <col min="3846" max="3846" width="12.7109375" style="12" customWidth="1"/>
    <col min="3847" max="3848" width="21.7109375" style="12" customWidth="1"/>
    <col min="3849" max="3853" width="0" style="12" hidden="1" customWidth="1"/>
    <col min="3854" max="3854" width="15.5703125" style="12" customWidth="1"/>
    <col min="3855" max="3855" width="19.28515625" style="12" customWidth="1"/>
    <col min="3856" max="3856" width="24.140625" style="12" customWidth="1"/>
    <col min="3857" max="4092" width="8.85546875" style="12"/>
    <col min="4093" max="4093" width="5.140625" style="12" customWidth="1"/>
    <col min="4094" max="4094" width="25.140625" style="12" customWidth="1"/>
    <col min="4095" max="4095" width="14.85546875" style="12" customWidth="1"/>
    <col min="4096" max="4096" width="7.5703125" style="12" customWidth="1"/>
    <col min="4097" max="4097" width="14.85546875" style="12" customWidth="1"/>
    <col min="4098" max="4098" width="16.28515625" style="12" customWidth="1"/>
    <col min="4099" max="4100" width="12.42578125" style="12" customWidth="1"/>
    <col min="4101" max="4101" width="15.85546875" style="12" customWidth="1"/>
    <col min="4102" max="4102" width="12.7109375" style="12" customWidth="1"/>
    <col min="4103" max="4104" width="21.7109375" style="12" customWidth="1"/>
    <col min="4105" max="4109" width="0" style="12" hidden="1" customWidth="1"/>
    <col min="4110" max="4110" width="15.5703125" style="12" customWidth="1"/>
    <col min="4111" max="4111" width="19.28515625" style="12" customWidth="1"/>
    <col min="4112" max="4112" width="24.140625" style="12" customWidth="1"/>
    <col min="4113" max="4348" width="8.85546875" style="12"/>
    <col min="4349" max="4349" width="5.140625" style="12" customWidth="1"/>
    <col min="4350" max="4350" width="25.140625" style="12" customWidth="1"/>
    <col min="4351" max="4351" width="14.85546875" style="12" customWidth="1"/>
    <col min="4352" max="4352" width="7.5703125" style="12" customWidth="1"/>
    <col min="4353" max="4353" width="14.85546875" style="12" customWidth="1"/>
    <col min="4354" max="4354" width="16.28515625" style="12" customWidth="1"/>
    <col min="4355" max="4356" width="12.42578125" style="12" customWidth="1"/>
    <col min="4357" max="4357" width="15.85546875" style="12" customWidth="1"/>
    <col min="4358" max="4358" width="12.7109375" style="12" customWidth="1"/>
    <col min="4359" max="4360" width="21.7109375" style="12" customWidth="1"/>
    <col min="4361" max="4365" width="0" style="12" hidden="1" customWidth="1"/>
    <col min="4366" max="4366" width="15.5703125" style="12" customWidth="1"/>
    <col min="4367" max="4367" width="19.28515625" style="12" customWidth="1"/>
    <col min="4368" max="4368" width="24.140625" style="12" customWidth="1"/>
    <col min="4369" max="4604" width="8.85546875" style="12"/>
    <col min="4605" max="4605" width="5.140625" style="12" customWidth="1"/>
    <col min="4606" max="4606" width="25.140625" style="12" customWidth="1"/>
    <col min="4607" max="4607" width="14.85546875" style="12" customWidth="1"/>
    <col min="4608" max="4608" width="7.5703125" style="12" customWidth="1"/>
    <col min="4609" max="4609" width="14.85546875" style="12" customWidth="1"/>
    <col min="4610" max="4610" width="16.28515625" style="12" customWidth="1"/>
    <col min="4611" max="4612" width="12.42578125" style="12" customWidth="1"/>
    <col min="4613" max="4613" width="15.85546875" style="12" customWidth="1"/>
    <col min="4614" max="4614" width="12.7109375" style="12" customWidth="1"/>
    <col min="4615" max="4616" width="21.7109375" style="12" customWidth="1"/>
    <col min="4617" max="4621" width="0" style="12" hidden="1" customWidth="1"/>
    <col min="4622" max="4622" width="15.5703125" style="12" customWidth="1"/>
    <col min="4623" max="4623" width="19.28515625" style="12" customWidth="1"/>
    <col min="4624" max="4624" width="24.140625" style="12" customWidth="1"/>
    <col min="4625" max="4860" width="8.85546875" style="12"/>
    <col min="4861" max="4861" width="5.140625" style="12" customWidth="1"/>
    <col min="4862" max="4862" width="25.140625" style="12" customWidth="1"/>
    <col min="4863" max="4863" width="14.85546875" style="12" customWidth="1"/>
    <col min="4864" max="4864" width="7.5703125" style="12" customWidth="1"/>
    <col min="4865" max="4865" width="14.85546875" style="12" customWidth="1"/>
    <col min="4866" max="4866" width="16.28515625" style="12" customWidth="1"/>
    <col min="4867" max="4868" width="12.42578125" style="12" customWidth="1"/>
    <col min="4869" max="4869" width="15.85546875" style="12" customWidth="1"/>
    <col min="4870" max="4870" width="12.7109375" style="12" customWidth="1"/>
    <col min="4871" max="4872" width="21.7109375" style="12" customWidth="1"/>
    <col min="4873" max="4877" width="0" style="12" hidden="1" customWidth="1"/>
    <col min="4878" max="4878" width="15.5703125" style="12" customWidth="1"/>
    <col min="4879" max="4879" width="19.28515625" style="12" customWidth="1"/>
    <col min="4880" max="4880" width="24.140625" style="12" customWidth="1"/>
    <col min="4881" max="5116" width="8.85546875" style="12"/>
    <col min="5117" max="5117" width="5.140625" style="12" customWidth="1"/>
    <col min="5118" max="5118" width="25.140625" style="12" customWidth="1"/>
    <col min="5119" max="5119" width="14.85546875" style="12" customWidth="1"/>
    <col min="5120" max="5120" width="7.5703125" style="12" customWidth="1"/>
    <col min="5121" max="5121" width="14.85546875" style="12" customWidth="1"/>
    <col min="5122" max="5122" width="16.28515625" style="12" customWidth="1"/>
    <col min="5123" max="5124" width="12.42578125" style="12" customWidth="1"/>
    <col min="5125" max="5125" width="15.85546875" style="12" customWidth="1"/>
    <col min="5126" max="5126" width="12.7109375" style="12" customWidth="1"/>
    <col min="5127" max="5128" width="21.7109375" style="12" customWidth="1"/>
    <col min="5129" max="5133" width="0" style="12" hidden="1" customWidth="1"/>
    <col min="5134" max="5134" width="15.5703125" style="12" customWidth="1"/>
    <col min="5135" max="5135" width="19.28515625" style="12" customWidth="1"/>
    <col min="5136" max="5136" width="24.140625" style="12" customWidth="1"/>
    <col min="5137" max="5372" width="8.85546875" style="12"/>
    <col min="5373" max="5373" width="5.140625" style="12" customWidth="1"/>
    <col min="5374" max="5374" width="25.140625" style="12" customWidth="1"/>
    <col min="5375" max="5375" width="14.85546875" style="12" customWidth="1"/>
    <col min="5376" max="5376" width="7.5703125" style="12" customWidth="1"/>
    <col min="5377" max="5377" width="14.85546875" style="12" customWidth="1"/>
    <col min="5378" max="5378" width="16.28515625" style="12" customWidth="1"/>
    <col min="5379" max="5380" width="12.42578125" style="12" customWidth="1"/>
    <col min="5381" max="5381" width="15.85546875" style="12" customWidth="1"/>
    <col min="5382" max="5382" width="12.7109375" style="12" customWidth="1"/>
    <col min="5383" max="5384" width="21.7109375" style="12" customWidth="1"/>
    <col min="5385" max="5389" width="0" style="12" hidden="1" customWidth="1"/>
    <col min="5390" max="5390" width="15.5703125" style="12" customWidth="1"/>
    <col min="5391" max="5391" width="19.28515625" style="12" customWidth="1"/>
    <col min="5392" max="5392" width="24.140625" style="12" customWidth="1"/>
    <col min="5393" max="5628" width="8.85546875" style="12"/>
    <col min="5629" max="5629" width="5.140625" style="12" customWidth="1"/>
    <col min="5630" max="5630" width="25.140625" style="12" customWidth="1"/>
    <col min="5631" max="5631" width="14.85546875" style="12" customWidth="1"/>
    <col min="5632" max="5632" width="7.5703125" style="12" customWidth="1"/>
    <col min="5633" max="5633" width="14.85546875" style="12" customWidth="1"/>
    <col min="5634" max="5634" width="16.28515625" style="12" customWidth="1"/>
    <col min="5635" max="5636" width="12.42578125" style="12" customWidth="1"/>
    <col min="5637" max="5637" width="15.85546875" style="12" customWidth="1"/>
    <col min="5638" max="5638" width="12.7109375" style="12" customWidth="1"/>
    <col min="5639" max="5640" width="21.7109375" style="12" customWidth="1"/>
    <col min="5641" max="5645" width="0" style="12" hidden="1" customWidth="1"/>
    <col min="5646" max="5646" width="15.5703125" style="12" customWidth="1"/>
    <col min="5647" max="5647" width="19.28515625" style="12" customWidth="1"/>
    <col min="5648" max="5648" width="24.140625" style="12" customWidth="1"/>
    <col min="5649" max="5884" width="8.85546875" style="12"/>
    <col min="5885" max="5885" width="5.140625" style="12" customWidth="1"/>
    <col min="5886" max="5886" width="25.140625" style="12" customWidth="1"/>
    <col min="5887" max="5887" width="14.85546875" style="12" customWidth="1"/>
    <col min="5888" max="5888" width="7.5703125" style="12" customWidth="1"/>
    <col min="5889" max="5889" width="14.85546875" style="12" customWidth="1"/>
    <col min="5890" max="5890" width="16.28515625" style="12" customWidth="1"/>
    <col min="5891" max="5892" width="12.42578125" style="12" customWidth="1"/>
    <col min="5893" max="5893" width="15.85546875" style="12" customWidth="1"/>
    <col min="5894" max="5894" width="12.7109375" style="12" customWidth="1"/>
    <col min="5895" max="5896" width="21.7109375" style="12" customWidth="1"/>
    <col min="5897" max="5901" width="0" style="12" hidden="1" customWidth="1"/>
    <col min="5902" max="5902" width="15.5703125" style="12" customWidth="1"/>
    <col min="5903" max="5903" width="19.28515625" style="12" customWidth="1"/>
    <col min="5904" max="5904" width="24.140625" style="12" customWidth="1"/>
    <col min="5905" max="6140" width="8.85546875" style="12"/>
    <col min="6141" max="6141" width="5.140625" style="12" customWidth="1"/>
    <col min="6142" max="6142" width="25.140625" style="12" customWidth="1"/>
    <col min="6143" max="6143" width="14.85546875" style="12" customWidth="1"/>
    <col min="6144" max="6144" width="7.5703125" style="12" customWidth="1"/>
    <col min="6145" max="6145" width="14.85546875" style="12" customWidth="1"/>
    <col min="6146" max="6146" width="16.28515625" style="12" customWidth="1"/>
    <col min="6147" max="6148" width="12.42578125" style="12" customWidth="1"/>
    <col min="6149" max="6149" width="15.85546875" style="12" customWidth="1"/>
    <col min="6150" max="6150" width="12.7109375" style="12" customWidth="1"/>
    <col min="6151" max="6152" width="21.7109375" style="12" customWidth="1"/>
    <col min="6153" max="6157" width="0" style="12" hidden="1" customWidth="1"/>
    <col min="6158" max="6158" width="15.5703125" style="12" customWidth="1"/>
    <col min="6159" max="6159" width="19.28515625" style="12" customWidth="1"/>
    <col min="6160" max="6160" width="24.140625" style="12" customWidth="1"/>
    <col min="6161" max="6396" width="8.85546875" style="12"/>
    <col min="6397" max="6397" width="5.140625" style="12" customWidth="1"/>
    <col min="6398" max="6398" width="25.140625" style="12" customWidth="1"/>
    <col min="6399" max="6399" width="14.85546875" style="12" customWidth="1"/>
    <col min="6400" max="6400" width="7.5703125" style="12" customWidth="1"/>
    <col min="6401" max="6401" width="14.85546875" style="12" customWidth="1"/>
    <col min="6402" max="6402" width="16.28515625" style="12" customWidth="1"/>
    <col min="6403" max="6404" width="12.42578125" style="12" customWidth="1"/>
    <col min="6405" max="6405" width="15.85546875" style="12" customWidth="1"/>
    <col min="6406" max="6406" width="12.7109375" style="12" customWidth="1"/>
    <col min="6407" max="6408" width="21.7109375" style="12" customWidth="1"/>
    <col min="6409" max="6413" width="0" style="12" hidden="1" customWidth="1"/>
    <col min="6414" max="6414" width="15.5703125" style="12" customWidth="1"/>
    <col min="6415" max="6415" width="19.28515625" style="12" customWidth="1"/>
    <col min="6416" max="6416" width="24.140625" style="12" customWidth="1"/>
    <col min="6417" max="6652" width="8.85546875" style="12"/>
    <col min="6653" max="6653" width="5.140625" style="12" customWidth="1"/>
    <col min="6654" max="6654" width="25.140625" style="12" customWidth="1"/>
    <col min="6655" max="6655" width="14.85546875" style="12" customWidth="1"/>
    <col min="6656" max="6656" width="7.5703125" style="12" customWidth="1"/>
    <col min="6657" max="6657" width="14.85546875" style="12" customWidth="1"/>
    <col min="6658" max="6658" width="16.28515625" style="12" customWidth="1"/>
    <col min="6659" max="6660" width="12.42578125" style="12" customWidth="1"/>
    <col min="6661" max="6661" width="15.85546875" style="12" customWidth="1"/>
    <col min="6662" max="6662" width="12.7109375" style="12" customWidth="1"/>
    <col min="6663" max="6664" width="21.7109375" style="12" customWidth="1"/>
    <col min="6665" max="6669" width="0" style="12" hidden="1" customWidth="1"/>
    <col min="6670" max="6670" width="15.5703125" style="12" customWidth="1"/>
    <col min="6671" max="6671" width="19.28515625" style="12" customWidth="1"/>
    <col min="6672" max="6672" width="24.140625" style="12" customWidth="1"/>
    <col min="6673" max="6908" width="8.85546875" style="12"/>
    <col min="6909" max="6909" width="5.140625" style="12" customWidth="1"/>
    <col min="6910" max="6910" width="25.140625" style="12" customWidth="1"/>
    <col min="6911" max="6911" width="14.85546875" style="12" customWidth="1"/>
    <col min="6912" max="6912" width="7.5703125" style="12" customWidth="1"/>
    <col min="6913" max="6913" width="14.85546875" style="12" customWidth="1"/>
    <col min="6914" max="6914" width="16.28515625" style="12" customWidth="1"/>
    <col min="6915" max="6916" width="12.42578125" style="12" customWidth="1"/>
    <col min="6917" max="6917" width="15.85546875" style="12" customWidth="1"/>
    <col min="6918" max="6918" width="12.7109375" style="12" customWidth="1"/>
    <col min="6919" max="6920" width="21.7109375" style="12" customWidth="1"/>
    <col min="6921" max="6925" width="0" style="12" hidden="1" customWidth="1"/>
    <col min="6926" max="6926" width="15.5703125" style="12" customWidth="1"/>
    <col min="6927" max="6927" width="19.28515625" style="12" customWidth="1"/>
    <col min="6928" max="6928" width="24.140625" style="12" customWidth="1"/>
    <col min="6929" max="7164" width="8.85546875" style="12"/>
    <col min="7165" max="7165" width="5.140625" style="12" customWidth="1"/>
    <col min="7166" max="7166" width="25.140625" style="12" customWidth="1"/>
    <col min="7167" max="7167" width="14.85546875" style="12" customWidth="1"/>
    <col min="7168" max="7168" width="7.5703125" style="12" customWidth="1"/>
    <col min="7169" max="7169" width="14.85546875" style="12" customWidth="1"/>
    <col min="7170" max="7170" width="16.28515625" style="12" customWidth="1"/>
    <col min="7171" max="7172" width="12.42578125" style="12" customWidth="1"/>
    <col min="7173" max="7173" width="15.85546875" style="12" customWidth="1"/>
    <col min="7174" max="7174" width="12.7109375" style="12" customWidth="1"/>
    <col min="7175" max="7176" width="21.7109375" style="12" customWidth="1"/>
    <col min="7177" max="7181" width="0" style="12" hidden="1" customWidth="1"/>
    <col min="7182" max="7182" width="15.5703125" style="12" customWidth="1"/>
    <col min="7183" max="7183" width="19.28515625" style="12" customWidth="1"/>
    <col min="7184" max="7184" width="24.140625" style="12" customWidth="1"/>
    <col min="7185" max="7420" width="8.85546875" style="12"/>
    <col min="7421" max="7421" width="5.140625" style="12" customWidth="1"/>
    <col min="7422" max="7422" width="25.140625" style="12" customWidth="1"/>
    <col min="7423" max="7423" width="14.85546875" style="12" customWidth="1"/>
    <col min="7424" max="7424" width="7.5703125" style="12" customWidth="1"/>
    <col min="7425" max="7425" width="14.85546875" style="12" customWidth="1"/>
    <col min="7426" max="7426" width="16.28515625" style="12" customWidth="1"/>
    <col min="7427" max="7428" width="12.42578125" style="12" customWidth="1"/>
    <col min="7429" max="7429" width="15.85546875" style="12" customWidth="1"/>
    <col min="7430" max="7430" width="12.7109375" style="12" customWidth="1"/>
    <col min="7431" max="7432" width="21.7109375" style="12" customWidth="1"/>
    <col min="7433" max="7437" width="0" style="12" hidden="1" customWidth="1"/>
    <col min="7438" max="7438" width="15.5703125" style="12" customWidth="1"/>
    <col min="7439" max="7439" width="19.28515625" style="12" customWidth="1"/>
    <col min="7440" max="7440" width="24.140625" style="12" customWidth="1"/>
    <col min="7441" max="7676" width="8.85546875" style="12"/>
    <col min="7677" max="7677" width="5.140625" style="12" customWidth="1"/>
    <col min="7678" max="7678" width="25.140625" style="12" customWidth="1"/>
    <col min="7679" max="7679" width="14.85546875" style="12" customWidth="1"/>
    <col min="7680" max="7680" width="7.5703125" style="12" customWidth="1"/>
    <col min="7681" max="7681" width="14.85546875" style="12" customWidth="1"/>
    <col min="7682" max="7682" width="16.28515625" style="12" customWidth="1"/>
    <col min="7683" max="7684" width="12.42578125" style="12" customWidth="1"/>
    <col min="7685" max="7685" width="15.85546875" style="12" customWidth="1"/>
    <col min="7686" max="7686" width="12.7109375" style="12" customWidth="1"/>
    <col min="7687" max="7688" width="21.7109375" style="12" customWidth="1"/>
    <col min="7689" max="7693" width="0" style="12" hidden="1" customWidth="1"/>
    <col min="7694" max="7694" width="15.5703125" style="12" customWidth="1"/>
    <col min="7695" max="7695" width="19.28515625" style="12" customWidth="1"/>
    <col min="7696" max="7696" width="24.140625" style="12" customWidth="1"/>
    <col min="7697" max="7932" width="8.85546875" style="12"/>
    <col min="7933" max="7933" width="5.140625" style="12" customWidth="1"/>
    <col min="7934" max="7934" width="25.140625" style="12" customWidth="1"/>
    <col min="7935" max="7935" width="14.85546875" style="12" customWidth="1"/>
    <col min="7936" max="7936" width="7.5703125" style="12" customWidth="1"/>
    <col min="7937" max="7937" width="14.85546875" style="12" customWidth="1"/>
    <col min="7938" max="7938" width="16.28515625" style="12" customWidth="1"/>
    <col min="7939" max="7940" width="12.42578125" style="12" customWidth="1"/>
    <col min="7941" max="7941" width="15.85546875" style="12" customWidth="1"/>
    <col min="7942" max="7942" width="12.7109375" style="12" customWidth="1"/>
    <col min="7943" max="7944" width="21.7109375" style="12" customWidth="1"/>
    <col min="7945" max="7949" width="0" style="12" hidden="1" customWidth="1"/>
    <col min="7950" max="7950" width="15.5703125" style="12" customWidth="1"/>
    <col min="7951" max="7951" width="19.28515625" style="12" customWidth="1"/>
    <col min="7952" max="7952" width="24.140625" style="12" customWidth="1"/>
    <col min="7953" max="8188" width="8.85546875" style="12"/>
    <col min="8189" max="8189" width="5.140625" style="12" customWidth="1"/>
    <col min="8190" max="8190" width="25.140625" style="12" customWidth="1"/>
    <col min="8191" max="8191" width="14.85546875" style="12" customWidth="1"/>
    <col min="8192" max="8192" width="7.5703125" style="12" customWidth="1"/>
    <col min="8193" max="8193" width="14.85546875" style="12" customWidth="1"/>
    <col min="8194" max="8194" width="16.28515625" style="12" customWidth="1"/>
    <col min="8195" max="8196" width="12.42578125" style="12" customWidth="1"/>
    <col min="8197" max="8197" width="15.85546875" style="12" customWidth="1"/>
    <col min="8198" max="8198" width="12.7109375" style="12" customWidth="1"/>
    <col min="8199" max="8200" width="21.7109375" style="12" customWidth="1"/>
    <col min="8201" max="8205" width="0" style="12" hidden="1" customWidth="1"/>
    <col min="8206" max="8206" width="15.5703125" style="12" customWidth="1"/>
    <col min="8207" max="8207" width="19.28515625" style="12" customWidth="1"/>
    <col min="8208" max="8208" width="24.140625" style="12" customWidth="1"/>
    <col min="8209" max="8444" width="8.85546875" style="12"/>
    <col min="8445" max="8445" width="5.140625" style="12" customWidth="1"/>
    <col min="8446" max="8446" width="25.140625" style="12" customWidth="1"/>
    <col min="8447" max="8447" width="14.85546875" style="12" customWidth="1"/>
    <col min="8448" max="8448" width="7.5703125" style="12" customWidth="1"/>
    <col min="8449" max="8449" width="14.85546875" style="12" customWidth="1"/>
    <col min="8450" max="8450" width="16.28515625" style="12" customWidth="1"/>
    <col min="8451" max="8452" width="12.42578125" style="12" customWidth="1"/>
    <col min="8453" max="8453" width="15.85546875" style="12" customWidth="1"/>
    <col min="8454" max="8454" width="12.7109375" style="12" customWidth="1"/>
    <col min="8455" max="8456" width="21.7109375" style="12" customWidth="1"/>
    <col min="8457" max="8461" width="0" style="12" hidden="1" customWidth="1"/>
    <col min="8462" max="8462" width="15.5703125" style="12" customWidth="1"/>
    <col min="8463" max="8463" width="19.28515625" style="12" customWidth="1"/>
    <col min="8464" max="8464" width="24.140625" style="12" customWidth="1"/>
    <col min="8465" max="8700" width="8.85546875" style="12"/>
    <col min="8701" max="8701" width="5.140625" style="12" customWidth="1"/>
    <col min="8702" max="8702" width="25.140625" style="12" customWidth="1"/>
    <col min="8703" max="8703" width="14.85546875" style="12" customWidth="1"/>
    <col min="8704" max="8704" width="7.5703125" style="12" customWidth="1"/>
    <col min="8705" max="8705" width="14.85546875" style="12" customWidth="1"/>
    <col min="8706" max="8706" width="16.28515625" style="12" customWidth="1"/>
    <col min="8707" max="8708" width="12.42578125" style="12" customWidth="1"/>
    <col min="8709" max="8709" width="15.85546875" style="12" customWidth="1"/>
    <col min="8710" max="8710" width="12.7109375" style="12" customWidth="1"/>
    <col min="8711" max="8712" width="21.7109375" style="12" customWidth="1"/>
    <col min="8713" max="8717" width="0" style="12" hidden="1" customWidth="1"/>
    <col min="8718" max="8718" width="15.5703125" style="12" customWidth="1"/>
    <col min="8719" max="8719" width="19.28515625" style="12" customWidth="1"/>
    <col min="8720" max="8720" width="24.140625" style="12" customWidth="1"/>
    <col min="8721" max="8956" width="8.85546875" style="12"/>
    <col min="8957" max="8957" width="5.140625" style="12" customWidth="1"/>
    <col min="8958" max="8958" width="25.140625" style="12" customWidth="1"/>
    <col min="8959" max="8959" width="14.85546875" style="12" customWidth="1"/>
    <col min="8960" max="8960" width="7.5703125" style="12" customWidth="1"/>
    <col min="8961" max="8961" width="14.85546875" style="12" customWidth="1"/>
    <col min="8962" max="8962" width="16.28515625" style="12" customWidth="1"/>
    <col min="8963" max="8964" width="12.42578125" style="12" customWidth="1"/>
    <col min="8965" max="8965" width="15.85546875" style="12" customWidth="1"/>
    <col min="8966" max="8966" width="12.7109375" style="12" customWidth="1"/>
    <col min="8967" max="8968" width="21.7109375" style="12" customWidth="1"/>
    <col min="8969" max="8973" width="0" style="12" hidden="1" customWidth="1"/>
    <col min="8974" max="8974" width="15.5703125" style="12" customWidth="1"/>
    <col min="8975" max="8975" width="19.28515625" style="12" customWidth="1"/>
    <col min="8976" max="8976" width="24.140625" style="12" customWidth="1"/>
    <col min="8977" max="9212" width="8.85546875" style="12"/>
    <col min="9213" max="9213" width="5.140625" style="12" customWidth="1"/>
    <col min="9214" max="9214" width="25.140625" style="12" customWidth="1"/>
    <col min="9215" max="9215" width="14.85546875" style="12" customWidth="1"/>
    <col min="9216" max="9216" width="7.5703125" style="12" customWidth="1"/>
    <col min="9217" max="9217" width="14.85546875" style="12" customWidth="1"/>
    <col min="9218" max="9218" width="16.28515625" style="12" customWidth="1"/>
    <col min="9219" max="9220" width="12.42578125" style="12" customWidth="1"/>
    <col min="9221" max="9221" width="15.85546875" style="12" customWidth="1"/>
    <col min="9222" max="9222" width="12.7109375" style="12" customWidth="1"/>
    <col min="9223" max="9224" width="21.7109375" style="12" customWidth="1"/>
    <col min="9225" max="9229" width="0" style="12" hidden="1" customWidth="1"/>
    <col min="9230" max="9230" width="15.5703125" style="12" customWidth="1"/>
    <col min="9231" max="9231" width="19.28515625" style="12" customWidth="1"/>
    <col min="9232" max="9232" width="24.140625" style="12" customWidth="1"/>
    <col min="9233" max="9468" width="8.85546875" style="12"/>
    <col min="9469" max="9469" width="5.140625" style="12" customWidth="1"/>
    <col min="9470" max="9470" width="25.140625" style="12" customWidth="1"/>
    <col min="9471" max="9471" width="14.85546875" style="12" customWidth="1"/>
    <col min="9472" max="9472" width="7.5703125" style="12" customWidth="1"/>
    <col min="9473" max="9473" width="14.85546875" style="12" customWidth="1"/>
    <col min="9474" max="9474" width="16.28515625" style="12" customWidth="1"/>
    <col min="9475" max="9476" width="12.42578125" style="12" customWidth="1"/>
    <col min="9477" max="9477" width="15.85546875" style="12" customWidth="1"/>
    <col min="9478" max="9478" width="12.7109375" style="12" customWidth="1"/>
    <col min="9479" max="9480" width="21.7109375" style="12" customWidth="1"/>
    <col min="9481" max="9485" width="0" style="12" hidden="1" customWidth="1"/>
    <col min="9486" max="9486" width="15.5703125" style="12" customWidth="1"/>
    <col min="9487" max="9487" width="19.28515625" style="12" customWidth="1"/>
    <col min="9488" max="9488" width="24.140625" style="12" customWidth="1"/>
    <col min="9489" max="9724" width="8.85546875" style="12"/>
    <col min="9725" max="9725" width="5.140625" style="12" customWidth="1"/>
    <col min="9726" max="9726" width="25.140625" style="12" customWidth="1"/>
    <col min="9727" max="9727" width="14.85546875" style="12" customWidth="1"/>
    <col min="9728" max="9728" width="7.5703125" style="12" customWidth="1"/>
    <col min="9729" max="9729" width="14.85546875" style="12" customWidth="1"/>
    <col min="9730" max="9730" width="16.28515625" style="12" customWidth="1"/>
    <col min="9731" max="9732" width="12.42578125" style="12" customWidth="1"/>
    <col min="9733" max="9733" width="15.85546875" style="12" customWidth="1"/>
    <col min="9734" max="9734" width="12.7109375" style="12" customWidth="1"/>
    <col min="9735" max="9736" width="21.7109375" style="12" customWidth="1"/>
    <col min="9737" max="9741" width="0" style="12" hidden="1" customWidth="1"/>
    <col min="9742" max="9742" width="15.5703125" style="12" customWidth="1"/>
    <col min="9743" max="9743" width="19.28515625" style="12" customWidth="1"/>
    <col min="9744" max="9744" width="24.140625" style="12" customWidth="1"/>
    <col min="9745" max="9980" width="8.85546875" style="12"/>
    <col min="9981" max="9981" width="5.140625" style="12" customWidth="1"/>
    <col min="9982" max="9982" width="25.140625" style="12" customWidth="1"/>
    <col min="9983" max="9983" width="14.85546875" style="12" customWidth="1"/>
    <col min="9984" max="9984" width="7.5703125" style="12" customWidth="1"/>
    <col min="9985" max="9985" width="14.85546875" style="12" customWidth="1"/>
    <col min="9986" max="9986" width="16.28515625" style="12" customWidth="1"/>
    <col min="9987" max="9988" width="12.42578125" style="12" customWidth="1"/>
    <col min="9989" max="9989" width="15.85546875" style="12" customWidth="1"/>
    <col min="9990" max="9990" width="12.7109375" style="12" customWidth="1"/>
    <col min="9991" max="9992" width="21.7109375" style="12" customWidth="1"/>
    <col min="9993" max="9997" width="0" style="12" hidden="1" customWidth="1"/>
    <col min="9998" max="9998" width="15.5703125" style="12" customWidth="1"/>
    <col min="9999" max="9999" width="19.28515625" style="12" customWidth="1"/>
    <col min="10000" max="10000" width="24.140625" style="12" customWidth="1"/>
    <col min="10001" max="10236" width="8.85546875" style="12"/>
    <col min="10237" max="10237" width="5.140625" style="12" customWidth="1"/>
    <col min="10238" max="10238" width="25.140625" style="12" customWidth="1"/>
    <col min="10239" max="10239" width="14.85546875" style="12" customWidth="1"/>
    <col min="10240" max="10240" width="7.5703125" style="12" customWidth="1"/>
    <col min="10241" max="10241" width="14.85546875" style="12" customWidth="1"/>
    <col min="10242" max="10242" width="16.28515625" style="12" customWidth="1"/>
    <col min="10243" max="10244" width="12.42578125" style="12" customWidth="1"/>
    <col min="10245" max="10245" width="15.85546875" style="12" customWidth="1"/>
    <col min="10246" max="10246" width="12.7109375" style="12" customWidth="1"/>
    <col min="10247" max="10248" width="21.7109375" style="12" customWidth="1"/>
    <col min="10249" max="10253" width="0" style="12" hidden="1" customWidth="1"/>
    <col min="10254" max="10254" width="15.5703125" style="12" customWidth="1"/>
    <col min="10255" max="10255" width="19.28515625" style="12" customWidth="1"/>
    <col min="10256" max="10256" width="24.140625" style="12" customWidth="1"/>
    <col min="10257" max="10492" width="8.85546875" style="12"/>
    <col min="10493" max="10493" width="5.140625" style="12" customWidth="1"/>
    <col min="10494" max="10494" width="25.140625" style="12" customWidth="1"/>
    <col min="10495" max="10495" width="14.85546875" style="12" customWidth="1"/>
    <col min="10496" max="10496" width="7.5703125" style="12" customWidth="1"/>
    <col min="10497" max="10497" width="14.85546875" style="12" customWidth="1"/>
    <col min="10498" max="10498" width="16.28515625" style="12" customWidth="1"/>
    <col min="10499" max="10500" width="12.42578125" style="12" customWidth="1"/>
    <col min="10501" max="10501" width="15.85546875" style="12" customWidth="1"/>
    <col min="10502" max="10502" width="12.7109375" style="12" customWidth="1"/>
    <col min="10503" max="10504" width="21.7109375" style="12" customWidth="1"/>
    <col min="10505" max="10509" width="0" style="12" hidden="1" customWidth="1"/>
    <col min="10510" max="10510" width="15.5703125" style="12" customWidth="1"/>
    <col min="10511" max="10511" width="19.28515625" style="12" customWidth="1"/>
    <col min="10512" max="10512" width="24.140625" style="12" customWidth="1"/>
    <col min="10513" max="10748" width="8.85546875" style="12"/>
    <col min="10749" max="10749" width="5.140625" style="12" customWidth="1"/>
    <col min="10750" max="10750" width="25.140625" style="12" customWidth="1"/>
    <col min="10751" max="10751" width="14.85546875" style="12" customWidth="1"/>
    <col min="10752" max="10752" width="7.5703125" style="12" customWidth="1"/>
    <col min="10753" max="10753" width="14.85546875" style="12" customWidth="1"/>
    <col min="10754" max="10754" width="16.28515625" style="12" customWidth="1"/>
    <col min="10755" max="10756" width="12.42578125" style="12" customWidth="1"/>
    <col min="10757" max="10757" width="15.85546875" style="12" customWidth="1"/>
    <col min="10758" max="10758" width="12.7109375" style="12" customWidth="1"/>
    <col min="10759" max="10760" width="21.7109375" style="12" customWidth="1"/>
    <col min="10761" max="10765" width="0" style="12" hidden="1" customWidth="1"/>
    <col min="10766" max="10766" width="15.5703125" style="12" customWidth="1"/>
    <col min="10767" max="10767" width="19.28515625" style="12" customWidth="1"/>
    <col min="10768" max="10768" width="24.140625" style="12" customWidth="1"/>
    <col min="10769" max="11004" width="8.85546875" style="12"/>
    <col min="11005" max="11005" width="5.140625" style="12" customWidth="1"/>
    <col min="11006" max="11006" width="25.140625" style="12" customWidth="1"/>
    <col min="11007" max="11007" width="14.85546875" style="12" customWidth="1"/>
    <col min="11008" max="11008" width="7.5703125" style="12" customWidth="1"/>
    <col min="11009" max="11009" width="14.85546875" style="12" customWidth="1"/>
    <col min="11010" max="11010" width="16.28515625" style="12" customWidth="1"/>
    <col min="11011" max="11012" width="12.42578125" style="12" customWidth="1"/>
    <col min="11013" max="11013" width="15.85546875" style="12" customWidth="1"/>
    <col min="11014" max="11014" width="12.7109375" style="12" customWidth="1"/>
    <col min="11015" max="11016" width="21.7109375" style="12" customWidth="1"/>
    <col min="11017" max="11021" width="0" style="12" hidden="1" customWidth="1"/>
    <col min="11022" max="11022" width="15.5703125" style="12" customWidth="1"/>
    <col min="11023" max="11023" width="19.28515625" style="12" customWidth="1"/>
    <col min="11024" max="11024" width="24.140625" style="12" customWidth="1"/>
    <col min="11025" max="11260" width="8.85546875" style="12"/>
    <col min="11261" max="11261" width="5.140625" style="12" customWidth="1"/>
    <col min="11262" max="11262" width="25.140625" style="12" customWidth="1"/>
    <col min="11263" max="11263" width="14.85546875" style="12" customWidth="1"/>
    <col min="11264" max="11264" width="7.5703125" style="12" customWidth="1"/>
    <col min="11265" max="11265" width="14.85546875" style="12" customWidth="1"/>
    <col min="11266" max="11266" width="16.28515625" style="12" customWidth="1"/>
    <col min="11267" max="11268" width="12.42578125" style="12" customWidth="1"/>
    <col min="11269" max="11269" width="15.85546875" style="12" customWidth="1"/>
    <col min="11270" max="11270" width="12.7109375" style="12" customWidth="1"/>
    <col min="11271" max="11272" width="21.7109375" style="12" customWidth="1"/>
    <col min="11273" max="11277" width="0" style="12" hidden="1" customWidth="1"/>
    <col min="11278" max="11278" width="15.5703125" style="12" customWidth="1"/>
    <col min="11279" max="11279" width="19.28515625" style="12" customWidth="1"/>
    <col min="11280" max="11280" width="24.140625" style="12" customWidth="1"/>
    <col min="11281" max="11516" width="8.85546875" style="12"/>
    <col min="11517" max="11517" width="5.140625" style="12" customWidth="1"/>
    <col min="11518" max="11518" width="25.140625" style="12" customWidth="1"/>
    <col min="11519" max="11519" width="14.85546875" style="12" customWidth="1"/>
    <col min="11520" max="11520" width="7.5703125" style="12" customWidth="1"/>
    <col min="11521" max="11521" width="14.85546875" style="12" customWidth="1"/>
    <col min="11522" max="11522" width="16.28515625" style="12" customWidth="1"/>
    <col min="11523" max="11524" width="12.42578125" style="12" customWidth="1"/>
    <col min="11525" max="11525" width="15.85546875" style="12" customWidth="1"/>
    <col min="11526" max="11526" width="12.7109375" style="12" customWidth="1"/>
    <col min="11527" max="11528" width="21.7109375" style="12" customWidth="1"/>
    <col min="11529" max="11533" width="0" style="12" hidden="1" customWidth="1"/>
    <col min="11534" max="11534" width="15.5703125" style="12" customWidth="1"/>
    <col min="11535" max="11535" width="19.28515625" style="12" customWidth="1"/>
    <col min="11536" max="11536" width="24.140625" style="12" customWidth="1"/>
    <col min="11537" max="11772" width="8.85546875" style="12"/>
    <col min="11773" max="11773" width="5.140625" style="12" customWidth="1"/>
    <col min="11774" max="11774" width="25.140625" style="12" customWidth="1"/>
    <col min="11775" max="11775" width="14.85546875" style="12" customWidth="1"/>
    <col min="11776" max="11776" width="7.5703125" style="12" customWidth="1"/>
    <col min="11777" max="11777" width="14.85546875" style="12" customWidth="1"/>
    <col min="11778" max="11778" width="16.28515625" style="12" customWidth="1"/>
    <col min="11779" max="11780" width="12.42578125" style="12" customWidth="1"/>
    <col min="11781" max="11781" width="15.85546875" style="12" customWidth="1"/>
    <col min="11782" max="11782" width="12.7109375" style="12" customWidth="1"/>
    <col min="11783" max="11784" width="21.7109375" style="12" customWidth="1"/>
    <col min="11785" max="11789" width="0" style="12" hidden="1" customWidth="1"/>
    <col min="11790" max="11790" width="15.5703125" style="12" customWidth="1"/>
    <col min="11791" max="11791" width="19.28515625" style="12" customWidth="1"/>
    <col min="11792" max="11792" width="24.140625" style="12" customWidth="1"/>
    <col min="11793" max="12028" width="8.85546875" style="12"/>
    <col min="12029" max="12029" width="5.140625" style="12" customWidth="1"/>
    <col min="12030" max="12030" width="25.140625" style="12" customWidth="1"/>
    <col min="12031" max="12031" width="14.85546875" style="12" customWidth="1"/>
    <col min="12032" max="12032" width="7.5703125" style="12" customWidth="1"/>
    <col min="12033" max="12033" width="14.85546875" style="12" customWidth="1"/>
    <col min="12034" max="12034" width="16.28515625" style="12" customWidth="1"/>
    <col min="12035" max="12036" width="12.42578125" style="12" customWidth="1"/>
    <col min="12037" max="12037" width="15.85546875" style="12" customWidth="1"/>
    <col min="12038" max="12038" width="12.7109375" style="12" customWidth="1"/>
    <col min="12039" max="12040" width="21.7109375" style="12" customWidth="1"/>
    <col min="12041" max="12045" width="0" style="12" hidden="1" customWidth="1"/>
    <col min="12046" max="12046" width="15.5703125" style="12" customWidth="1"/>
    <col min="12047" max="12047" width="19.28515625" style="12" customWidth="1"/>
    <col min="12048" max="12048" width="24.140625" style="12" customWidth="1"/>
    <col min="12049" max="12284" width="8.85546875" style="12"/>
    <col min="12285" max="12285" width="5.140625" style="12" customWidth="1"/>
    <col min="12286" max="12286" width="25.140625" style="12" customWidth="1"/>
    <col min="12287" max="12287" width="14.85546875" style="12" customWidth="1"/>
    <col min="12288" max="12288" width="7.5703125" style="12" customWidth="1"/>
    <col min="12289" max="12289" width="14.85546875" style="12" customWidth="1"/>
    <col min="12290" max="12290" width="16.28515625" style="12" customWidth="1"/>
    <col min="12291" max="12292" width="12.42578125" style="12" customWidth="1"/>
    <col min="12293" max="12293" width="15.85546875" style="12" customWidth="1"/>
    <col min="12294" max="12294" width="12.7109375" style="12" customWidth="1"/>
    <col min="12295" max="12296" width="21.7109375" style="12" customWidth="1"/>
    <col min="12297" max="12301" width="0" style="12" hidden="1" customWidth="1"/>
    <col min="12302" max="12302" width="15.5703125" style="12" customWidth="1"/>
    <col min="12303" max="12303" width="19.28515625" style="12" customWidth="1"/>
    <col min="12304" max="12304" width="24.140625" style="12" customWidth="1"/>
    <col min="12305" max="12540" width="8.85546875" style="12"/>
    <col min="12541" max="12541" width="5.140625" style="12" customWidth="1"/>
    <col min="12542" max="12542" width="25.140625" style="12" customWidth="1"/>
    <col min="12543" max="12543" width="14.85546875" style="12" customWidth="1"/>
    <col min="12544" max="12544" width="7.5703125" style="12" customWidth="1"/>
    <col min="12545" max="12545" width="14.85546875" style="12" customWidth="1"/>
    <col min="12546" max="12546" width="16.28515625" style="12" customWidth="1"/>
    <col min="12547" max="12548" width="12.42578125" style="12" customWidth="1"/>
    <col min="12549" max="12549" width="15.85546875" style="12" customWidth="1"/>
    <col min="12550" max="12550" width="12.7109375" style="12" customWidth="1"/>
    <col min="12551" max="12552" width="21.7109375" style="12" customWidth="1"/>
    <col min="12553" max="12557" width="0" style="12" hidden="1" customWidth="1"/>
    <col min="12558" max="12558" width="15.5703125" style="12" customWidth="1"/>
    <col min="12559" max="12559" width="19.28515625" style="12" customWidth="1"/>
    <col min="12560" max="12560" width="24.140625" style="12" customWidth="1"/>
    <col min="12561" max="12796" width="8.85546875" style="12"/>
    <col min="12797" max="12797" width="5.140625" style="12" customWidth="1"/>
    <col min="12798" max="12798" width="25.140625" style="12" customWidth="1"/>
    <col min="12799" max="12799" width="14.85546875" style="12" customWidth="1"/>
    <col min="12800" max="12800" width="7.5703125" style="12" customWidth="1"/>
    <col min="12801" max="12801" width="14.85546875" style="12" customWidth="1"/>
    <col min="12802" max="12802" width="16.28515625" style="12" customWidth="1"/>
    <col min="12803" max="12804" width="12.42578125" style="12" customWidth="1"/>
    <col min="12805" max="12805" width="15.85546875" style="12" customWidth="1"/>
    <col min="12806" max="12806" width="12.7109375" style="12" customWidth="1"/>
    <col min="12807" max="12808" width="21.7109375" style="12" customWidth="1"/>
    <col min="12809" max="12813" width="0" style="12" hidden="1" customWidth="1"/>
    <col min="12814" max="12814" width="15.5703125" style="12" customWidth="1"/>
    <col min="12815" max="12815" width="19.28515625" style="12" customWidth="1"/>
    <col min="12816" max="12816" width="24.140625" style="12" customWidth="1"/>
    <col min="12817" max="13052" width="8.85546875" style="12"/>
    <col min="13053" max="13053" width="5.140625" style="12" customWidth="1"/>
    <col min="13054" max="13054" width="25.140625" style="12" customWidth="1"/>
    <col min="13055" max="13055" width="14.85546875" style="12" customWidth="1"/>
    <col min="13056" max="13056" width="7.5703125" style="12" customWidth="1"/>
    <col min="13057" max="13057" width="14.85546875" style="12" customWidth="1"/>
    <col min="13058" max="13058" width="16.28515625" style="12" customWidth="1"/>
    <col min="13059" max="13060" width="12.42578125" style="12" customWidth="1"/>
    <col min="13061" max="13061" width="15.85546875" style="12" customWidth="1"/>
    <col min="13062" max="13062" width="12.7109375" style="12" customWidth="1"/>
    <col min="13063" max="13064" width="21.7109375" style="12" customWidth="1"/>
    <col min="13065" max="13069" width="0" style="12" hidden="1" customWidth="1"/>
    <col min="13070" max="13070" width="15.5703125" style="12" customWidth="1"/>
    <col min="13071" max="13071" width="19.28515625" style="12" customWidth="1"/>
    <col min="13072" max="13072" width="24.140625" style="12" customWidth="1"/>
    <col min="13073" max="13308" width="8.85546875" style="12"/>
    <col min="13309" max="13309" width="5.140625" style="12" customWidth="1"/>
    <col min="13310" max="13310" width="25.140625" style="12" customWidth="1"/>
    <col min="13311" max="13311" width="14.85546875" style="12" customWidth="1"/>
    <col min="13312" max="13312" width="7.5703125" style="12" customWidth="1"/>
    <col min="13313" max="13313" width="14.85546875" style="12" customWidth="1"/>
    <col min="13314" max="13314" width="16.28515625" style="12" customWidth="1"/>
    <col min="13315" max="13316" width="12.42578125" style="12" customWidth="1"/>
    <col min="13317" max="13317" width="15.85546875" style="12" customWidth="1"/>
    <col min="13318" max="13318" width="12.7109375" style="12" customWidth="1"/>
    <col min="13319" max="13320" width="21.7109375" style="12" customWidth="1"/>
    <col min="13321" max="13325" width="0" style="12" hidden="1" customWidth="1"/>
    <col min="13326" max="13326" width="15.5703125" style="12" customWidth="1"/>
    <col min="13327" max="13327" width="19.28515625" style="12" customWidth="1"/>
    <col min="13328" max="13328" width="24.140625" style="12" customWidth="1"/>
    <col min="13329" max="13564" width="8.85546875" style="12"/>
    <col min="13565" max="13565" width="5.140625" style="12" customWidth="1"/>
    <col min="13566" max="13566" width="25.140625" style="12" customWidth="1"/>
    <col min="13567" max="13567" width="14.85546875" style="12" customWidth="1"/>
    <col min="13568" max="13568" width="7.5703125" style="12" customWidth="1"/>
    <col min="13569" max="13569" width="14.85546875" style="12" customWidth="1"/>
    <col min="13570" max="13570" width="16.28515625" style="12" customWidth="1"/>
    <col min="13571" max="13572" width="12.42578125" style="12" customWidth="1"/>
    <col min="13573" max="13573" width="15.85546875" style="12" customWidth="1"/>
    <col min="13574" max="13574" width="12.7109375" style="12" customWidth="1"/>
    <col min="13575" max="13576" width="21.7109375" style="12" customWidth="1"/>
    <col min="13577" max="13581" width="0" style="12" hidden="1" customWidth="1"/>
    <col min="13582" max="13582" width="15.5703125" style="12" customWidth="1"/>
    <col min="13583" max="13583" width="19.28515625" style="12" customWidth="1"/>
    <col min="13584" max="13584" width="24.140625" style="12" customWidth="1"/>
    <col min="13585" max="13820" width="8.85546875" style="12"/>
    <col min="13821" max="13821" width="5.140625" style="12" customWidth="1"/>
    <col min="13822" max="13822" width="25.140625" style="12" customWidth="1"/>
    <col min="13823" max="13823" width="14.85546875" style="12" customWidth="1"/>
    <col min="13824" max="13824" width="7.5703125" style="12" customWidth="1"/>
    <col min="13825" max="13825" width="14.85546875" style="12" customWidth="1"/>
    <col min="13826" max="13826" width="16.28515625" style="12" customWidth="1"/>
    <col min="13827" max="13828" width="12.42578125" style="12" customWidth="1"/>
    <col min="13829" max="13829" width="15.85546875" style="12" customWidth="1"/>
    <col min="13830" max="13830" width="12.7109375" style="12" customWidth="1"/>
    <col min="13831" max="13832" width="21.7109375" style="12" customWidth="1"/>
    <col min="13833" max="13837" width="0" style="12" hidden="1" customWidth="1"/>
    <col min="13838" max="13838" width="15.5703125" style="12" customWidth="1"/>
    <col min="13839" max="13839" width="19.28515625" style="12" customWidth="1"/>
    <col min="13840" max="13840" width="24.140625" style="12" customWidth="1"/>
    <col min="13841" max="14076" width="8.85546875" style="12"/>
    <col min="14077" max="14077" width="5.140625" style="12" customWidth="1"/>
    <col min="14078" max="14078" width="25.140625" style="12" customWidth="1"/>
    <col min="14079" max="14079" width="14.85546875" style="12" customWidth="1"/>
    <col min="14080" max="14080" width="7.5703125" style="12" customWidth="1"/>
    <col min="14081" max="14081" width="14.85546875" style="12" customWidth="1"/>
    <col min="14082" max="14082" width="16.28515625" style="12" customWidth="1"/>
    <col min="14083" max="14084" width="12.42578125" style="12" customWidth="1"/>
    <col min="14085" max="14085" width="15.85546875" style="12" customWidth="1"/>
    <col min="14086" max="14086" width="12.7109375" style="12" customWidth="1"/>
    <col min="14087" max="14088" width="21.7109375" style="12" customWidth="1"/>
    <col min="14089" max="14093" width="0" style="12" hidden="1" customWidth="1"/>
    <col min="14094" max="14094" width="15.5703125" style="12" customWidth="1"/>
    <col min="14095" max="14095" width="19.28515625" style="12" customWidth="1"/>
    <col min="14096" max="14096" width="24.140625" style="12" customWidth="1"/>
    <col min="14097" max="14332" width="8.85546875" style="12"/>
    <col min="14333" max="14333" width="5.140625" style="12" customWidth="1"/>
    <col min="14334" max="14334" width="25.140625" style="12" customWidth="1"/>
    <col min="14335" max="14335" width="14.85546875" style="12" customWidth="1"/>
    <col min="14336" max="14336" width="7.5703125" style="12" customWidth="1"/>
    <col min="14337" max="14337" width="14.85546875" style="12" customWidth="1"/>
    <col min="14338" max="14338" width="16.28515625" style="12" customWidth="1"/>
    <col min="14339" max="14340" width="12.42578125" style="12" customWidth="1"/>
    <col min="14341" max="14341" width="15.85546875" style="12" customWidth="1"/>
    <col min="14342" max="14342" width="12.7109375" style="12" customWidth="1"/>
    <col min="14343" max="14344" width="21.7109375" style="12" customWidth="1"/>
    <col min="14345" max="14349" width="0" style="12" hidden="1" customWidth="1"/>
    <col min="14350" max="14350" width="15.5703125" style="12" customWidth="1"/>
    <col min="14351" max="14351" width="19.28515625" style="12" customWidth="1"/>
    <col min="14352" max="14352" width="24.140625" style="12" customWidth="1"/>
    <col min="14353" max="14588" width="8.85546875" style="12"/>
    <col min="14589" max="14589" width="5.140625" style="12" customWidth="1"/>
    <col min="14590" max="14590" width="25.140625" style="12" customWidth="1"/>
    <col min="14591" max="14591" width="14.85546875" style="12" customWidth="1"/>
    <col min="14592" max="14592" width="7.5703125" style="12" customWidth="1"/>
    <col min="14593" max="14593" width="14.85546875" style="12" customWidth="1"/>
    <col min="14594" max="14594" width="16.28515625" style="12" customWidth="1"/>
    <col min="14595" max="14596" width="12.42578125" style="12" customWidth="1"/>
    <col min="14597" max="14597" width="15.85546875" style="12" customWidth="1"/>
    <col min="14598" max="14598" width="12.7109375" style="12" customWidth="1"/>
    <col min="14599" max="14600" width="21.7109375" style="12" customWidth="1"/>
    <col min="14601" max="14605" width="0" style="12" hidden="1" customWidth="1"/>
    <col min="14606" max="14606" width="15.5703125" style="12" customWidth="1"/>
    <col min="14607" max="14607" width="19.28515625" style="12" customWidth="1"/>
    <col min="14608" max="14608" width="24.140625" style="12" customWidth="1"/>
    <col min="14609" max="14844" width="8.85546875" style="12"/>
    <col min="14845" max="14845" width="5.140625" style="12" customWidth="1"/>
    <col min="14846" max="14846" width="25.140625" style="12" customWidth="1"/>
    <col min="14847" max="14847" width="14.85546875" style="12" customWidth="1"/>
    <col min="14848" max="14848" width="7.5703125" style="12" customWidth="1"/>
    <col min="14849" max="14849" width="14.85546875" style="12" customWidth="1"/>
    <col min="14850" max="14850" width="16.28515625" style="12" customWidth="1"/>
    <col min="14851" max="14852" width="12.42578125" style="12" customWidth="1"/>
    <col min="14853" max="14853" width="15.85546875" style="12" customWidth="1"/>
    <col min="14854" max="14854" width="12.7109375" style="12" customWidth="1"/>
    <col min="14855" max="14856" width="21.7109375" style="12" customWidth="1"/>
    <col min="14857" max="14861" width="0" style="12" hidden="1" customWidth="1"/>
    <col min="14862" max="14862" width="15.5703125" style="12" customWidth="1"/>
    <col min="14863" max="14863" width="19.28515625" style="12" customWidth="1"/>
    <col min="14864" max="14864" width="24.140625" style="12" customWidth="1"/>
    <col min="14865" max="15100" width="8.85546875" style="12"/>
    <col min="15101" max="15101" width="5.140625" style="12" customWidth="1"/>
    <col min="15102" max="15102" width="25.140625" style="12" customWidth="1"/>
    <col min="15103" max="15103" width="14.85546875" style="12" customWidth="1"/>
    <col min="15104" max="15104" width="7.5703125" style="12" customWidth="1"/>
    <col min="15105" max="15105" width="14.85546875" style="12" customWidth="1"/>
    <col min="15106" max="15106" width="16.28515625" style="12" customWidth="1"/>
    <col min="15107" max="15108" width="12.42578125" style="12" customWidth="1"/>
    <col min="15109" max="15109" width="15.85546875" style="12" customWidth="1"/>
    <col min="15110" max="15110" width="12.7109375" style="12" customWidth="1"/>
    <col min="15111" max="15112" width="21.7109375" style="12" customWidth="1"/>
    <col min="15113" max="15117" width="0" style="12" hidden="1" customWidth="1"/>
    <col min="15118" max="15118" width="15.5703125" style="12" customWidth="1"/>
    <col min="15119" max="15119" width="19.28515625" style="12" customWidth="1"/>
    <col min="15120" max="15120" width="24.140625" style="12" customWidth="1"/>
    <col min="15121" max="15356" width="8.85546875" style="12"/>
    <col min="15357" max="15357" width="5.140625" style="12" customWidth="1"/>
    <col min="15358" max="15358" width="25.140625" style="12" customWidth="1"/>
    <col min="15359" max="15359" width="14.85546875" style="12" customWidth="1"/>
    <col min="15360" max="15360" width="7.5703125" style="12" customWidth="1"/>
    <col min="15361" max="15361" width="14.85546875" style="12" customWidth="1"/>
    <col min="15362" max="15362" width="16.28515625" style="12" customWidth="1"/>
    <col min="15363" max="15364" width="12.42578125" style="12" customWidth="1"/>
    <col min="15365" max="15365" width="15.85546875" style="12" customWidth="1"/>
    <col min="15366" max="15366" width="12.7109375" style="12" customWidth="1"/>
    <col min="15367" max="15368" width="21.7109375" style="12" customWidth="1"/>
    <col min="15369" max="15373" width="0" style="12" hidden="1" customWidth="1"/>
    <col min="15374" max="15374" width="15.5703125" style="12" customWidth="1"/>
    <col min="15375" max="15375" width="19.28515625" style="12" customWidth="1"/>
    <col min="15376" max="15376" width="24.140625" style="12" customWidth="1"/>
    <col min="15377" max="15612" width="8.85546875" style="12"/>
    <col min="15613" max="15613" width="5.140625" style="12" customWidth="1"/>
    <col min="15614" max="15614" width="25.140625" style="12" customWidth="1"/>
    <col min="15615" max="15615" width="14.85546875" style="12" customWidth="1"/>
    <col min="15616" max="15616" width="7.5703125" style="12" customWidth="1"/>
    <col min="15617" max="15617" width="14.85546875" style="12" customWidth="1"/>
    <col min="15618" max="15618" width="16.28515625" style="12" customWidth="1"/>
    <col min="15619" max="15620" width="12.42578125" style="12" customWidth="1"/>
    <col min="15621" max="15621" width="15.85546875" style="12" customWidth="1"/>
    <col min="15622" max="15622" width="12.7109375" style="12" customWidth="1"/>
    <col min="15623" max="15624" width="21.7109375" style="12" customWidth="1"/>
    <col min="15625" max="15629" width="0" style="12" hidden="1" customWidth="1"/>
    <col min="15630" max="15630" width="15.5703125" style="12" customWidth="1"/>
    <col min="15631" max="15631" width="19.28515625" style="12" customWidth="1"/>
    <col min="15632" max="15632" width="24.140625" style="12" customWidth="1"/>
    <col min="15633" max="15868" width="8.85546875" style="12"/>
    <col min="15869" max="15869" width="5.140625" style="12" customWidth="1"/>
    <col min="15870" max="15870" width="25.140625" style="12" customWidth="1"/>
    <col min="15871" max="15871" width="14.85546875" style="12" customWidth="1"/>
    <col min="15872" max="15872" width="7.5703125" style="12" customWidth="1"/>
    <col min="15873" max="15873" width="14.85546875" style="12" customWidth="1"/>
    <col min="15874" max="15874" width="16.28515625" style="12" customWidth="1"/>
    <col min="15875" max="15876" width="12.42578125" style="12" customWidth="1"/>
    <col min="15877" max="15877" width="15.85546875" style="12" customWidth="1"/>
    <col min="15878" max="15878" width="12.7109375" style="12" customWidth="1"/>
    <col min="15879" max="15880" width="21.7109375" style="12" customWidth="1"/>
    <col min="15881" max="15885" width="0" style="12" hidden="1" customWidth="1"/>
    <col min="15886" max="15886" width="15.5703125" style="12" customWidth="1"/>
    <col min="15887" max="15887" width="19.28515625" style="12" customWidth="1"/>
    <col min="15888" max="15888" width="24.140625" style="12" customWidth="1"/>
    <col min="15889" max="16124" width="8.85546875" style="12"/>
    <col min="16125" max="16125" width="5.140625" style="12" customWidth="1"/>
    <col min="16126" max="16126" width="25.140625" style="12" customWidth="1"/>
    <col min="16127" max="16127" width="14.85546875" style="12" customWidth="1"/>
    <col min="16128" max="16128" width="7.5703125" style="12" customWidth="1"/>
    <col min="16129" max="16129" width="14.85546875" style="12" customWidth="1"/>
    <col min="16130" max="16130" width="16.28515625" style="12" customWidth="1"/>
    <col min="16131" max="16132" width="12.42578125" style="12" customWidth="1"/>
    <col min="16133" max="16133" width="15.85546875" style="12" customWidth="1"/>
    <col min="16134" max="16134" width="12.7109375" style="12" customWidth="1"/>
    <col min="16135" max="16136" width="21.7109375" style="12" customWidth="1"/>
    <col min="16137" max="16141" width="0" style="12" hidden="1" customWidth="1"/>
    <col min="16142" max="16142" width="15.5703125" style="12" customWidth="1"/>
    <col min="16143" max="16143" width="19.28515625" style="12" customWidth="1"/>
    <col min="16144" max="16144" width="24.140625" style="12" customWidth="1"/>
    <col min="16145" max="16384" width="8.85546875" style="12"/>
  </cols>
  <sheetData>
    <row r="2" spans="1:17" s="22" customFormat="1" ht="27" customHeight="1">
      <c r="A2" s="892" t="s">
        <v>716</v>
      </c>
      <c r="B2" s="892"/>
      <c r="C2" s="892"/>
      <c r="D2" s="892"/>
      <c r="E2" s="892"/>
      <c r="F2" s="892"/>
      <c r="G2" s="892"/>
      <c r="H2" s="892"/>
      <c r="I2" s="892"/>
      <c r="J2" s="892"/>
      <c r="K2" s="892"/>
      <c r="L2" s="892"/>
      <c r="M2" s="21"/>
      <c r="N2" s="21"/>
    </row>
    <row r="3" spans="1:17" s="22" customFormat="1" ht="18.75">
      <c r="A3" s="893" t="s">
        <v>717</v>
      </c>
      <c r="B3" s="893"/>
      <c r="C3" s="893"/>
      <c r="D3" s="893"/>
      <c r="E3" s="893"/>
      <c r="F3" s="893"/>
      <c r="G3" s="893"/>
      <c r="H3" s="893"/>
      <c r="I3" s="893"/>
      <c r="J3" s="893"/>
      <c r="K3" s="893"/>
      <c r="L3" s="893"/>
      <c r="M3" s="23"/>
      <c r="N3" s="23"/>
    </row>
    <row r="5" spans="1:17" ht="39.6" customHeight="1">
      <c r="A5" s="873" t="s">
        <v>718</v>
      </c>
      <c r="B5" s="873" t="s">
        <v>719</v>
      </c>
      <c r="C5" s="873" t="s">
        <v>720</v>
      </c>
      <c r="D5" s="25"/>
      <c r="E5" s="873" t="s">
        <v>721</v>
      </c>
      <c r="F5" s="24"/>
      <c r="G5" s="894" t="s">
        <v>1279</v>
      </c>
      <c r="H5" s="881" t="s">
        <v>724</v>
      </c>
      <c r="I5" s="882"/>
      <c r="J5" s="873" t="s">
        <v>722</v>
      </c>
      <c r="K5" s="873" t="s">
        <v>723</v>
      </c>
      <c r="L5" s="873" t="s">
        <v>1276</v>
      </c>
      <c r="M5" s="873" t="s">
        <v>1277</v>
      </c>
      <c r="N5" s="24"/>
      <c r="O5" s="873"/>
    </row>
    <row r="6" spans="1:17" ht="46.9" customHeight="1">
      <c r="A6" s="874"/>
      <c r="B6" s="874"/>
      <c r="C6" s="874"/>
      <c r="D6" s="28"/>
      <c r="E6" s="874"/>
      <c r="F6" s="27"/>
      <c r="G6" s="895"/>
      <c r="H6" s="26" t="s">
        <v>725</v>
      </c>
      <c r="I6" s="26" t="s">
        <v>726</v>
      </c>
      <c r="J6" s="874"/>
      <c r="K6" s="874"/>
      <c r="L6" s="874"/>
      <c r="M6" s="874"/>
      <c r="N6" s="27"/>
      <c r="O6" s="874"/>
    </row>
    <row r="7" spans="1:17" s="35" customFormat="1" ht="24" customHeight="1">
      <c r="A7" s="29"/>
      <c r="B7" s="30" t="s">
        <v>727</v>
      </c>
      <c r="C7" s="31"/>
      <c r="D7" s="32"/>
      <c r="E7" s="31"/>
      <c r="F7" s="31"/>
      <c r="G7" s="32"/>
      <c r="H7" s="29"/>
      <c r="I7" s="29"/>
      <c r="J7" s="29"/>
      <c r="K7" s="29"/>
      <c r="L7" s="33">
        <f>SUM(L8:L13)</f>
        <v>18412650</v>
      </c>
      <c r="M7" s="33"/>
      <c r="N7" s="33"/>
      <c r="O7" s="34"/>
    </row>
    <row r="8" spans="1:17" s="47" customFormat="1" ht="26.25" customHeight="1">
      <c r="A8" s="14">
        <v>1</v>
      </c>
      <c r="B8" s="36" t="s">
        <v>728</v>
      </c>
      <c r="C8" s="37" t="s">
        <v>729</v>
      </c>
      <c r="D8" s="38" t="s">
        <v>729</v>
      </c>
      <c r="E8" s="39" t="s">
        <v>730</v>
      </c>
      <c r="F8" s="40"/>
      <c r="G8" s="41" t="s">
        <v>731</v>
      </c>
      <c r="H8" s="42" t="s">
        <v>733</v>
      </c>
      <c r="I8" s="45" t="s">
        <v>734</v>
      </c>
      <c r="J8" s="42" t="s">
        <v>732</v>
      </c>
      <c r="K8" s="43" t="s">
        <v>712</v>
      </c>
      <c r="L8" s="44">
        <v>5403210</v>
      </c>
      <c r="M8" s="131">
        <f>ROUND(L8/365*62,0)</f>
        <v>917806</v>
      </c>
      <c r="N8" s="131"/>
      <c r="O8" s="46"/>
      <c r="P8" s="47" t="s">
        <v>147</v>
      </c>
    </row>
    <row r="9" spans="1:17" s="47" customFormat="1" ht="24" customHeight="1">
      <c r="A9" s="14">
        <v>2</v>
      </c>
      <c r="B9" s="36" t="s">
        <v>735</v>
      </c>
      <c r="C9" s="37"/>
      <c r="D9" s="38" t="s">
        <v>736</v>
      </c>
      <c r="E9" s="39" t="s">
        <v>736</v>
      </c>
      <c r="F9" s="40"/>
      <c r="G9" s="41" t="s">
        <v>2</v>
      </c>
      <c r="H9" s="42" t="s">
        <v>737</v>
      </c>
      <c r="I9" s="870" t="s">
        <v>738</v>
      </c>
      <c r="J9" s="42" t="s">
        <v>732</v>
      </c>
      <c r="K9" s="43" t="s">
        <v>714</v>
      </c>
      <c r="L9" s="44">
        <v>3252360</v>
      </c>
      <c r="M9" s="131">
        <f t="shared" ref="M9:M12" si="0">ROUND(L9/365*62,0)</f>
        <v>552456</v>
      </c>
      <c r="N9" s="44"/>
      <c r="O9" s="889"/>
      <c r="P9" s="47" t="s">
        <v>147</v>
      </c>
    </row>
    <row r="10" spans="1:17" s="47" customFormat="1" ht="24" customHeight="1">
      <c r="A10" s="14">
        <v>3</v>
      </c>
      <c r="B10" s="36" t="s">
        <v>739</v>
      </c>
      <c r="C10" s="37"/>
      <c r="D10" s="38" t="s">
        <v>740</v>
      </c>
      <c r="E10" s="39" t="s">
        <v>740</v>
      </c>
      <c r="F10" s="40"/>
      <c r="G10" s="41" t="s">
        <v>2</v>
      </c>
      <c r="H10" s="42" t="s">
        <v>737</v>
      </c>
      <c r="I10" s="872"/>
      <c r="J10" s="42" t="s">
        <v>732</v>
      </c>
      <c r="K10" s="43" t="s">
        <v>714</v>
      </c>
      <c r="L10" s="44">
        <v>3252360</v>
      </c>
      <c r="M10" s="131">
        <f t="shared" si="0"/>
        <v>552456</v>
      </c>
      <c r="N10" s="44"/>
      <c r="O10" s="889"/>
      <c r="P10" s="47" t="s">
        <v>147</v>
      </c>
    </row>
    <row r="11" spans="1:17" s="47" customFormat="1" ht="24" customHeight="1">
      <c r="A11" s="14">
        <v>4</v>
      </c>
      <c r="B11" s="36" t="s">
        <v>741</v>
      </c>
      <c r="C11" s="37"/>
      <c r="D11" s="38" t="s">
        <v>742</v>
      </c>
      <c r="E11" s="50" t="s">
        <v>742</v>
      </c>
      <c r="F11" s="40"/>
      <c r="G11" s="41" t="s">
        <v>743</v>
      </c>
      <c r="H11" s="42" t="s">
        <v>745</v>
      </c>
      <c r="I11" s="49" t="s">
        <v>746</v>
      </c>
      <c r="J11" s="42" t="s">
        <v>744</v>
      </c>
      <c r="K11" s="43" t="s">
        <v>714</v>
      </c>
      <c r="L11" s="44">
        <v>3252360</v>
      </c>
      <c r="M11" s="131">
        <f t="shared" si="0"/>
        <v>552456</v>
      </c>
      <c r="N11" s="44"/>
      <c r="O11" s="11"/>
      <c r="P11" s="47" t="s">
        <v>147</v>
      </c>
    </row>
    <row r="12" spans="1:17" s="47" customFormat="1" ht="24" customHeight="1">
      <c r="A12" s="14">
        <v>5</v>
      </c>
      <c r="B12" s="36" t="s">
        <v>747</v>
      </c>
      <c r="C12" s="37"/>
      <c r="D12" s="38"/>
      <c r="E12" s="50" t="s">
        <v>748</v>
      </c>
      <c r="F12" s="40"/>
      <c r="G12" s="41" t="s">
        <v>749</v>
      </c>
      <c r="H12" s="42" t="s">
        <v>737</v>
      </c>
      <c r="I12" s="49" t="s">
        <v>746</v>
      </c>
      <c r="J12" s="42" t="s">
        <v>744</v>
      </c>
      <c r="K12" s="43" t="s">
        <v>714</v>
      </c>
      <c r="L12" s="44">
        <v>3252360</v>
      </c>
      <c r="M12" s="131">
        <f t="shared" si="0"/>
        <v>552456</v>
      </c>
      <c r="N12" s="44"/>
      <c r="O12" s="11"/>
      <c r="P12" s="47" t="s">
        <v>147</v>
      </c>
    </row>
    <row r="13" spans="1:17" s="60" customFormat="1" ht="24" customHeight="1">
      <c r="A13" s="51"/>
      <c r="B13" s="52"/>
      <c r="C13" s="53"/>
      <c r="D13" s="17"/>
      <c r="E13" s="54"/>
      <c r="F13" s="55"/>
      <c r="G13" s="56"/>
      <c r="H13" s="57"/>
      <c r="I13" s="58"/>
      <c r="J13" s="57"/>
      <c r="K13" s="1"/>
      <c r="L13" s="2"/>
      <c r="M13" s="2"/>
      <c r="N13" s="2"/>
      <c r="O13" s="59"/>
    </row>
    <row r="14" spans="1:17" s="67" customFormat="1" ht="24" customHeight="1">
      <c r="A14" s="61"/>
      <c r="B14" s="61" t="s">
        <v>750</v>
      </c>
      <c r="C14" s="62"/>
      <c r="D14" s="63"/>
      <c r="E14" s="62"/>
      <c r="F14" s="62"/>
      <c r="G14" s="63"/>
      <c r="H14" s="61"/>
      <c r="I14" s="65"/>
      <c r="J14" s="61"/>
      <c r="K14" s="61"/>
      <c r="L14" s="64">
        <f>SUM(L15:L23)</f>
        <v>17513856</v>
      </c>
      <c r="M14" s="64"/>
      <c r="N14" s="64"/>
      <c r="O14" s="66"/>
    </row>
    <row r="15" spans="1:17" ht="21" customHeight="1">
      <c r="A15" s="42">
        <v>1</v>
      </c>
      <c r="B15" s="36" t="s">
        <v>751</v>
      </c>
      <c r="C15" s="37" t="s">
        <v>752</v>
      </c>
      <c r="D15" s="38" t="s">
        <v>752</v>
      </c>
      <c r="E15" s="39" t="s">
        <v>753</v>
      </c>
      <c r="F15" s="68"/>
      <c r="G15" s="50" t="s">
        <v>754</v>
      </c>
      <c r="H15" s="42" t="s">
        <v>737</v>
      </c>
      <c r="I15" s="875" t="s">
        <v>755</v>
      </c>
      <c r="J15" s="42" t="s">
        <v>732</v>
      </c>
      <c r="K15" s="43" t="s">
        <v>715</v>
      </c>
      <c r="L15" s="44">
        <v>2189232</v>
      </c>
      <c r="M15" s="131">
        <f t="shared" ref="M15:M22" si="1">ROUND(L15/365*62,0)</f>
        <v>371870</v>
      </c>
      <c r="N15" s="44"/>
      <c r="O15" s="11"/>
      <c r="P15" s="12" t="s">
        <v>147</v>
      </c>
      <c r="Q15" s="12" t="s">
        <v>756</v>
      </c>
    </row>
    <row r="16" spans="1:17" ht="21" customHeight="1">
      <c r="A16" s="42">
        <v>2</v>
      </c>
      <c r="B16" s="36" t="s">
        <v>757</v>
      </c>
      <c r="C16" s="37" t="s">
        <v>758</v>
      </c>
      <c r="D16" s="38" t="s">
        <v>758</v>
      </c>
      <c r="E16" s="39" t="s">
        <v>759</v>
      </c>
      <c r="F16" s="68"/>
      <c r="G16" s="50" t="s">
        <v>19</v>
      </c>
      <c r="H16" s="42" t="s">
        <v>737</v>
      </c>
      <c r="I16" s="875"/>
      <c r="J16" s="42" t="s">
        <v>732</v>
      </c>
      <c r="K16" s="43" t="s">
        <v>715</v>
      </c>
      <c r="L16" s="44">
        <v>2189232</v>
      </c>
      <c r="M16" s="131">
        <f t="shared" si="1"/>
        <v>371870</v>
      </c>
      <c r="N16" s="44"/>
      <c r="O16" s="11"/>
      <c r="P16" s="12" t="s">
        <v>147</v>
      </c>
    </row>
    <row r="17" spans="1:17" ht="21" customHeight="1">
      <c r="A17" s="42">
        <v>3</v>
      </c>
      <c r="B17" s="36" t="s">
        <v>760</v>
      </c>
      <c r="C17" s="37"/>
      <c r="D17" s="38" t="s">
        <v>761</v>
      </c>
      <c r="E17" s="50">
        <v>1959</v>
      </c>
      <c r="F17" s="68"/>
      <c r="G17" s="50" t="s">
        <v>762</v>
      </c>
      <c r="H17" s="42" t="s">
        <v>763</v>
      </c>
      <c r="I17" s="870" t="s">
        <v>764</v>
      </c>
      <c r="J17" s="42" t="s">
        <v>744</v>
      </c>
      <c r="K17" s="43" t="s">
        <v>715</v>
      </c>
      <c r="L17" s="44">
        <v>2189232</v>
      </c>
      <c r="M17" s="131">
        <f t="shared" si="1"/>
        <v>371870</v>
      </c>
      <c r="N17" s="44"/>
      <c r="O17" s="11"/>
      <c r="P17" s="12" t="s">
        <v>147</v>
      </c>
    </row>
    <row r="18" spans="1:17" ht="21" customHeight="1">
      <c r="A18" s="42">
        <v>4</v>
      </c>
      <c r="B18" s="36" t="s">
        <v>765</v>
      </c>
      <c r="C18" s="37"/>
      <c r="D18" s="38" t="s">
        <v>766</v>
      </c>
      <c r="E18" s="50">
        <v>1962</v>
      </c>
      <c r="F18" s="68"/>
      <c r="G18" s="50" t="s">
        <v>767</v>
      </c>
      <c r="H18" s="42" t="s">
        <v>768</v>
      </c>
      <c r="I18" s="872"/>
      <c r="J18" s="42" t="s">
        <v>744</v>
      </c>
      <c r="K18" s="43" t="s">
        <v>715</v>
      </c>
      <c r="L18" s="44">
        <v>2189232</v>
      </c>
      <c r="M18" s="131">
        <f t="shared" si="1"/>
        <v>371870</v>
      </c>
      <c r="N18" s="44"/>
      <c r="O18" s="11"/>
      <c r="P18" s="12" t="s">
        <v>147</v>
      </c>
    </row>
    <row r="19" spans="1:17" ht="21" customHeight="1">
      <c r="A19" s="42">
        <v>5</v>
      </c>
      <c r="B19" s="36" t="s">
        <v>769</v>
      </c>
      <c r="C19" s="37"/>
      <c r="D19" s="38" t="s">
        <v>770</v>
      </c>
      <c r="E19" s="50" t="s">
        <v>771</v>
      </c>
      <c r="F19" s="68"/>
      <c r="G19" s="50" t="s">
        <v>772</v>
      </c>
      <c r="H19" s="42" t="s">
        <v>737</v>
      </c>
      <c r="I19" s="69" t="s">
        <v>773</v>
      </c>
      <c r="J19" s="42" t="s">
        <v>744</v>
      </c>
      <c r="K19" s="43" t="s">
        <v>715</v>
      </c>
      <c r="L19" s="44">
        <v>2189232</v>
      </c>
      <c r="M19" s="131">
        <f t="shared" si="1"/>
        <v>371870</v>
      </c>
      <c r="N19" s="44"/>
      <c r="O19" s="11"/>
      <c r="P19" s="12" t="s">
        <v>147</v>
      </c>
    </row>
    <row r="20" spans="1:17" ht="21" customHeight="1">
      <c r="A20" s="42">
        <v>6</v>
      </c>
      <c r="B20" s="70" t="s">
        <v>774</v>
      </c>
      <c r="C20" s="38"/>
      <c r="D20" s="38" t="s">
        <v>775</v>
      </c>
      <c r="E20" s="38">
        <v>1995</v>
      </c>
      <c r="F20" s="68"/>
      <c r="G20" s="71">
        <v>34095001193</v>
      </c>
      <c r="H20" s="42" t="s">
        <v>737</v>
      </c>
      <c r="I20" s="45" t="s">
        <v>776</v>
      </c>
      <c r="J20" s="42" t="s">
        <v>744</v>
      </c>
      <c r="K20" s="43" t="s">
        <v>715</v>
      </c>
      <c r="L20" s="44">
        <v>2189232</v>
      </c>
      <c r="M20" s="131">
        <f t="shared" si="1"/>
        <v>371870</v>
      </c>
      <c r="N20" s="44"/>
      <c r="O20" s="11"/>
      <c r="P20" s="12" t="s">
        <v>147</v>
      </c>
    </row>
    <row r="21" spans="1:17" ht="21" customHeight="1">
      <c r="A21" s="42">
        <v>7</v>
      </c>
      <c r="B21" s="19" t="s">
        <v>777</v>
      </c>
      <c r="C21" s="20"/>
      <c r="D21" s="20"/>
      <c r="E21" s="3" t="s">
        <v>742</v>
      </c>
      <c r="F21" s="4" t="s">
        <v>778</v>
      </c>
      <c r="G21" s="5" t="s">
        <v>732</v>
      </c>
      <c r="H21" s="9" t="s">
        <v>768</v>
      </c>
      <c r="I21" s="883" t="s">
        <v>779</v>
      </c>
      <c r="J21" s="6" t="s">
        <v>715</v>
      </c>
      <c r="K21" s="7"/>
      <c r="L21" s="8">
        <v>2189232</v>
      </c>
      <c r="M21" s="131">
        <f t="shared" si="1"/>
        <v>371870</v>
      </c>
      <c r="N21" s="132"/>
      <c r="O21" s="890" t="s">
        <v>780</v>
      </c>
      <c r="P21" s="12" t="s">
        <v>781</v>
      </c>
    </row>
    <row r="22" spans="1:17" ht="21" customHeight="1">
      <c r="A22" s="42">
        <v>8</v>
      </c>
      <c r="B22" s="19" t="s">
        <v>782</v>
      </c>
      <c r="C22" s="20"/>
      <c r="D22" s="20"/>
      <c r="E22" s="3" t="s">
        <v>783</v>
      </c>
      <c r="F22" s="13">
        <v>1306000783</v>
      </c>
      <c r="G22" s="5" t="s">
        <v>732</v>
      </c>
      <c r="H22" s="9" t="s">
        <v>737</v>
      </c>
      <c r="I22" s="884"/>
      <c r="J22" s="6" t="s">
        <v>715</v>
      </c>
      <c r="K22" s="7"/>
      <c r="L22" s="8">
        <v>2189232</v>
      </c>
      <c r="M22" s="131">
        <f t="shared" si="1"/>
        <v>371870</v>
      </c>
      <c r="N22" s="18"/>
      <c r="O22" s="891"/>
      <c r="P22" s="12" t="s">
        <v>781</v>
      </c>
    </row>
    <row r="23" spans="1:17" s="75" customFormat="1" ht="21.75" customHeight="1">
      <c r="A23" s="51"/>
      <c r="B23" s="72"/>
      <c r="C23" s="73"/>
      <c r="D23" s="56"/>
      <c r="E23" s="74"/>
      <c r="F23" s="74"/>
      <c r="G23" s="56"/>
      <c r="H23" s="51"/>
      <c r="I23" s="58"/>
      <c r="J23" s="51"/>
      <c r="K23" s="15"/>
      <c r="L23" s="16"/>
      <c r="M23" s="16"/>
      <c r="N23" s="16"/>
      <c r="O23" s="59"/>
      <c r="Q23" s="76"/>
    </row>
    <row r="24" spans="1:17" s="67" customFormat="1" ht="24" customHeight="1">
      <c r="A24" s="61"/>
      <c r="B24" s="77" t="s">
        <v>52</v>
      </c>
      <c r="C24" s="62"/>
      <c r="D24" s="63"/>
      <c r="E24" s="62"/>
      <c r="F24" s="62"/>
      <c r="G24" s="63"/>
      <c r="H24" s="61"/>
      <c r="I24" s="65"/>
      <c r="J24" s="61"/>
      <c r="K24" s="61"/>
      <c r="L24" s="64">
        <f>SUM(L25:L46)</f>
        <v>52369036</v>
      </c>
      <c r="M24" s="64"/>
      <c r="N24" s="64"/>
      <c r="O24" s="66"/>
    </row>
    <row r="25" spans="1:17" s="82" customFormat="1" ht="24.75" customHeight="1">
      <c r="A25" s="78">
        <v>1</v>
      </c>
      <c r="B25" s="70" t="s">
        <v>784</v>
      </c>
      <c r="C25" s="79">
        <v>28996</v>
      </c>
      <c r="D25" s="80" t="s">
        <v>785</v>
      </c>
      <c r="E25" s="68">
        <f t="shared" ref="E25:E114" si="2">+C25</f>
        <v>28996</v>
      </c>
      <c r="F25" s="68"/>
      <c r="G25" s="80" t="s">
        <v>786</v>
      </c>
      <c r="H25" s="78" t="s">
        <v>787</v>
      </c>
      <c r="I25" s="878" t="s">
        <v>788</v>
      </c>
      <c r="J25" s="42" t="s">
        <v>732</v>
      </c>
      <c r="K25" s="43" t="s">
        <v>715</v>
      </c>
      <c r="L25" s="44">
        <v>2189232</v>
      </c>
      <c r="M25" s="131">
        <f t="shared" ref="M25:M45" si="3">ROUND(L25/365*62,0)</f>
        <v>371870</v>
      </c>
      <c r="N25" s="44"/>
      <c r="O25" s="81"/>
      <c r="P25" s="82" t="s">
        <v>147</v>
      </c>
    </row>
    <row r="26" spans="1:17" s="82" customFormat="1" ht="24.75" customHeight="1">
      <c r="A26" s="78">
        <v>2</v>
      </c>
      <c r="B26" s="70" t="s">
        <v>789</v>
      </c>
      <c r="C26" s="79">
        <v>38436</v>
      </c>
      <c r="D26" s="80" t="s">
        <v>790</v>
      </c>
      <c r="E26" s="68">
        <f t="shared" si="2"/>
        <v>38436</v>
      </c>
      <c r="F26" s="68"/>
      <c r="G26" s="80" t="s">
        <v>791</v>
      </c>
      <c r="H26" s="42" t="s">
        <v>792</v>
      </c>
      <c r="I26" s="878"/>
      <c r="J26" s="42" t="s">
        <v>732</v>
      </c>
      <c r="K26" s="43" t="s">
        <v>715</v>
      </c>
      <c r="L26" s="44">
        <v>2189232</v>
      </c>
      <c r="M26" s="131">
        <f t="shared" si="3"/>
        <v>371870</v>
      </c>
      <c r="N26" s="44"/>
      <c r="O26" s="81"/>
      <c r="P26" s="82" t="s">
        <v>147</v>
      </c>
    </row>
    <row r="27" spans="1:17" s="82" customFormat="1" ht="26.45" customHeight="1">
      <c r="A27" s="78">
        <v>3</v>
      </c>
      <c r="B27" s="70" t="s">
        <v>793</v>
      </c>
      <c r="C27" s="79">
        <v>41494</v>
      </c>
      <c r="D27" s="80" t="s">
        <v>794</v>
      </c>
      <c r="E27" s="68">
        <f t="shared" si="2"/>
        <v>41494</v>
      </c>
      <c r="F27" s="68"/>
      <c r="G27" s="80" t="s">
        <v>54</v>
      </c>
      <c r="H27" s="42" t="s">
        <v>792</v>
      </c>
      <c r="I27" s="877"/>
      <c r="J27" s="42" t="s">
        <v>732</v>
      </c>
      <c r="K27" s="43" t="s">
        <v>715</v>
      </c>
      <c r="L27" s="44">
        <v>2189232</v>
      </c>
      <c r="M27" s="131">
        <f t="shared" si="3"/>
        <v>371870</v>
      </c>
      <c r="N27" s="44"/>
      <c r="O27" s="81"/>
      <c r="P27" s="82" t="s">
        <v>147</v>
      </c>
    </row>
    <row r="28" spans="1:17" ht="21.75" customHeight="1">
      <c r="A28" s="78">
        <v>4</v>
      </c>
      <c r="B28" s="70" t="s">
        <v>795</v>
      </c>
      <c r="C28" s="37">
        <v>37238</v>
      </c>
      <c r="D28" s="38" t="s">
        <v>796</v>
      </c>
      <c r="E28" s="68">
        <f>+C28</f>
        <v>37238</v>
      </c>
      <c r="F28" s="68"/>
      <c r="G28" s="80" t="s">
        <v>797</v>
      </c>
      <c r="H28" s="42" t="s">
        <v>792</v>
      </c>
      <c r="I28" s="870" t="s">
        <v>798</v>
      </c>
      <c r="J28" s="42" t="s">
        <v>732</v>
      </c>
      <c r="K28" s="43" t="s">
        <v>715</v>
      </c>
      <c r="L28" s="44">
        <v>2189232</v>
      </c>
      <c r="M28" s="131">
        <f t="shared" si="3"/>
        <v>371870</v>
      </c>
      <c r="N28" s="44"/>
      <c r="O28" s="11"/>
      <c r="P28" s="84" t="s">
        <v>147</v>
      </c>
    </row>
    <row r="29" spans="1:17" ht="23.45" customHeight="1">
      <c r="A29" s="78">
        <v>5</v>
      </c>
      <c r="B29" s="70" t="s">
        <v>799</v>
      </c>
      <c r="C29" s="37">
        <v>39091</v>
      </c>
      <c r="D29" s="38" t="s">
        <v>800</v>
      </c>
      <c r="E29" s="68">
        <f>+C29</f>
        <v>39091</v>
      </c>
      <c r="F29" s="68"/>
      <c r="G29" s="80" t="s">
        <v>801</v>
      </c>
      <c r="H29" s="42" t="s">
        <v>792</v>
      </c>
      <c r="I29" s="872"/>
      <c r="J29" s="42" t="s">
        <v>732</v>
      </c>
      <c r="K29" s="43" t="s">
        <v>715</v>
      </c>
      <c r="L29" s="44">
        <v>2189232</v>
      </c>
      <c r="M29" s="131">
        <f t="shared" si="3"/>
        <v>371870</v>
      </c>
      <c r="N29" s="44"/>
      <c r="O29" s="11"/>
      <c r="P29" s="12" t="s">
        <v>147</v>
      </c>
    </row>
    <row r="30" spans="1:17" ht="21" customHeight="1">
      <c r="A30" s="78">
        <v>6</v>
      </c>
      <c r="B30" s="36" t="s">
        <v>802</v>
      </c>
      <c r="C30" s="37">
        <v>38574</v>
      </c>
      <c r="D30" s="37">
        <v>38574</v>
      </c>
      <c r="E30" s="68">
        <f t="shared" si="2"/>
        <v>38574</v>
      </c>
      <c r="F30" s="68"/>
      <c r="G30" s="80" t="s">
        <v>803</v>
      </c>
      <c r="H30" s="42" t="s">
        <v>792</v>
      </c>
      <c r="I30" s="871" t="s">
        <v>804</v>
      </c>
      <c r="J30" s="42" t="s">
        <v>732</v>
      </c>
      <c r="K30" s="43" t="s">
        <v>715</v>
      </c>
      <c r="L30" s="44">
        <v>2189232</v>
      </c>
      <c r="M30" s="131">
        <f t="shared" si="3"/>
        <v>371870</v>
      </c>
      <c r="N30" s="133"/>
      <c r="P30" s="12" t="s">
        <v>147</v>
      </c>
    </row>
    <row r="31" spans="1:17" ht="21" customHeight="1">
      <c r="A31" s="78">
        <v>7</v>
      </c>
      <c r="B31" s="36" t="s">
        <v>805</v>
      </c>
      <c r="C31" s="37">
        <v>41253</v>
      </c>
      <c r="D31" s="38"/>
      <c r="E31" s="68">
        <f t="shared" si="2"/>
        <v>41253</v>
      </c>
      <c r="F31" s="68"/>
      <c r="G31" s="80" t="s">
        <v>806</v>
      </c>
      <c r="H31" s="42" t="s">
        <v>792</v>
      </c>
      <c r="I31" s="872"/>
      <c r="J31" s="42" t="s">
        <v>732</v>
      </c>
      <c r="K31" s="43" t="s">
        <v>715</v>
      </c>
      <c r="L31" s="44">
        <v>2189232</v>
      </c>
      <c r="M31" s="131">
        <f t="shared" si="3"/>
        <v>371870</v>
      </c>
      <c r="N31" s="44"/>
      <c r="O31" s="11"/>
      <c r="P31" s="12" t="s">
        <v>147</v>
      </c>
    </row>
    <row r="32" spans="1:17" ht="21" customHeight="1">
      <c r="A32" s="78">
        <v>8</v>
      </c>
      <c r="B32" s="36" t="s">
        <v>807</v>
      </c>
      <c r="C32" s="37">
        <v>40714</v>
      </c>
      <c r="D32" s="38"/>
      <c r="E32" s="68">
        <f t="shared" si="2"/>
        <v>40714</v>
      </c>
      <c r="F32" s="68"/>
      <c r="G32" s="80" t="s">
        <v>65</v>
      </c>
      <c r="H32" s="42" t="s">
        <v>792</v>
      </c>
      <c r="I32" s="879" t="s">
        <v>808</v>
      </c>
      <c r="J32" s="42" t="s">
        <v>732</v>
      </c>
      <c r="K32" s="43" t="s">
        <v>715</v>
      </c>
      <c r="L32" s="44">
        <v>2189232</v>
      </c>
      <c r="M32" s="131">
        <f t="shared" si="3"/>
        <v>371870</v>
      </c>
      <c r="N32" s="44"/>
      <c r="O32" s="889"/>
      <c r="P32" s="12" t="s">
        <v>147</v>
      </c>
    </row>
    <row r="33" spans="1:16" ht="21" customHeight="1">
      <c r="A33" s="78">
        <v>9</v>
      </c>
      <c r="B33" s="36" t="s">
        <v>809</v>
      </c>
      <c r="C33" s="37">
        <v>42489</v>
      </c>
      <c r="D33" s="38"/>
      <c r="E33" s="68">
        <f t="shared" si="2"/>
        <v>42489</v>
      </c>
      <c r="F33" s="68"/>
      <c r="G33" s="80" t="s">
        <v>65</v>
      </c>
      <c r="H33" s="42" t="s">
        <v>792</v>
      </c>
      <c r="I33" s="879"/>
      <c r="J33" s="42" t="s">
        <v>732</v>
      </c>
      <c r="K33" s="43" t="s">
        <v>715</v>
      </c>
      <c r="L33" s="44">
        <v>2189232</v>
      </c>
      <c r="M33" s="131">
        <f t="shared" si="3"/>
        <v>371870</v>
      </c>
      <c r="N33" s="44"/>
      <c r="O33" s="889"/>
      <c r="P33" s="12" t="s">
        <v>147</v>
      </c>
    </row>
    <row r="34" spans="1:16" ht="21" customHeight="1">
      <c r="A34" s="78">
        <v>10</v>
      </c>
      <c r="B34" s="70" t="s">
        <v>810</v>
      </c>
      <c r="C34" s="37">
        <v>30505</v>
      </c>
      <c r="D34" s="38"/>
      <c r="E34" s="68">
        <f t="shared" si="2"/>
        <v>30505</v>
      </c>
      <c r="F34" s="68"/>
      <c r="G34" s="87" t="s">
        <v>811</v>
      </c>
      <c r="H34" s="42" t="s">
        <v>787</v>
      </c>
      <c r="I34" s="876" t="s">
        <v>812</v>
      </c>
      <c r="J34" s="42" t="s">
        <v>732</v>
      </c>
      <c r="K34" s="43" t="s">
        <v>715</v>
      </c>
      <c r="L34" s="44">
        <v>2189232</v>
      </c>
      <c r="M34" s="131">
        <f t="shared" si="3"/>
        <v>371870</v>
      </c>
      <c r="N34" s="44"/>
      <c r="O34" s="11"/>
      <c r="P34" s="12" t="s">
        <v>147</v>
      </c>
    </row>
    <row r="35" spans="1:16" ht="21" customHeight="1">
      <c r="A35" s="78">
        <v>11</v>
      </c>
      <c r="B35" s="70" t="s">
        <v>813</v>
      </c>
      <c r="C35" s="37">
        <v>44142</v>
      </c>
      <c r="D35" s="38"/>
      <c r="E35" s="68">
        <f t="shared" si="2"/>
        <v>44142</v>
      </c>
      <c r="F35" s="68"/>
      <c r="G35" s="80" t="s">
        <v>60</v>
      </c>
      <c r="H35" s="42" t="s">
        <v>792</v>
      </c>
      <c r="I35" s="877"/>
      <c r="J35" s="42" t="s">
        <v>744</v>
      </c>
      <c r="K35" s="43" t="s">
        <v>715</v>
      </c>
      <c r="L35" s="44">
        <v>2189232</v>
      </c>
      <c r="M35" s="131">
        <f t="shared" si="3"/>
        <v>371870</v>
      </c>
      <c r="N35" s="44"/>
      <c r="O35" s="11"/>
      <c r="P35" s="12" t="s">
        <v>147</v>
      </c>
    </row>
    <row r="36" spans="1:16" ht="21" customHeight="1">
      <c r="A36" s="78">
        <v>12</v>
      </c>
      <c r="B36" s="36" t="s">
        <v>814</v>
      </c>
      <c r="C36" s="37">
        <v>41865</v>
      </c>
      <c r="D36" s="38"/>
      <c r="E36" s="68">
        <f t="shared" si="2"/>
        <v>41865</v>
      </c>
      <c r="F36" s="68"/>
      <c r="G36" s="80" t="s">
        <v>63</v>
      </c>
      <c r="H36" s="42" t="s">
        <v>792</v>
      </c>
      <c r="I36" s="876" t="s">
        <v>815</v>
      </c>
      <c r="J36" s="42" t="s">
        <v>732</v>
      </c>
      <c r="K36" s="43" t="s">
        <v>714</v>
      </c>
      <c r="L36" s="44">
        <v>3252360</v>
      </c>
      <c r="M36" s="131">
        <f t="shared" si="3"/>
        <v>552456</v>
      </c>
      <c r="N36" s="44"/>
      <c r="O36" s="889"/>
      <c r="P36" s="12" t="s">
        <v>147</v>
      </c>
    </row>
    <row r="37" spans="1:16" ht="21" customHeight="1">
      <c r="A37" s="78">
        <v>13</v>
      </c>
      <c r="B37" s="36" t="s">
        <v>816</v>
      </c>
      <c r="C37" s="37">
        <v>42929</v>
      </c>
      <c r="D37" s="38"/>
      <c r="E37" s="68">
        <f t="shared" si="2"/>
        <v>42929</v>
      </c>
      <c r="F37" s="68"/>
      <c r="G37" s="80" t="s">
        <v>63</v>
      </c>
      <c r="H37" s="42" t="s">
        <v>792</v>
      </c>
      <c r="I37" s="878"/>
      <c r="J37" s="42" t="s">
        <v>732</v>
      </c>
      <c r="K37" s="43" t="s">
        <v>714</v>
      </c>
      <c r="L37" s="44">
        <v>3252360</v>
      </c>
      <c r="M37" s="131">
        <f t="shared" si="3"/>
        <v>552456</v>
      </c>
      <c r="N37" s="44"/>
      <c r="O37" s="889"/>
      <c r="P37" s="12" t="s">
        <v>147</v>
      </c>
    </row>
    <row r="38" spans="1:16" ht="21" customHeight="1">
      <c r="A38" s="78">
        <v>14</v>
      </c>
      <c r="B38" s="36" t="s">
        <v>817</v>
      </c>
      <c r="C38" s="37">
        <v>22088</v>
      </c>
      <c r="D38" s="38"/>
      <c r="E38" s="68">
        <f t="shared" si="2"/>
        <v>22088</v>
      </c>
      <c r="F38" s="68"/>
      <c r="G38" s="80" t="s">
        <v>818</v>
      </c>
      <c r="H38" s="42" t="s">
        <v>768</v>
      </c>
      <c r="I38" s="878"/>
      <c r="J38" s="42" t="s">
        <v>732</v>
      </c>
      <c r="K38" s="43" t="s">
        <v>714</v>
      </c>
      <c r="L38" s="44">
        <v>3252360</v>
      </c>
      <c r="M38" s="131">
        <f t="shared" si="3"/>
        <v>552456</v>
      </c>
      <c r="N38" s="44"/>
      <c r="O38" s="11"/>
      <c r="P38" s="12" t="s">
        <v>147</v>
      </c>
    </row>
    <row r="39" spans="1:16" ht="21" customHeight="1">
      <c r="A39" s="78">
        <v>15</v>
      </c>
      <c r="B39" s="36" t="s">
        <v>819</v>
      </c>
      <c r="C39" s="37" t="s">
        <v>820</v>
      </c>
      <c r="D39" s="38"/>
      <c r="E39" s="68">
        <v>1961</v>
      </c>
      <c r="F39" s="68"/>
      <c r="G39" s="80" t="s">
        <v>821</v>
      </c>
      <c r="H39" s="42" t="s">
        <v>763</v>
      </c>
      <c r="I39" s="878"/>
      <c r="J39" s="42" t="s">
        <v>744</v>
      </c>
      <c r="K39" s="43" t="s">
        <v>713</v>
      </c>
      <c r="L39" s="44">
        <v>4331884</v>
      </c>
      <c r="M39" s="131">
        <f t="shared" si="3"/>
        <v>735827</v>
      </c>
      <c r="N39" s="44"/>
      <c r="O39" s="11"/>
      <c r="P39" s="12" t="s">
        <v>147</v>
      </c>
    </row>
    <row r="40" spans="1:16" s="47" customFormat="1" ht="21" customHeight="1">
      <c r="A40" s="78">
        <v>16</v>
      </c>
      <c r="B40" s="70" t="s">
        <v>822</v>
      </c>
      <c r="C40" s="37">
        <v>20860</v>
      </c>
      <c r="D40" s="38"/>
      <c r="E40" s="68">
        <f t="shared" si="2"/>
        <v>20860</v>
      </c>
      <c r="F40" s="88"/>
      <c r="G40" s="80" t="s">
        <v>823</v>
      </c>
      <c r="H40" s="42" t="s">
        <v>824</v>
      </c>
      <c r="I40" s="877"/>
      <c r="J40" s="42" t="s">
        <v>732</v>
      </c>
      <c r="K40" s="43" t="s">
        <v>714</v>
      </c>
      <c r="L40" s="44">
        <v>3252360</v>
      </c>
      <c r="M40" s="131">
        <f t="shared" si="3"/>
        <v>552456</v>
      </c>
      <c r="N40" s="44"/>
      <c r="O40" s="11"/>
      <c r="P40" s="47" t="s">
        <v>147</v>
      </c>
    </row>
    <row r="41" spans="1:16" ht="20.25" customHeight="1">
      <c r="A41" s="78">
        <v>17</v>
      </c>
      <c r="B41" s="36" t="s">
        <v>825</v>
      </c>
      <c r="C41" s="37">
        <v>21159</v>
      </c>
      <c r="D41" s="38"/>
      <c r="E41" s="68">
        <f t="shared" si="2"/>
        <v>21159</v>
      </c>
      <c r="F41" s="68"/>
      <c r="G41" s="80" t="s">
        <v>826</v>
      </c>
      <c r="H41" s="42" t="s">
        <v>763</v>
      </c>
      <c r="I41" s="876" t="s">
        <v>827</v>
      </c>
      <c r="J41" s="42" t="s">
        <v>732</v>
      </c>
      <c r="K41" s="43" t="s">
        <v>715</v>
      </c>
      <c r="L41" s="44">
        <v>2189232</v>
      </c>
      <c r="M41" s="131">
        <f t="shared" si="3"/>
        <v>371870</v>
      </c>
      <c r="N41" s="44"/>
      <c r="O41" s="81"/>
      <c r="P41" s="12" t="s">
        <v>147</v>
      </c>
    </row>
    <row r="42" spans="1:16" ht="21" customHeight="1">
      <c r="A42" s="78">
        <v>18</v>
      </c>
      <c r="B42" s="36" t="s">
        <v>828</v>
      </c>
      <c r="C42" s="37">
        <v>21139</v>
      </c>
      <c r="D42" s="38"/>
      <c r="E42" s="68">
        <f t="shared" si="2"/>
        <v>21139</v>
      </c>
      <c r="F42" s="68"/>
      <c r="G42" s="38" t="s">
        <v>829</v>
      </c>
      <c r="H42" s="42" t="s">
        <v>768</v>
      </c>
      <c r="I42" s="878"/>
      <c r="J42" s="42" t="s">
        <v>732</v>
      </c>
      <c r="K42" s="43" t="s">
        <v>715</v>
      </c>
      <c r="L42" s="44">
        <v>2189232</v>
      </c>
      <c r="M42" s="131">
        <f t="shared" si="3"/>
        <v>371870</v>
      </c>
      <c r="N42" s="44"/>
      <c r="O42" s="81"/>
      <c r="P42" s="12" t="s">
        <v>147</v>
      </c>
    </row>
    <row r="43" spans="1:16" ht="21" customHeight="1">
      <c r="A43" s="78">
        <v>19</v>
      </c>
      <c r="B43" s="36" t="s">
        <v>830</v>
      </c>
      <c r="C43" s="37" t="s">
        <v>831</v>
      </c>
      <c r="D43" s="38"/>
      <c r="E43" s="38">
        <v>2012</v>
      </c>
      <c r="F43" s="68"/>
      <c r="G43" s="38" t="s">
        <v>58</v>
      </c>
      <c r="H43" s="42" t="s">
        <v>737</v>
      </c>
      <c r="I43" s="878"/>
      <c r="J43" s="42" t="s">
        <v>744</v>
      </c>
      <c r="K43" s="43" t="s">
        <v>715</v>
      </c>
      <c r="L43" s="44">
        <v>2189232</v>
      </c>
      <c r="M43" s="131">
        <f t="shared" si="3"/>
        <v>371870</v>
      </c>
      <c r="N43" s="44"/>
      <c r="O43" s="81"/>
      <c r="P43" s="12" t="s">
        <v>147</v>
      </c>
    </row>
    <row r="44" spans="1:16" ht="21" customHeight="1">
      <c r="A44" s="78">
        <v>20</v>
      </c>
      <c r="B44" s="36" t="s">
        <v>832</v>
      </c>
      <c r="C44" s="37">
        <v>42103</v>
      </c>
      <c r="D44" s="38"/>
      <c r="E44" s="38">
        <v>2015</v>
      </c>
      <c r="F44" s="68"/>
      <c r="G44" s="38" t="s">
        <v>58</v>
      </c>
      <c r="H44" s="42" t="s">
        <v>737</v>
      </c>
      <c r="I44" s="877"/>
      <c r="J44" s="42" t="s">
        <v>744</v>
      </c>
      <c r="K44" s="43" t="s">
        <v>715</v>
      </c>
      <c r="L44" s="44">
        <v>2189232</v>
      </c>
      <c r="M44" s="131">
        <f t="shared" si="3"/>
        <v>371870</v>
      </c>
      <c r="N44" s="44"/>
      <c r="O44" s="81"/>
      <c r="P44" s="12" t="s">
        <v>147</v>
      </c>
    </row>
    <row r="45" spans="1:16" ht="21" customHeight="1">
      <c r="A45" s="78">
        <v>21</v>
      </c>
      <c r="B45" s="36" t="s">
        <v>833</v>
      </c>
      <c r="C45" s="37">
        <v>22680</v>
      </c>
      <c r="D45" s="38"/>
      <c r="E45" s="38" t="s">
        <v>834</v>
      </c>
      <c r="F45" s="68"/>
      <c r="G45" s="38" t="s">
        <v>835</v>
      </c>
      <c r="H45" s="42" t="s">
        <v>836</v>
      </c>
      <c r="I45" s="83" t="s">
        <v>837</v>
      </c>
      <c r="J45" s="42" t="s">
        <v>744</v>
      </c>
      <c r="K45" s="43" t="s">
        <v>715</v>
      </c>
      <c r="L45" s="44">
        <v>2189232</v>
      </c>
      <c r="M45" s="131">
        <f t="shared" si="3"/>
        <v>371870</v>
      </c>
      <c r="N45" s="44"/>
      <c r="O45" s="81"/>
      <c r="P45" s="12" t="s">
        <v>147</v>
      </c>
    </row>
    <row r="46" spans="1:16" s="75" customFormat="1" ht="12.6" customHeight="1">
      <c r="A46" s="57"/>
      <c r="B46" s="52"/>
      <c r="C46" s="53"/>
      <c r="D46" s="17"/>
      <c r="E46" s="17"/>
      <c r="F46" s="89"/>
      <c r="G46" s="17"/>
      <c r="H46" s="57"/>
      <c r="I46" s="58"/>
      <c r="J46" s="57"/>
      <c r="K46" s="1"/>
      <c r="L46" s="2"/>
      <c r="M46" s="2"/>
      <c r="N46" s="2"/>
      <c r="O46" s="59"/>
    </row>
    <row r="47" spans="1:16" s="67" customFormat="1" ht="17.45" customHeight="1">
      <c r="A47" s="61"/>
      <c r="B47" s="77" t="s">
        <v>68</v>
      </c>
      <c r="C47" s="62"/>
      <c r="D47" s="63"/>
      <c r="E47" s="62"/>
      <c r="F47" s="62"/>
      <c r="G47" s="63"/>
      <c r="H47" s="61"/>
      <c r="I47" s="65"/>
      <c r="J47" s="61"/>
      <c r="K47" s="61"/>
      <c r="L47" s="64">
        <f>SUM(L48:L71)</f>
        <v>52724857</v>
      </c>
      <c r="M47" s="64"/>
      <c r="N47" s="64"/>
      <c r="O47" s="66"/>
    </row>
    <row r="48" spans="1:16" ht="21" customHeight="1">
      <c r="A48" s="42">
        <v>1</v>
      </c>
      <c r="B48" s="70" t="s">
        <v>838</v>
      </c>
      <c r="C48" s="37">
        <v>41755</v>
      </c>
      <c r="D48" s="38" t="s">
        <v>839</v>
      </c>
      <c r="E48" s="68">
        <f>+C48</f>
        <v>41755</v>
      </c>
      <c r="F48" s="68"/>
      <c r="G48" s="50" t="s">
        <v>70</v>
      </c>
      <c r="H48" s="42" t="s">
        <v>737</v>
      </c>
      <c r="I48" s="870" t="s">
        <v>840</v>
      </c>
      <c r="J48" s="42" t="s">
        <v>732</v>
      </c>
      <c r="K48" s="43" t="s">
        <v>715</v>
      </c>
      <c r="L48" s="44">
        <v>2189232</v>
      </c>
      <c r="M48" s="131">
        <f t="shared" ref="M48:M70" si="4">ROUND(L48/365*62,0)</f>
        <v>371870</v>
      </c>
      <c r="N48" s="44"/>
      <c r="O48" s="889"/>
      <c r="P48" s="12" t="s">
        <v>147</v>
      </c>
    </row>
    <row r="49" spans="1:16" ht="21" customHeight="1">
      <c r="A49" s="42">
        <v>2</v>
      </c>
      <c r="B49" s="70" t="s">
        <v>841</v>
      </c>
      <c r="C49" s="37">
        <v>42901</v>
      </c>
      <c r="D49" s="38" t="s">
        <v>842</v>
      </c>
      <c r="E49" s="68">
        <f>+C49</f>
        <v>42901</v>
      </c>
      <c r="F49" s="68"/>
      <c r="G49" s="50" t="s">
        <v>70</v>
      </c>
      <c r="H49" s="42" t="s">
        <v>737</v>
      </c>
      <c r="I49" s="871"/>
      <c r="J49" s="42" t="s">
        <v>732</v>
      </c>
      <c r="K49" s="43" t="s">
        <v>715</v>
      </c>
      <c r="L49" s="44">
        <v>2189232</v>
      </c>
      <c r="M49" s="131">
        <f t="shared" si="4"/>
        <v>371870</v>
      </c>
      <c r="N49" s="44"/>
      <c r="O49" s="889"/>
      <c r="P49" s="12" t="s">
        <v>147</v>
      </c>
    </row>
    <row r="50" spans="1:16" s="82" customFormat="1" ht="21" customHeight="1">
      <c r="A50" s="42">
        <v>3</v>
      </c>
      <c r="B50" s="90" t="s">
        <v>843</v>
      </c>
      <c r="C50" s="79" t="s">
        <v>844</v>
      </c>
      <c r="D50" s="80" t="s">
        <v>844</v>
      </c>
      <c r="E50" s="91" t="s">
        <v>834</v>
      </c>
      <c r="F50" s="92"/>
      <c r="G50" s="87" t="s">
        <v>845</v>
      </c>
      <c r="H50" s="78" t="s">
        <v>768</v>
      </c>
      <c r="I50" s="872"/>
      <c r="J50" s="78" t="s">
        <v>744</v>
      </c>
      <c r="K50" s="43" t="s">
        <v>713</v>
      </c>
      <c r="L50" s="44">
        <v>4331884</v>
      </c>
      <c r="M50" s="131">
        <f t="shared" si="4"/>
        <v>735827</v>
      </c>
      <c r="N50" s="134"/>
      <c r="O50" s="93"/>
      <c r="P50" s="82" t="s">
        <v>147</v>
      </c>
    </row>
    <row r="51" spans="1:16" ht="21" customHeight="1">
      <c r="A51" s="42">
        <v>4</v>
      </c>
      <c r="B51" s="70" t="s">
        <v>846</v>
      </c>
      <c r="C51" s="37">
        <v>43043</v>
      </c>
      <c r="D51" s="37">
        <v>43043</v>
      </c>
      <c r="E51" s="68">
        <f>+C51</f>
        <v>43043</v>
      </c>
      <c r="F51" s="68"/>
      <c r="G51" s="50" t="s">
        <v>87</v>
      </c>
      <c r="H51" s="42" t="s">
        <v>792</v>
      </c>
      <c r="I51" s="870" t="s">
        <v>847</v>
      </c>
      <c r="J51" s="42" t="s">
        <v>732</v>
      </c>
      <c r="K51" s="43" t="s">
        <v>715</v>
      </c>
      <c r="L51" s="44">
        <v>2189232</v>
      </c>
      <c r="M51" s="131">
        <f t="shared" si="4"/>
        <v>371870</v>
      </c>
      <c r="N51" s="134"/>
      <c r="O51" s="885"/>
      <c r="P51" s="12" t="s">
        <v>147</v>
      </c>
    </row>
    <row r="52" spans="1:16" ht="21" customHeight="1">
      <c r="A52" s="42">
        <v>5</v>
      </c>
      <c r="B52" s="70" t="s">
        <v>848</v>
      </c>
      <c r="C52" s="37">
        <v>41541</v>
      </c>
      <c r="D52" s="37" t="s">
        <v>849</v>
      </c>
      <c r="E52" s="68">
        <f>+C52</f>
        <v>41541</v>
      </c>
      <c r="F52" s="68"/>
      <c r="G52" s="50" t="s">
        <v>87</v>
      </c>
      <c r="H52" s="42" t="s">
        <v>792</v>
      </c>
      <c r="I52" s="872"/>
      <c r="J52" s="42" t="s">
        <v>732</v>
      </c>
      <c r="K52" s="43" t="s">
        <v>715</v>
      </c>
      <c r="L52" s="44">
        <v>2189232</v>
      </c>
      <c r="M52" s="131">
        <f t="shared" si="4"/>
        <v>371870</v>
      </c>
      <c r="N52" s="131"/>
      <c r="O52" s="886"/>
      <c r="P52" s="12" t="s">
        <v>147</v>
      </c>
    </row>
    <row r="53" spans="1:16" ht="30" customHeight="1">
      <c r="A53" s="42">
        <v>6</v>
      </c>
      <c r="B53" s="70" t="s">
        <v>850</v>
      </c>
      <c r="C53" s="37">
        <v>41966</v>
      </c>
      <c r="D53" s="38" t="s">
        <v>851</v>
      </c>
      <c r="E53" s="68">
        <f t="shared" si="2"/>
        <v>41966</v>
      </c>
      <c r="F53" s="68"/>
      <c r="G53" s="50" t="s">
        <v>89</v>
      </c>
      <c r="H53" s="42" t="s">
        <v>737</v>
      </c>
      <c r="I53" s="45" t="s">
        <v>852</v>
      </c>
      <c r="J53" s="42" t="s">
        <v>732</v>
      </c>
      <c r="K53" s="43" t="s">
        <v>715</v>
      </c>
      <c r="L53" s="44">
        <v>2189232</v>
      </c>
      <c r="M53" s="131">
        <f t="shared" si="4"/>
        <v>371870</v>
      </c>
      <c r="N53" s="44"/>
      <c r="O53" s="11"/>
      <c r="P53" s="12" t="s">
        <v>147</v>
      </c>
    </row>
    <row r="54" spans="1:16" ht="24" customHeight="1">
      <c r="A54" s="42">
        <v>7</v>
      </c>
      <c r="B54" s="70" t="s">
        <v>853</v>
      </c>
      <c r="C54" s="37">
        <v>42481</v>
      </c>
      <c r="D54" s="38" t="s">
        <v>854</v>
      </c>
      <c r="E54" s="68">
        <f t="shared" si="2"/>
        <v>42481</v>
      </c>
      <c r="F54" s="68"/>
      <c r="G54" s="50" t="s">
        <v>74</v>
      </c>
      <c r="H54" s="42" t="s">
        <v>737</v>
      </c>
      <c r="I54" s="870" t="s">
        <v>855</v>
      </c>
      <c r="J54" s="42" t="s">
        <v>732</v>
      </c>
      <c r="K54" s="43" t="s">
        <v>715</v>
      </c>
      <c r="L54" s="44">
        <v>2189232</v>
      </c>
      <c r="M54" s="131">
        <f t="shared" si="4"/>
        <v>371870</v>
      </c>
      <c r="N54" s="134"/>
      <c r="O54" s="885"/>
      <c r="P54" s="12" t="s">
        <v>147</v>
      </c>
    </row>
    <row r="55" spans="1:16" ht="24" customHeight="1">
      <c r="A55" s="42">
        <v>8</v>
      </c>
      <c r="B55" s="70" t="s">
        <v>856</v>
      </c>
      <c r="C55" s="37">
        <v>40699</v>
      </c>
      <c r="D55" s="38" t="s">
        <v>857</v>
      </c>
      <c r="E55" s="68">
        <f t="shared" si="2"/>
        <v>40699</v>
      </c>
      <c r="F55" s="68"/>
      <c r="G55" s="50" t="s">
        <v>74</v>
      </c>
      <c r="H55" s="42" t="s">
        <v>737</v>
      </c>
      <c r="I55" s="872"/>
      <c r="J55" s="42" t="s">
        <v>732</v>
      </c>
      <c r="K55" s="43" t="s">
        <v>715</v>
      </c>
      <c r="L55" s="44">
        <v>2189232</v>
      </c>
      <c r="M55" s="131">
        <f t="shared" si="4"/>
        <v>371870</v>
      </c>
      <c r="N55" s="131"/>
      <c r="O55" s="886"/>
      <c r="P55" s="12" t="s">
        <v>147</v>
      </c>
    </row>
    <row r="56" spans="1:16" ht="21" customHeight="1">
      <c r="A56" s="42">
        <v>9</v>
      </c>
      <c r="B56" s="70" t="s">
        <v>858</v>
      </c>
      <c r="C56" s="37">
        <v>41208</v>
      </c>
      <c r="D56" s="38" t="s">
        <v>859</v>
      </c>
      <c r="E56" s="68">
        <f t="shared" si="2"/>
        <v>41208</v>
      </c>
      <c r="F56" s="68"/>
      <c r="G56" s="50" t="s">
        <v>86</v>
      </c>
      <c r="H56" s="42" t="s">
        <v>737</v>
      </c>
      <c r="I56" s="870" t="s">
        <v>860</v>
      </c>
      <c r="J56" s="42" t="s">
        <v>732</v>
      </c>
      <c r="K56" s="43" t="s">
        <v>715</v>
      </c>
      <c r="L56" s="44">
        <v>2189232</v>
      </c>
      <c r="M56" s="131">
        <f t="shared" si="4"/>
        <v>371870</v>
      </c>
      <c r="N56" s="134"/>
      <c r="O56" s="887"/>
      <c r="P56" s="12" t="s">
        <v>147</v>
      </c>
    </row>
    <row r="57" spans="1:16" ht="21" customHeight="1">
      <c r="A57" s="42">
        <v>10</v>
      </c>
      <c r="B57" s="70" t="s">
        <v>861</v>
      </c>
      <c r="C57" s="37">
        <v>42238</v>
      </c>
      <c r="D57" s="38" t="s">
        <v>862</v>
      </c>
      <c r="E57" s="68">
        <f t="shared" si="2"/>
        <v>42238</v>
      </c>
      <c r="F57" s="68"/>
      <c r="G57" s="50" t="s">
        <v>86</v>
      </c>
      <c r="H57" s="42" t="s">
        <v>737</v>
      </c>
      <c r="I57" s="871"/>
      <c r="J57" s="42" t="s">
        <v>732</v>
      </c>
      <c r="K57" s="43" t="s">
        <v>715</v>
      </c>
      <c r="L57" s="44">
        <v>2189232</v>
      </c>
      <c r="M57" s="131">
        <f t="shared" si="4"/>
        <v>371870</v>
      </c>
      <c r="N57" s="131"/>
      <c r="O57" s="888"/>
      <c r="P57" s="12" t="s">
        <v>147</v>
      </c>
    </row>
    <row r="58" spans="1:16" ht="21" customHeight="1">
      <c r="A58" s="42">
        <v>11</v>
      </c>
      <c r="B58" s="70" t="s">
        <v>863</v>
      </c>
      <c r="C58" s="37">
        <v>22510</v>
      </c>
      <c r="D58" s="38" t="s">
        <v>864</v>
      </c>
      <c r="E58" s="68">
        <f t="shared" si="2"/>
        <v>22510</v>
      </c>
      <c r="F58" s="68"/>
      <c r="G58" s="50" t="s">
        <v>865</v>
      </c>
      <c r="H58" s="42" t="s">
        <v>866</v>
      </c>
      <c r="I58" s="871"/>
      <c r="J58" s="42" t="s">
        <v>732</v>
      </c>
      <c r="K58" s="43" t="s">
        <v>715</v>
      </c>
      <c r="L58" s="44">
        <v>2189232</v>
      </c>
      <c r="M58" s="131">
        <f t="shared" si="4"/>
        <v>371870</v>
      </c>
      <c r="N58" s="131"/>
      <c r="O58" s="96"/>
      <c r="P58" s="12" t="s">
        <v>147</v>
      </c>
    </row>
    <row r="59" spans="1:16" ht="21" customHeight="1">
      <c r="A59" s="42">
        <v>12</v>
      </c>
      <c r="B59" s="70" t="s">
        <v>867</v>
      </c>
      <c r="C59" s="37">
        <v>21767</v>
      </c>
      <c r="D59" s="38" t="s">
        <v>868</v>
      </c>
      <c r="E59" s="68">
        <f t="shared" si="2"/>
        <v>21767</v>
      </c>
      <c r="F59" s="68"/>
      <c r="G59" s="50" t="s">
        <v>869</v>
      </c>
      <c r="H59" s="42" t="s">
        <v>768</v>
      </c>
      <c r="I59" s="872"/>
      <c r="J59" s="42" t="s">
        <v>732</v>
      </c>
      <c r="K59" s="43" t="s">
        <v>715</v>
      </c>
      <c r="L59" s="44">
        <v>2189232</v>
      </c>
      <c r="M59" s="131">
        <f t="shared" si="4"/>
        <v>371870</v>
      </c>
      <c r="N59" s="131"/>
      <c r="O59" s="96"/>
      <c r="P59" s="12" t="s">
        <v>147</v>
      </c>
    </row>
    <row r="60" spans="1:16" ht="21" customHeight="1">
      <c r="A60" s="42">
        <v>13</v>
      </c>
      <c r="B60" s="70" t="s">
        <v>870</v>
      </c>
      <c r="C60" s="37">
        <v>33452</v>
      </c>
      <c r="D60" s="38"/>
      <c r="E60" s="68">
        <f t="shared" si="2"/>
        <v>33452</v>
      </c>
      <c r="F60" s="68"/>
      <c r="G60" s="50" t="s">
        <v>871</v>
      </c>
      <c r="H60" s="42" t="s">
        <v>733</v>
      </c>
      <c r="I60" s="870" t="s">
        <v>872</v>
      </c>
      <c r="J60" s="42" t="s">
        <v>732</v>
      </c>
      <c r="K60" s="43" t="s">
        <v>715</v>
      </c>
      <c r="L60" s="44">
        <v>2189232</v>
      </c>
      <c r="M60" s="131">
        <f t="shared" si="4"/>
        <v>371870</v>
      </c>
      <c r="N60" s="134"/>
      <c r="O60" s="885"/>
      <c r="P60" s="12" t="s">
        <v>147</v>
      </c>
    </row>
    <row r="61" spans="1:16" ht="26.25" customHeight="1">
      <c r="A61" s="42">
        <v>14</v>
      </c>
      <c r="B61" s="70" t="s">
        <v>873</v>
      </c>
      <c r="C61" s="37">
        <v>42862</v>
      </c>
      <c r="D61" s="38"/>
      <c r="E61" s="68">
        <f t="shared" si="2"/>
        <v>42862</v>
      </c>
      <c r="F61" s="68"/>
      <c r="G61" s="50" t="s">
        <v>874</v>
      </c>
      <c r="H61" s="42" t="s">
        <v>792</v>
      </c>
      <c r="I61" s="871"/>
      <c r="J61" s="42" t="s">
        <v>732</v>
      </c>
      <c r="K61" s="43" t="s">
        <v>715</v>
      </c>
      <c r="L61" s="44">
        <v>2189232</v>
      </c>
      <c r="M61" s="131">
        <f t="shared" si="4"/>
        <v>371870</v>
      </c>
      <c r="N61" s="131"/>
      <c r="O61" s="886"/>
      <c r="P61" s="12" t="s">
        <v>147</v>
      </c>
    </row>
    <row r="62" spans="1:16" ht="24" customHeight="1">
      <c r="A62" s="42">
        <v>15</v>
      </c>
      <c r="B62" s="97" t="s">
        <v>875</v>
      </c>
      <c r="C62" s="98">
        <v>21323</v>
      </c>
      <c r="D62" s="41" t="s">
        <v>876</v>
      </c>
      <c r="E62" s="99">
        <f>+C62</f>
        <v>21323</v>
      </c>
      <c r="F62" s="99"/>
      <c r="G62" s="100" t="s">
        <v>877</v>
      </c>
      <c r="H62" s="14" t="s">
        <v>768</v>
      </c>
      <c r="I62" s="48" t="s">
        <v>878</v>
      </c>
      <c r="J62" s="42" t="s">
        <v>732</v>
      </c>
      <c r="K62" s="43" t="s">
        <v>715</v>
      </c>
      <c r="L62" s="44">
        <v>2189232</v>
      </c>
      <c r="M62" s="131">
        <f t="shared" si="4"/>
        <v>371870</v>
      </c>
      <c r="N62" s="131"/>
      <c r="O62" s="96"/>
      <c r="P62" s="12" t="s">
        <v>147</v>
      </c>
    </row>
    <row r="63" spans="1:16" ht="25.5" customHeight="1">
      <c r="A63" s="42">
        <v>16</v>
      </c>
      <c r="B63" s="70" t="s">
        <v>879</v>
      </c>
      <c r="C63" s="37">
        <v>41309</v>
      </c>
      <c r="D63" s="38"/>
      <c r="E63" s="68">
        <f t="shared" si="2"/>
        <v>41309</v>
      </c>
      <c r="F63" s="68"/>
      <c r="G63" s="50" t="s">
        <v>76</v>
      </c>
      <c r="H63" s="42" t="s">
        <v>792</v>
      </c>
      <c r="I63" s="870" t="s">
        <v>880</v>
      </c>
      <c r="J63" s="42" t="s">
        <v>732</v>
      </c>
      <c r="K63" s="43" t="s">
        <v>715</v>
      </c>
      <c r="L63" s="44">
        <v>2189232</v>
      </c>
      <c r="M63" s="131">
        <f t="shared" si="4"/>
        <v>371870</v>
      </c>
      <c r="N63" s="134"/>
      <c r="O63" s="885"/>
      <c r="P63" s="12" t="s">
        <v>147</v>
      </c>
    </row>
    <row r="64" spans="1:16" ht="25.5" customHeight="1">
      <c r="A64" s="42">
        <v>17</v>
      </c>
      <c r="B64" s="70" t="s">
        <v>881</v>
      </c>
      <c r="C64" s="37">
        <v>43651</v>
      </c>
      <c r="D64" s="38"/>
      <c r="E64" s="68">
        <f t="shared" si="2"/>
        <v>43651</v>
      </c>
      <c r="F64" s="68"/>
      <c r="G64" s="50" t="s">
        <v>76</v>
      </c>
      <c r="H64" s="42" t="s">
        <v>792</v>
      </c>
      <c r="I64" s="871"/>
      <c r="J64" s="42" t="s">
        <v>732</v>
      </c>
      <c r="K64" s="43" t="s">
        <v>715</v>
      </c>
      <c r="L64" s="44">
        <v>2189232</v>
      </c>
      <c r="M64" s="131">
        <f t="shared" si="4"/>
        <v>371870</v>
      </c>
      <c r="N64" s="131"/>
      <c r="O64" s="886"/>
      <c r="P64" s="12" t="s">
        <v>147</v>
      </c>
    </row>
    <row r="65" spans="1:16" ht="25.5" customHeight="1">
      <c r="A65" s="101">
        <v>18</v>
      </c>
      <c r="B65" s="102" t="s">
        <v>1278</v>
      </c>
      <c r="C65" s="103">
        <v>44507</v>
      </c>
      <c r="D65" s="38"/>
      <c r="E65" s="68">
        <f t="shared" si="2"/>
        <v>44507</v>
      </c>
      <c r="F65" s="68"/>
      <c r="G65" s="50"/>
      <c r="H65" s="42" t="s">
        <v>792</v>
      </c>
      <c r="I65" s="872"/>
      <c r="J65" s="42" t="s">
        <v>744</v>
      </c>
      <c r="K65" s="43" t="s">
        <v>715</v>
      </c>
      <c r="L65" s="44">
        <v>2419101</v>
      </c>
      <c r="M65" s="131">
        <f t="shared" si="4"/>
        <v>410916</v>
      </c>
      <c r="N65" s="131"/>
      <c r="O65" s="94"/>
      <c r="P65" s="12" t="s">
        <v>781</v>
      </c>
    </row>
    <row r="66" spans="1:16" ht="25.5" customHeight="1">
      <c r="A66" s="42">
        <v>19</v>
      </c>
      <c r="B66" s="70" t="s">
        <v>882</v>
      </c>
      <c r="C66" s="37" t="s">
        <v>883</v>
      </c>
      <c r="D66" s="38" t="s">
        <v>883</v>
      </c>
      <c r="E66" s="39" t="s">
        <v>884</v>
      </c>
      <c r="F66" s="68"/>
      <c r="G66" s="50" t="s">
        <v>885</v>
      </c>
      <c r="H66" s="42" t="s">
        <v>733</v>
      </c>
      <c r="I66" s="870" t="s">
        <v>886</v>
      </c>
      <c r="J66" s="42" t="s">
        <v>732</v>
      </c>
      <c r="K66" s="43" t="s">
        <v>715</v>
      </c>
      <c r="L66" s="44">
        <v>2189232</v>
      </c>
      <c r="M66" s="131">
        <f t="shared" si="4"/>
        <v>371870</v>
      </c>
      <c r="N66" s="131"/>
      <c r="O66" s="94"/>
      <c r="P66" s="12" t="s">
        <v>147</v>
      </c>
    </row>
    <row r="67" spans="1:16" ht="25.5" customHeight="1">
      <c r="A67" s="42">
        <v>20</v>
      </c>
      <c r="B67" s="70" t="s">
        <v>887</v>
      </c>
      <c r="C67" s="37">
        <v>42496</v>
      </c>
      <c r="D67" s="38" t="s">
        <v>888</v>
      </c>
      <c r="E67" s="39" t="s">
        <v>889</v>
      </c>
      <c r="F67" s="68"/>
      <c r="G67" s="50" t="s">
        <v>78</v>
      </c>
      <c r="H67" s="42" t="s">
        <v>792</v>
      </c>
      <c r="I67" s="871"/>
      <c r="J67" s="42" t="s">
        <v>732</v>
      </c>
      <c r="K67" s="43" t="s">
        <v>715</v>
      </c>
      <c r="L67" s="44">
        <v>2189232</v>
      </c>
      <c r="M67" s="131">
        <f t="shared" si="4"/>
        <v>371870</v>
      </c>
      <c r="N67" s="131"/>
      <c r="O67" s="94"/>
      <c r="P67" s="12" t="s">
        <v>147</v>
      </c>
    </row>
    <row r="68" spans="1:16" ht="25.5" customHeight="1">
      <c r="A68" s="42">
        <v>21</v>
      </c>
      <c r="B68" s="70" t="s">
        <v>890</v>
      </c>
      <c r="C68" s="37" t="s">
        <v>891</v>
      </c>
      <c r="D68" s="38" t="s">
        <v>891</v>
      </c>
      <c r="E68" s="39" t="s">
        <v>892</v>
      </c>
      <c r="F68" s="68"/>
      <c r="G68" s="50" t="s">
        <v>893</v>
      </c>
      <c r="H68" s="42" t="s">
        <v>768</v>
      </c>
      <c r="I68" s="872"/>
      <c r="J68" s="42" t="s">
        <v>732</v>
      </c>
      <c r="K68" s="43" t="s">
        <v>715</v>
      </c>
      <c r="L68" s="44">
        <v>2189232</v>
      </c>
      <c r="M68" s="131">
        <f t="shared" si="4"/>
        <v>371870</v>
      </c>
      <c r="N68" s="131"/>
      <c r="O68" s="94"/>
      <c r="P68" s="12" t="s">
        <v>147</v>
      </c>
    </row>
    <row r="69" spans="1:16" ht="25.5" customHeight="1">
      <c r="A69" s="42">
        <v>22</v>
      </c>
      <c r="B69" s="70" t="s">
        <v>894</v>
      </c>
      <c r="C69" s="37"/>
      <c r="D69" s="38" t="s">
        <v>895</v>
      </c>
      <c r="E69" s="50">
        <v>2014</v>
      </c>
      <c r="F69" s="68"/>
      <c r="G69" s="80" t="s">
        <v>80</v>
      </c>
      <c r="H69" s="42" t="s">
        <v>792</v>
      </c>
      <c r="I69" s="870" t="s">
        <v>896</v>
      </c>
      <c r="J69" s="42" t="s">
        <v>744</v>
      </c>
      <c r="K69" s="43" t="s">
        <v>715</v>
      </c>
      <c r="L69" s="44">
        <v>2189232</v>
      </c>
      <c r="M69" s="131">
        <f t="shared" si="4"/>
        <v>371870</v>
      </c>
      <c r="N69" s="131"/>
      <c r="O69" s="94"/>
      <c r="P69" s="12" t="s">
        <v>147</v>
      </c>
    </row>
    <row r="70" spans="1:16" ht="33" customHeight="1">
      <c r="A70" s="42">
        <v>23</v>
      </c>
      <c r="B70" s="70" t="s">
        <v>897</v>
      </c>
      <c r="C70" s="37">
        <v>43306</v>
      </c>
      <c r="D70" s="38" t="s">
        <v>898</v>
      </c>
      <c r="E70" s="68">
        <f t="shared" si="2"/>
        <v>43306</v>
      </c>
      <c r="F70" s="68"/>
      <c r="G70" s="80" t="s">
        <v>80</v>
      </c>
      <c r="H70" s="42" t="s">
        <v>792</v>
      </c>
      <c r="I70" s="872"/>
      <c r="J70" s="10" t="s">
        <v>732</v>
      </c>
      <c r="K70" s="43" t="s">
        <v>715</v>
      </c>
      <c r="L70" s="44">
        <v>2189232</v>
      </c>
      <c r="M70" s="131">
        <f t="shared" si="4"/>
        <v>371870</v>
      </c>
      <c r="N70" s="44"/>
      <c r="O70" s="11"/>
      <c r="P70" s="12" t="s">
        <v>147</v>
      </c>
    </row>
    <row r="71" spans="1:16" s="75" customFormat="1" ht="11.45" customHeight="1">
      <c r="A71" s="57"/>
      <c r="B71" s="104"/>
      <c r="C71" s="53"/>
      <c r="D71" s="17"/>
      <c r="E71" s="89"/>
      <c r="F71" s="89"/>
      <c r="G71" s="105"/>
      <c r="H71" s="57"/>
      <c r="I71" s="58"/>
      <c r="J71" s="106"/>
      <c r="K71" s="1"/>
      <c r="L71" s="2"/>
      <c r="M71" s="2"/>
      <c r="N71" s="2"/>
      <c r="O71" s="59"/>
    </row>
    <row r="72" spans="1:16" s="67" customFormat="1" ht="24" customHeight="1">
      <c r="A72" s="61"/>
      <c r="B72" s="77" t="s">
        <v>899</v>
      </c>
      <c r="C72" s="62"/>
      <c r="D72" s="63"/>
      <c r="E72" s="62"/>
      <c r="F72" s="62"/>
      <c r="G72" s="63"/>
      <c r="H72" s="61"/>
      <c r="I72" s="65"/>
      <c r="J72" s="61"/>
      <c r="K72" s="61"/>
      <c r="L72" s="64">
        <f>SUM(L73:L87)</f>
        <v>32791900</v>
      </c>
      <c r="M72" s="64"/>
      <c r="N72" s="64"/>
      <c r="O72" s="66"/>
    </row>
    <row r="73" spans="1:16" ht="21" customHeight="1">
      <c r="A73" s="42">
        <v>1</v>
      </c>
      <c r="B73" s="70" t="s">
        <v>900</v>
      </c>
      <c r="C73" s="37">
        <v>29885</v>
      </c>
      <c r="D73" s="38" t="s">
        <v>901</v>
      </c>
      <c r="E73" s="68">
        <f>+C73</f>
        <v>29885</v>
      </c>
      <c r="F73" s="68"/>
      <c r="G73" s="50" t="s">
        <v>902</v>
      </c>
      <c r="H73" s="42" t="s">
        <v>733</v>
      </c>
      <c r="I73" s="45" t="s">
        <v>903</v>
      </c>
      <c r="J73" s="42" t="s">
        <v>732</v>
      </c>
      <c r="K73" s="43" t="s">
        <v>713</v>
      </c>
      <c r="L73" s="44">
        <v>4331884</v>
      </c>
      <c r="M73" s="131">
        <f t="shared" ref="M73:M86" si="5">ROUND(L73/365*62,0)</f>
        <v>735827</v>
      </c>
      <c r="N73" s="44"/>
      <c r="O73" s="11"/>
      <c r="P73" s="12" t="s">
        <v>147</v>
      </c>
    </row>
    <row r="74" spans="1:16" ht="21" customHeight="1">
      <c r="A74" s="42">
        <v>2</v>
      </c>
      <c r="B74" s="70" t="s">
        <v>904</v>
      </c>
      <c r="C74" s="37">
        <v>28488</v>
      </c>
      <c r="D74" s="38" t="s">
        <v>905</v>
      </c>
      <c r="E74" s="68">
        <f>+C74</f>
        <v>28488</v>
      </c>
      <c r="F74" s="68"/>
      <c r="G74" s="38" t="s">
        <v>906</v>
      </c>
      <c r="H74" s="42" t="s">
        <v>733</v>
      </c>
      <c r="I74" s="45" t="s">
        <v>907</v>
      </c>
      <c r="J74" s="42" t="s">
        <v>732</v>
      </c>
      <c r="K74" s="43" t="s">
        <v>715</v>
      </c>
      <c r="L74" s="44">
        <v>2189232</v>
      </c>
      <c r="M74" s="131">
        <f t="shared" si="5"/>
        <v>371870</v>
      </c>
      <c r="N74" s="44"/>
      <c r="O74" s="11"/>
      <c r="P74" s="12" t="s">
        <v>147</v>
      </c>
    </row>
    <row r="75" spans="1:16" ht="21" customHeight="1">
      <c r="A75" s="42">
        <v>3</v>
      </c>
      <c r="B75" s="70" t="s">
        <v>908</v>
      </c>
      <c r="C75" s="37">
        <v>31300</v>
      </c>
      <c r="D75" s="38" t="s">
        <v>909</v>
      </c>
      <c r="E75" s="68">
        <f>+C75</f>
        <v>31300</v>
      </c>
      <c r="F75" s="68"/>
      <c r="G75" s="38" t="s">
        <v>910</v>
      </c>
      <c r="H75" s="42" t="s">
        <v>787</v>
      </c>
      <c r="I75" s="48" t="s">
        <v>911</v>
      </c>
      <c r="J75" s="42" t="s">
        <v>732</v>
      </c>
      <c r="K75" s="43" t="s">
        <v>715</v>
      </c>
      <c r="L75" s="44">
        <v>2189232</v>
      </c>
      <c r="M75" s="131">
        <f t="shared" si="5"/>
        <v>371870</v>
      </c>
      <c r="N75" s="44"/>
      <c r="O75" s="11"/>
      <c r="P75" s="12" t="s">
        <v>147</v>
      </c>
    </row>
    <row r="76" spans="1:16" ht="21" customHeight="1">
      <c r="A76" s="42">
        <v>4</v>
      </c>
      <c r="B76" s="70" t="s">
        <v>912</v>
      </c>
      <c r="C76" s="37">
        <v>20904</v>
      </c>
      <c r="D76" s="38" t="s">
        <v>913</v>
      </c>
      <c r="E76" s="68">
        <f t="shared" ref="E76:E80" si="6">+C76</f>
        <v>20904</v>
      </c>
      <c r="F76" s="68"/>
      <c r="G76" s="38" t="s">
        <v>914</v>
      </c>
      <c r="H76" s="42" t="s">
        <v>768</v>
      </c>
      <c r="I76" s="870" t="s">
        <v>915</v>
      </c>
      <c r="J76" s="42" t="s">
        <v>732</v>
      </c>
      <c r="K76" s="43" t="s">
        <v>715</v>
      </c>
      <c r="L76" s="44">
        <v>2189232</v>
      </c>
      <c r="M76" s="131">
        <f t="shared" si="5"/>
        <v>371870</v>
      </c>
      <c r="N76" s="44"/>
      <c r="O76" s="11"/>
      <c r="P76" s="12" t="s">
        <v>147</v>
      </c>
    </row>
    <row r="77" spans="1:16" ht="21" customHeight="1">
      <c r="A77" s="42">
        <v>5</v>
      </c>
      <c r="B77" s="70" t="s">
        <v>916</v>
      </c>
      <c r="C77" s="37">
        <v>21042</v>
      </c>
      <c r="D77" s="38" t="s">
        <v>917</v>
      </c>
      <c r="E77" s="68">
        <f t="shared" si="6"/>
        <v>21042</v>
      </c>
      <c r="F77" s="68"/>
      <c r="G77" s="38" t="s">
        <v>918</v>
      </c>
      <c r="H77" s="42" t="s">
        <v>824</v>
      </c>
      <c r="I77" s="871"/>
      <c r="J77" s="42" t="s">
        <v>732</v>
      </c>
      <c r="K77" s="43" t="s">
        <v>715</v>
      </c>
      <c r="L77" s="44">
        <v>2189232</v>
      </c>
      <c r="M77" s="131">
        <f t="shared" si="5"/>
        <v>371870</v>
      </c>
      <c r="N77" s="44"/>
      <c r="O77" s="11"/>
      <c r="P77" s="12" t="s">
        <v>147</v>
      </c>
    </row>
    <row r="78" spans="1:16" ht="21" customHeight="1">
      <c r="A78" s="42">
        <v>6</v>
      </c>
      <c r="B78" s="70" t="s">
        <v>919</v>
      </c>
      <c r="C78" s="37">
        <v>21449</v>
      </c>
      <c r="D78" s="38" t="s">
        <v>920</v>
      </c>
      <c r="E78" s="68">
        <f t="shared" si="6"/>
        <v>21449</v>
      </c>
      <c r="F78" s="68"/>
      <c r="G78" s="38" t="s">
        <v>921</v>
      </c>
      <c r="H78" s="42" t="s">
        <v>922</v>
      </c>
      <c r="I78" s="871"/>
      <c r="J78" s="42" t="s">
        <v>732</v>
      </c>
      <c r="K78" s="43" t="s">
        <v>715</v>
      </c>
      <c r="L78" s="44">
        <v>2189232</v>
      </c>
      <c r="M78" s="131">
        <f t="shared" si="5"/>
        <v>371870</v>
      </c>
      <c r="N78" s="44"/>
      <c r="O78" s="11"/>
      <c r="P78" s="12" t="s">
        <v>147</v>
      </c>
    </row>
    <row r="79" spans="1:16" ht="21" customHeight="1">
      <c r="A79" s="42">
        <v>7</v>
      </c>
      <c r="B79" s="70" t="s">
        <v>923</v>
      </c>
      <c r="C79" s="37">
        <v>43831</v>
      </c>
      <c r="D79" s="38" t="s">
        <v>924</v>
      </c>
      <c r="E79" s="68">
        <f t="shared" si="6"/>
        <v>43831</v>
      </c>
      <c r="F79" s="68"/>
      <c r="G79" s="87" t="s">
        <v>925</v>
      </c>
      <c r="H79" s="42" t="s">
        <v>792</v>
      </c>
      <c r="I79" s="872"/>
      <c r="J79" s="42" t="s">
        <v>732</v>
      </c>
      <c r="K79" s="43" t="s">
        <v>715</v>
      </c>
      <c r="L79" s="44">
        <v>2189232</v>
      </c>
      <c r="M79" s="131">
        <f t="shared" si="5"/>
        <v>371870</v>
      </c>
      <c r="N79" s="44"/>
      <c r="O79" s="11"/>
      <c r="P79" s="12" t="s">
        <v>147</v>
      </c>
    </row>
    <row r="80" spans="1:16" ht="24" customHeight="1">
      <c r="A80" s="42">
        <v>8</v>
      </c>
      <c r="B80" s="70" t="s">
        <v>926</v>
      </c>
      <c r="C80" s="37">
        <v>42902</v>
      </c>
      <c r="D80" s="38"/>
      <c r="E80" s="68">
        <f t="shared" si="6"/>
        <v>42902</v>
      </c>
      <c r="F80" s="68"/>
      <c r="G80" s="87" t="s">
        <v>297</v>
      </c>
      <c r="H80" s="42" t="s">
        <v>792</v>
      </c>
      <c r="I80" s="49" t="s">
        <v>927</v>
      </c>
      <c r="J80" s="42" t="s">
        <v>732</v>
      </c>
      <c r="K80" s="43" t="s">
        <v>715</v>
      </c>
      <c r="L80" s="44">
        <v>2189232</v>
      </c>
      <c r="M80" s="131">
        <f t="shared" si="5"/>
        <v>371870</v>
      </c>
      <c r="N80" s="44"/>
      <c r="O80" s="11"/>
      <c r="P80" s="12" t="s">
        <v>147</v>
      </c>
    </row>
    <row r="81" spans="1:16" ht="25.15" customHeight="1">
      <c r="A81" s="42">
        <v>9</v>
      </c>
      <c r="B81" s="70" t="s">
        <v>928</v>
      </c>
      <c r="C81" s="37"/>
      <c r="D81" s="38" t="s">
        <v>929</v>
      </c>
      <c r="E81" s="38">
        <v>1966</v>
      </c>
      <c r="F81" s="68"/>
      <c r="G81" s="87" t="s">
        <v>930</v>
      </c>
      <c r="H81" s="42" t="s">
        <v>836</v>
      </c>
      <c r="I81" s="870" t="s">
        <v>931</v>
      </c>
      <c r="J81" s="42" t="s">
        <v>744</v>
      </c>
      <c r="K81" s="43" t="s">
        <v>715</v>
      </c>
      <c r="L81" s="44">
        <v>2189232</v>
      </c>
      <c r="M81" s="131">
        <f t="shared" si="5"/>
        <v>371870</v>
      </c>
      <c r="N81" s="134"/>
      <c r="O81" s="885"/>
      <c r="P81" s="12" t="s">
        <v>147</v>
      </c>
    </row>
    <row r="82" spans="1:16" ht="25.15" customHeight="1">
      <c r="A82" s="42">
        <v>10</v>
      </c>
      <c r="B82" s="70" t="s">
        <v>932</v>
      </c>
      <c r="C82" s="37" t="s">
        <v>933</v>
      </c>
      <c r="D82" s="38" t="s">
        <v>933</v>
      </c>
      <c r="E82" s="39" t="s">
        <v>934</v>
      </c>
      <c r="F82" s="68"/>
      <c r="G82" s="87" t="s">
        <v>303</v>
      </c>
      <c r="H82" s="42" t="s">
        <v>792</v>
      </c>
      <c r="I82" s="871"/>
      <c r="J82" s="42" t="s">
        <v>732</v>
      </c>
      <c r="K82" s="43" t="s">
        <v>715</v>
      </c>
      <c r="L82" s="44">
        <v>2189232</v>
      </c>
      <c r="M82" s="131">
        <f t="shared" si="5"/>
        <v>371870</v>
      </c>
      <c r="N82" s="131"/>
      <c r="O82" s="886"/>
      <c r="P82" s="12" t="s">
        <v>147</v>
      </c>
    </row>
    <row r="83" spans="1:16" ht="25.15" customHeight="1">
      <c r="A83" s="42">
        <v>11</v>
      </c>
      <c r="B83" s="70" t="s">
        <v>935</v>
      </c>
      <c r="C83" s="37">
        <v>23409</v>
      </c>
      <c r="D83" s="38" t="s">
        <v>936</v>
      </c>
      <c r="E83" s="68">
        <f>+C83</f>
        <v>23409</v>
      </c>
      <c r="F83" s="68"/>
      <c r="G83" s="38" t="s">
        <v>937</v>
      </c>
      <c r="H83" s="42" t="s">
        <v>763</v>
      </c>
      <c r="I83" s="872"/>
      <c r="J83" s="42" t="s">
        <v>732</v>
      </c>
      <c r="K83" s="43" t="s">
        <v>715</v>
      </c>
      <c r="L83" s="44">
        <v>2189232</v>
      </c>
      <c r="M83" s="131">
        <f t="shared" si="5"/>
        <v>371870</v>
      </c>
      <c r="N83" s="131"/>
      <c r="O83" s="94"/>
      <c r="P83" s="12" t="s">
        <v>147</v>
      </c>
    </row>
    <row r="84" spans="1:16" ht="25.15" customHeight="1">
      <c r="A84" s="42">
        <v>12</v>
      </c>
      <c r="B84" s="70" t="s">
        <v>938</v>
      </c>
      <c r="C84" s="37">
        <v>28584</v>
      </c>
      <c r="D84" s="38" t="s">
        <v>939</v>
      </c>
      <c r="E84" s="39" t="s">
        <v>730</v>
      </c>
      <c r="F84" s="68"/>
      <c r="G84" s="50" t="s">
        <v>940</v>
      </c>
      <c r="H84" s="42" t="s">
        <v>733</v>
      </c>
      <c r="I84" s="49" t="s">
        <v>941</v>
      </c>
      <c r="J84" s="42" t="s">
        <v>732</v>
      </c>
      <c r="K84" s="43" t="s">
        <v>715</v>
      </c>
      <c r="L84" s="44">
        <v>2189232</v>
      </c>
      <c r="M84" s="131">
        <f t="shared" si="5"/>
        <v>371870</v>
      </c>
      <c r="N84" s="131"/>
      <c r="O84" s="94"/>
      <c r="P84" s="12" t="s">
        <v>147</v>
      </c>
    </row>
    <row r="85" spans="1:16" ht="25.15" customHeight="1">
      <c r="A85" s="42">
        <v>13</v>
      </c>
      <c r="B85" s="70" t="s">
        <v>942</v>
      </c>
      <c r="C85" s="37"/>
      <c r="D85" s="38" t="s">
        <v>943</v>
      </c>
      <c r="E85" s="50">
        <v>1981</v>
      </c>
      <c r="F85" s="68"/>
      <c r="G85" s="50" t="s">
        <v>944</v>
      </c>
      <c r="H85" s="42" t="s">
        <v>733</v>
      </c>
      <c r="I85" s="49" t="s">
        <v>945</v>
      </c>
      <c r="J85" s="42" t="s">
        <v>744</v>
      </c>
      <c r="K85" s="43" t="s">
        <v>715</v>
      </c>
      <c r="L85" s="44">
        <v>2189232</v>
      </c>
      <c r="M85" s="131">
        <f t="shared" si="5"/>
        <v>371870</v>
      </c>
      <c r="N85" s="131"/>
      <c r="O85" s="94"/>
      <c r="P85" s="12" t="s">
        <v>147</v>
      </c>
    </row>
    <row r="86" spans="1:16" ht="25.15" customHeight="1">
      <c r="A86" s="42">
        <v>14</v>
      </c>
      <c r="B86" s="70" t="s">
        <v>946</v>
      </c>
      <c r="C86" s="37"/>
      <c r="D86" s="38" t="s">
        <v>947</v>
      </c>
      <c r="E86" s="50">
        <v>1959</v>
      </c>
      <c r="F86" s="68"/>
      <c r="G86" s="50" t="s">
        <v>948</v>
      </c>
      <c r="H86" s="42" t="s">
        <v>836</v>
      </c>
      <c r="I86" s="49" t="s">
        <v>949</v>
      </c>
      <c r="J86" s="42" t="s">
        <v>744</v>
      </c>
      <c r="K86" s="43" t="s">
        <v>715</v>
      </c>
      <c r="L86" s="44">
        <v>2189232</v>
      </c>
      <c r="M86" s="131">
        <f t="shared" si="5"/>
        <v>371870</v>
      </c>
      <c r="N86" s="131"/>
      <c r="O86" s="94"/>
      <c r="P86" s="12" t="s">
        <v>147</v>
      </c>
    </row>
    <row r="87" spans="1:16" s="75" customFormat="1" ht="15">
      <c r="A87" s="57"/>
      <c r="B87" s="104"/>
      <c r="C87" s="53"/>
      <c r="D87" s="17"/>
      <c r="E87" s="54"/>
      <c r="F87" s="89"/>
      <c r="G87" s="105"/>
      <c r="H87" s="57"/>
      <c r="I87" s="58"/>
      <c r="J87" s="57"/>
      <c r="K87" s="1"/>
      <c r="L87" s="2"/>
      <c r="M87" s="16"/>
      <c r="N87" s="16"/>
      <c r="O87" s="107"/>
    </row>
    <row r="88" spans="1:16" s="67" customFormat="1" ht="21" customHeight="1">
      <c r="A88" s="61"/>
      <c r="B88" s="77" t="s">
        <v>950</v>
      </c>
      <c r="C88" s="62"/>
      <c r="D88" s="63"/>
      <c r="E88" s="62"/>
      <c r="F88" s="62"/>
      <c r="G88" s="63"/>
      <c r="H88" s="61"/>
      <c r="I88" s="65"/>
      <c r="J88" s="61"/>
      <c r="K88" s="61"/>
      <c r="L88" s="64">
        <f>SUM(L89:L106)</f>
        <v>58440750.800000004</v>
      </c>
      <c r="M88" s="64"/>
      <c r="N88" s="64"/>
      <c r="O88" s="66"/>
    </row>
    <row r="89" spans="1:16" s="82" customFormat="1" ht="28.5" customHeight="1">
      <c r="A89" s="78">
        <v>1</v>
      </c>
      <c r="B89" s="90" t="s">
        <v>951</v>
      </c>
      <c r="C89" s="79" t="s">
        <v>952</v>
      </c>
      <c r="D89" s="80" t="s">
        <v>952</v>
      </c>
      <c r="E89" s="91" t="s">
        <v>953</v>
      </c>
      <c r="F89" s="92"/>
      <c r="G89" s="87" t="s">
        <v>954</v>
      </c>
      <c r="H89" s="78" t="s">
        <v>733</v>
      </c>
      <c r="I89" s="83" t="s">
        <v>955</v>
      </c>
      <c r="J89" s="78" t="s">
        <v>732</v>
      </c>
      <c r="K89" s="43" t="s">
        <v>713</v>
      </c>
      <c r="L89" s="44">
        <v>4331884</v>
      </c>
      <c r="M89" s="44"/>
      <c r="N89" s="44"/>
      <c r="O89" s="81"/>
      <c r="P89" s="82" t="s">
        <v>147</v>
      </c>
    </row>
    <row r="90" spans="1:16" ht="21" customHeight="1">
      <c r="A90" s="42">
        <v>2</v>
      </c>
      <c r="B90" s="70" t="s">
        <v>956</v>
      </c>
      <c r="C90" s="37">
        <v>20523</v>
      </c>
      <c r="D90" s="38" t="s">
        <v>957</v>
      </c>
      <c r="E90" s="68">
        <f t="shared" si="2"/>
        <v>20523</v>
      </c>
      <c r="F90" s="68"/>
      <c r="G90" s="50" t="s">
        <v>958</v>
      </c>
      <c r="H90" s="42" t="s">
        <v>763</v>
      </c>
      <c r="I90" s="870" t="s">
        <v>959</v>
      </c>
      <c r="J90" s="42" t="s">
        <v>732</v>
      </c>
      <c r="K90" s="43" t="s">
        <v>713</v>
      </c>
      <c r="L90" s="44">
        <v>4331884</v>
      </c>
      <c r="M90" s="44"/>
      <c r="N90" s="44"/>
      <c r="O90" s="11"/>
      <c r="P90" s="12" t="s">
        <v>147</v>
      </c>
    </row>
    <row r="91" spans="1:16" ht="28.5" customHeight="1">
      <c r="A91" s="78">
        <v>3</v>
      </c>
      <c r="B91" s="70" t="s">
        <v>960</v>
      </c>
      <c r="C91" s="37">
        <v>21400</v>
      </c>
      <c r="D91" s="38" t="s">
        <v>961</v>
      </c>
      <c r="E91" s="68">
        <f t="shared" si="2"/>
        <v>21400</v>
      </c>
      <c r="F91" s="68"/>
      <c r="G91" s="50" t="s">
        <v>962</v>
      </c>
      <c r="H91" s="42" t="s">
        <v>768</v>
      </c>
      <c r="I91" s="871"/>
      <c r="J91" s="42" t="s">
        <v>732</v>
      </c>
      <c r="K91" s="43" t="s">
        <v>713</v>
      </c>
      <c r="L91" s="44">
        <v>4331884</v>
      </c>
      <c r="M91" s="44"/>
      <c r="N91" s="44"/>
      <c r="O91" s="11"/>
      <c r="P91" s="12" t="s">
        <v>147</v>
      </c>
    </row>
    <row r="92" spans="1:16" ht="28.5" customHeight="1">
      <c r="A92" s="42">
        <v>4</v>
      </c>
      <c r="B92" s="70" t="s">
        <v>963</v>
      </c>
      <c r="C92" s="37">
        <v>27607</v>
      </c>
      <c r="D92" s="38" t="s">
        <v>964</v>
      </c>
      <c r="E92" s="39" t="s">
        <v>965</v>
      </c>
      <c r="F92" s="68"/>
      <c r="G92" s="50" t="s">
        <v>966</v>
      </c>
      <c r="H92" s="42" t="s">
        <v>787</v>
      </c>
      <c r="I92" s="871"/>
      <c r="J92" s="42" t="s">
        <v>732</v>
      </c>
      <c r="K92" s="43" t="s">
        <v>713</v>
      </c>
      <c r="L92" s="44">
        <v>4331884</v>
      </c>
      <c r="M92" s="44"/>
      <c r="N92" s="44"/>
      <c r="O92" s="11"/>
      <c r="P92" s="12" t="s">
        <v>147</v>
      </c>
    </row>
    <row r="93" spans="1:16" ht="28.5" customHeight="1">
      <c r="A93" s="78">
        <v>5</v>
      </c>
      <c r="B93" s="70" t="s">
        <v>967</v>
      </c>
      <c r="C93" s="37"/>
      <c r="D93" s="38" t="s">
        <v>968</v>
      </c>
      <c r="E93" s="50">
        <v>2008</v>
      </c>
      <c r="F93" s="68"/>
      <c r="G93" s="50" t="s">
        <v>195</v>
      </c>
      <c r="H93" s="42" t="s">
        <v>792</v>
      </c>
      <c r="I93" s="871"/>
      <c r="J93" s="42" t="s">
        <v>744</v>
      </c>
      <c r="K93" s="43" t="s">
        <v>713</v>
      </c>
      <c r="L93" s="44">
        <v>4331884</v>
      </c>
      <c r="M93" s="44"/>
      <c r="N93" s="44"/>
      <c r="O93" s="11"/>
      <c r="P93" s="12" t="s">
        <v>147</v>
      </c>
    </row>
    <row r="94" spans="1:16" ht="28.5" customHeight="1">
      <c r="A94" s="42">
        <v>6</v>
      </c>
      <c r="B94" s="70" t="s">
        <v>969</v>
      </c>
      <c r="C94" s="37"/>
      <c r="D94" s="38" t="s">
        <v>970</v>
      </c>
      <c r="E94" s="50">
        <v>2011</v>
      </c>
      <c r="F94" s="68"/>
      <c r="G94" s="50" t="s">
        <v>195</v>
      </c>
      <c r="H94" s="42" t="s">
        <v>792</v>
      </c>
      <c r="I94" s="872"/>
      <c r="J94" s="42" t="s">
        <v>744</v>
      </c>
      <c r="K94" s="43" t="s">
        <v>713</v>
      </c>
      <c r="L94" s="44">
        <v>4331884</v>
      </c>
      <c r="M94" s="44"/>
      <c r="N94" s="44"/>
      <c r="O94" s="11"/>
      <c r="P94" s="12" t="s">
        <v>147</v>
      </c>
    </row>
    <row r="95" spans="1:16" ht="28.5" customHeight="1">
      <c r="A95" s="78">
        <v>7</v>
      </c>
      <c r="B95" s="70" t="s">
        <v>971</v>
      </c>
      <c r="C95" s="37">
        <v>25996</v>
      </c>
      <c r="D95" s="38" t="s">
        <v>972</v>
      </c>
      <c r="E95" s="68">
        <f t="shared" si="2"/>
        <v>25996</v>
      </c>
      <c r="F95" s="68"/>
      <c r="G95" s="50" t="s">
        <v>973</v>
      </c>
      <c r="H95" s="42" t="s">
        <v>787</v>
      </c>
      <c r="I95" s="49" t="s">
        <v>974</v>
      </c>
      <c r="J95" s="42" t="s">
        <v>732</v>
      </c>
      <c r="K95" s="43" t="s">
        <v>714</v>
      </c>
      <c r="L95" s="44">
        <v>3252360</v>
      </c>
      <c r="M95" s="44"/>
      <c r="N95" s="44"/>
      <c r="O95" s="11"/>
      <c r="P95" s="12" t="s">
        <v>147</v>
      </c>
    </row>
    <row r="96" spans="1:16" ht="28.5" customHeight="1">
      <c r="A96" s="42">
        <v>8</v>
      </c>
      <c r="B96" s="70" t="s">
        <v>975</v>
      </c>
      <c r="C96" s="37"/>
      <c r="D96" s="38" t="s">
        <v>976</v>
      </c>
      <c r="E96" s="38">
        <v>2021</v>
      </c>
      <c r="F96" s="68"/>
      <c r="G96" s="50" t="s">
        <v>178</v>
      </c>
      <c r="H96" s="42" t="s">
        <v>792</v>
      </c>
      <c r="I96" s="49" t="s">
        <v>977</v>
      </c>
      <c r="J96" s="42" t="s">
        <v>744</v>
      </c>
      <c r="K96" s="43" t="s">
        <v>713</v>
      </c>
      <c r="L96" s="108">
        <f>4331884*130%</f>
        <v>5631449.2000000002</v>
      </c>
      <c r="M96" s="108"/>
      <c r="N96" s="108"/>
      <c r="O96" s="11"/>
      <c r="P96" s="12" t="s">
        <v>147</v>
      </c>
    </row>
    <row r="97" spans="1:16" ht="28.5" customHeight="1">
      <c r="A97" s="78">
        <v>9</v>
      </c>
      <c r="B97" s="70" t="s">
        <v>978</v>
      </c>
      <c r="C97" s="37">
        <v>27406</v>
      </c>
      <c r="D97" s="38" t="s">
        <v>979</v>
      </c>
      <c r="E97" s="39" t="s">
        <v>965</v>
      </c>
      <c r="F97" s="68"/>
      <c r="G97" s="50" t="s">
        <v>980</v>
      </c>
      <c r="H97" s="42" t="s">
        <v>787</v>
      </c>
      <c r="I97" s="870" t="s">
        <v>981</v>
      </c>
      <c r="J97" s="42" t="s">
        <v>732</v>
      </c>
      <c r="K97" s="43" t="s">
        <v>715</v>
      </c>
      <c r="L97" s="44">
        <v>2189232</v>
      </c>
      <c r="M97" s="44"/>
      <c r="N97" s="44"/>
      <c r="O97" s="11"/>
      <c r="P97" s="12" t="s">
        <v>147</v>
      </c>
    </row>
    <row r="98" spans="1:16" ht="22.9" customHeight="1">
      <c r="A98" s="42">
        <v>10</v>
      </c>
      <c r="B98" s="70" t="s">
        <v>982</v>
      </c>
      <c r="C98" s="37"/>
      <c r="D98" s="38" t="s">
        <v>983</v>
      </c>
      <c r="E98" s="50">
        <v>2004</v>
      </c>
      <c r="F98" s="68"/>
      <c r="G98" s="50" t="s">
        <v>984</v>
      </c>
      <c r="H98" s="42" t="s">
        <v>792</v>
      </c>
      <c r="I98" s="872"/>
      <c r="J98" s="42" t="s">
        <v>744</v>
      </c>
      <c r="K98" s="43" t="s">
        <v>715</v>
      </c>
      <c r="L98" s="44">
        <v>2189232</v>
      </c>
      <c r="M98" s="44"/>
      <c r="N98" s="44"/>
      <c r="O98" s="11"/>
      <c r="P98" s="12" t="s">
        <v>147</v>
      </c>
    </row>
    <row r="99" spans="1:16" ht="28.5" customHeight="1">
      <c r="A99" s="78">
        <v>11</v>
      </c>
      <c r="B99" s="70" t="s">
        <v>985</v>
      </c>
      <c r="C99" s="37" t="s">
        <v>986</v>
      </c>
      <c r="D99" s="38" t="s">
        <v>986</v>
      </c>
      <c r="E99" s="39" t="s">
        <v>987</v>
      </c>
      <c r="F99" s="68"/>
      <c r="G99" s="50" t="s">
        <v>988</v>
      </c>
      <c r="H99" s="42" t="s">
        <v>824</v>
      </c>
      <c r="I99" s="49" t="s">
        <v>989</v>
      </c>
      <c r="J99" s="42" t="s">
        <v>744</v>
      </c>
      <c r="K99" s="43" t="s">
        <v>715</v>
      </c>
      <c r="L99" s="44">
        <v>2189232</v>
      </c>
      <c r="M99" s="44"/>
      <c r="N99" s="44"/>
      <c r="O99" s="11"/>
      <c r="P99" s="12" t="s">
        <v>147</v>
      </c>
    </row>
    <row r="100" spans="1:16" ht="28.5" customHeight="1">
      <c r="A100" s="42">
        <v>12</v>
      </c>
      <c r="B100" s="70" t="s">
        <v>990</v>
      </c>
      <c r="C100" s="37" t="s">
        <v>991</v>
      </c>
      <c r="D100" s="38" t="s">
        <v>991</v>
      </c>
      <c r="E100" s="39" t="s">
        <v>742</v>
      </c>
      <c r="F100" s="68"/>
      <c r="G100" s="50" t="s">
        <v>992</v>
      </c>
      <c r="H100" s="42" t="s">
        <v>768</v>
      </c>
      <c r="I100" s="49" t="s">
        <v>993</v>
      </c>
      <c r="J100" s="42" t="s">
        <v>744</v>
      </c>
      <c r="K100" s="43" t="s">
        <v>714</v>
      </c>
      <c r="L100" s="44">
        <v>3252360</v>
      </c>
      <c r="M100" s="44"/>
      <c r="N100" s="44"/>
      <c r="O100" s="11"/>
      <c r="P100" s="12" t="s">
        <v>147</v>
      </c>
    </row>
    <row r="101" spans="1:16" ht="27.75" customHeight="1">
      <c r="A101" s="78">
        <v>13</v>
      </c>
      <c r="B101" s="70" t="s">
        <v>994</v>
      </c>
      <c r="C101" s="37">
        <v>21920</v>
      </c>
      <c r="D101" s="38"/>
      <c r="E101" s="68">
        <f t="shared" si="2"/>
        <v>21920</v>
      </c>
      <c r="F101" s="68"/>
      <c r="G101" s="50" t="s">
        <v>995</v>
      </c>
      <c r="H101" s="42" t="s">
        <v>768</v>
      </c>
      <c r="I101" s="49" t="s">
        <v>996</v>
      </c>
      <c r="J101" s="42" t="s">
        <v>732</v>
      </c>
      <c r="K101" s="43" t="s">
        <v>715</v>
      </c>
      <c r="L101" s="44">
        <v>2189232</v>
      </c>
      <c r="M101" s="44"/>
      <c r="N101" s="44"/>
      <c r="O101" s="11"/>
      <c r="P101" s="12" t="s">
        <v>147</v>
      </c>
    </row>
    <row r="102" spans="1:16" ht="24" customHeight="1">
      <c r="A102" s="42">
        <v>14</v>
      </c>
      <c r="B102" s="70" t="s">
        <v>997</v>
      </c>
      <c r="C102" s="37">
        <v>21089</v>
      </c>
      <c r="D102" s="38" t="s">
        <v>998</v>
      </c>
      <c r="E102" s="68">
        <f t="shared" si="2"/>
        <v>21089</v>
      </c>
      <c r="F102" s="68"/>
      <c r="G102" s="50" t="s">
        <v>999</v>
      </c>
      <c r="H102" s="42" t="s">
        <v>763</v>
      </c>
      <c r="I102" s="870" t="s">
        <v>1000</v>
      </c>
      <c r="J102" s="42" t="s">
        <v>732</v>
      </c>
      <c r="K102" s="43" t="s">
        <v>715</v>
      </c>
      <c r="L102" s="44">
        <v>2189232</v>
      </c>
      <c r="M102" s="44"/>
      <c r="N102" s="44"/>
      <c r="O102" s="11"/>
      <c r="P102" s="12" t="s">
        <v>147</v>
      </c>
    </row>
    <row r="103" spans="1:16" ht="27" customHeight="1">
      <c r="A103" s="78">
        <v>15</v>
      </c>
      <c r="B103" s="70" t="s">
        <v>1001</v>
      </c>
      <c r="C103" s="37">
        <v>31784</v>
      </c>
      <c r="D103" s="38" t="s">
        <v>1002</v>
      </c>
      <c r="E103" s="68">
        <f t="shared" si="2"/>
        <v>31784</v>
      </c>
      <c r="F103" s="68"/>
      <c r="G103" s="50" t="s">
        <v>1003</v>
      </c>
      <c r="H103" s="42" t="s">
        <v>733</v>
      </c>
      <c r="I103" s="872"/>
      <c r="J103" s="42" t="s">
        <v>732</v>
      </c>
      <c r="K103" s="43" t="s">
        <v>713</v>
      </c>
      <c r="L103" s="44">
        <v>4331884</v>
      </c>
      <c r="M103" s="44"/>
      <c r="N103" s="44"/>
      <c r="O103" s="11"/>
      <c r="P103" s="12" t="s">
        <v>147</v>
      </c>
    </row>
    <row r="104" spans="1:16" ht="22.15" customHeight="1">
      <c r="A104" s="42">
        <v>16</v>
      </c>
      <c r="B104" s="70" t="s">
        <v>1004</v>
      </c>
      <c r="C104" s="37"/>
      <c r="D104" s="38" t="s">
        <v>1005</v>
      </c>
      <c r="E104" s="38">
        <v>1982</v>
      </c>
      <c r="F104" s="68"/>
      <c r="G104" s="50" t="s">
        <v>1006</v>
      </c>
      <c r="H104" s="42" t="s">
        <v>1007</v>
      </c>
      <c r="I104" s="870" t="s">
        <v>1008</v>
      </c>
      <c r="J104" s="42" t="s">
        <v>744</v>
      </c>
      <c r="K104" s="43" t="s">
        <v>715</v>
      </c>
      <c r="L104" s="44">
        <v>2189232</v>
      </c>
      <c r="M104" s="44"/>
      <c r="N104" s="44"/>
      <c r="O104" s="11"/>
      <c r="P104" s="12" t="s">
        <v>147</v>
      </c>
    </row>
    <row r="105" spans="1:16" ht="20.45" customHeight="1">
      <c r="A105" s="78">
        <v>17</v>
      </c>
      <c r="B105" s="70" t="s">
        <v>1009</v>
      </c>
      <c r="C105" s="37"/>
      <c r="D105" s="38" t="s">
        <v>1010</v>
      </c>
      <c r="E105" s="38" t="s">
        <v>1011</v>
      </c>
      <c r="F105" s="68"/>
      <c r="G105" s="50" t="s">
        <v>193</v>
      </c>
      <c r="H105" s="42" t="s">
        <v>792</v>
      </c>
      <c r="I105" s="872"/>
      <c r="J105" s="42" t="s">
        <v>744</v>
      </c>
      <c r="K105" s="43" t="s">
        <v>715</v>
      </c>
      <c r="L105" s="108">
        <f>+L104*130%</f>
        <v>2846001.6</v>
      </c>
      <c r="M105" s="108"/>
      <c r="N105" s="108"/>
      <c r="O105" s="11"/>
      <c r="P105" s="12" t="s">
        <v>147</v>
      </c>
    </row>
    <row r="106" spans="1:16" s="75" customFormat="1" ht="14.45" customHeight="1">
      <c r="A106" s="57"/>
      <c r="B106" s="104"/>
      <c r="C106" s="53"/>
      <c r="D106" s="17"/>
      <c r="E106" s="89"/>
      <c r="F106" s="89"/>
      <c r="G106" s="105"/>
      <c r="H106" s="57"/>
      <c r="I106" s="58"/>
      <c r="J106" s="57"/>
      <c r="K106" s="1"/>
      <c r="L106" s="2"/>
      <c r="M106" s="2"/>
      <c r="N106" s="2"/>
      <c r="O106" s="59"/>
    </row>
    <row r="107" spans="1:16" s="67" customFormat="1" ht="22.15" customHeight="1">
      <c r="A107" s="61"/>
      <c r="B107" s="77" t="s">
        <v>1012</v>
      </c>
      <c r="C107" s="62"/>
      <c r="D107" s="63"/>
      <c r="E107" s="62"/>
      <c r="F107" s="62"/>
      <c r="G107" s="63"/>
      <c r="H107" s="61"/>
      <c r="I107" s="65"/>
      <c r="J107" s="61"/>
      <c r="K107" s="61"/>
      <c r="L107" s="64">
        <f>SUM(L108:L117)</f>
        <v>19703088</v>
      </c>
      <c r="M107" s="64"/>
      <c r="N107" s="64"/>
      <c r="O107" s="66"/>
    </row>
    <row r="108" spans="1:16" ht="21" customHeight="1">
      <c r="A108" s="42">
        <v>1</v>
      </c>
      <c r="B108" s="36" t="s">
        <v>1013</v>
      </c>
      <c r="C108" s="37">
        <v>36276</v>
      </c>
      <c r="D108" s="38" t="s">
        <v>1014</v>
      </c>
      <c r="E108" s="68">
        <f>+C108</f>
        <v>36276</v>
      </c>
      <c r="F108" s="88"/>
      <c r="G108" s="50" t="s">
        <v>1015</v>
      </c>
      <c r="H108" s="42" t="s">
        <v>792</v>
      </c>
      <c r="I108" s="870" t="s">
        <v>1016</v>
      </c>
      <c r="J108" s="42" t="s">
        <v>732</v>
      </c>
      <c r="K108" s="43" t="s">
        <v>715</v>
      </c>
      <c r="L108" s="44">
        <v>2189232</v>
      </c>
      <c r="M108" s="44"/>
      <c r="N108" s="44"/>
      <c r="O108" s="11"/>
      <c r="P108" s="12" t="s">
        <v>147</v>
      </c>
    </row>
    <row r="109" spans="1:16" ht="21" customHeight="1">
      <c r="A109" s="42">
        <v>2</v>
      </c>
      <c r="B109" s="36" t="s">
        <v>1017</v>
      </c>
      <c r="C109" s="37">
        <v>38445</v>
      </c>
      <c r="D109" s="38" t="s">
        <v>1018</v>
      </c>
      <c r="E109" s="68">
        <f>+C109</f>
        <v>38445</v>
      </c>
      <c r="F109" s="88"/>
      <c r="G109" s="50" t="s">
        <v>1019</v>
      </c>
      <c r="H109" s="42" t="s">
        <v>792</v>
      </c>
      <c r="I109" s="872"/>
      <c r="J109" s="42" t="s">
        <v>732</v>
      </c>
      <c r="K109" s="43" t="s">
        <v>715</v>
      </c>
      <c r="L109" s="44">
        <v>2189232</v>
      </c>
      <c r="M109" s="44"/>
      <c r="N109" s="44"/>
      <c r="O109" s="11"/>
      <c r="P109" s="12" t="s">
        <v>147</v>
      </c>
    </row>
    <row r="110" spans="1:16" ht="21" customHeight="1">
      <c r="A110" s="42">
        <v>3</v>
      </c>
      <c r="B110" s="36" t="s">
        <v>1020</v>
      </c>
      <c r="C110" s="37">
        <v>36379</v>
      </c>
      <c r="D110" s="38" t="s">
        <v>1021</v>
      </c>
      <c r="E110" s="68">
        <f t="shared" si="2"/>
        <v>36379</v>
      </c>
      <c r="F110" s="88"/>
      <c r="G110" s="50" t="s">
        <v>1022</v>
      </c>
      <c r="H110" s="42" t="s">
        <v>792</v>
      </c>
      <c r="I110" s="49" t="s">
        <v>1023</v>
      </c>
      <c r="J110" s="42" t="s">
        <v>732</v>
      </c>
      <c r="K110" s="43" t="s">
        <v>715</v>
      </c>
      <c r="L110" s="44">
        <v>2189232</v>
      </c>
      <c r="M110" s="44"/>
      <c r="N110" s="44"/>
      <c r="O110" s="11"/>
      <c r="P110" s="12" t="s">
        <v>147</v>
      </c>
    </row>
    <row r="111" spans="1:16" ht="20.25" customHeight="1">
      <c r="A111" s="42">
        <v>4</v>
      </c>
      <c r="B111" s="36" t="s">
        <v>1024</v>
      </c>
      <c r="C111" s="37">
        <v>29108</v>
      </c>
      <c r="D111" s="38" t="s">
        <v>1025</v>
      </c>
      <c r="E111" s="68">
        <f t="shared" si="2"/>
        <v>29108</v>
      </c>
      <c r="F111" s="88"/>
      <c r="G111" s="50" t="s">
        <v>1026</v>
      </c>
      <c r="H111" s="42" t="s">
        <v>787</v>
      </c>
      <c r="I111" s="48" t="s">
        <v>1027</v>
      </c>
      <c r="J111" s="42" t="s">
        <v>732</v>
      </c>
      <c r="K111" s="43" t="s">
        <v>715</v>
      </c>
      <c r="L111" s="44">
        <v>2189232</v>
      </c>
      <c r="M111" s="44"/>
      <c r="N111" s="44"/>
      <c r="O111" s="11"/>
      <c r="P111" s="12" t="s">
        <v>147</v>
      </c>
    </row>
    <row r="112" spans="1:16" ht="21" customHeight="1">
      <c r="A112" s="42">
        <v>5</v>
      </c>
      <c r="B112" s="36" t="s">
        <v>1028</v>
      </c>
      <c r="C112" s="37">
        <v>22337</v>
      </c>
      <c r="D112" s="38" t="s">
        <v>1029</v>
      </c>
      <c r="E112" s="68">
        <f t="shared" si="2"/>
        <v>22337</v>
      </c>
      <c r="F112" s="88"/>
      <c r="G112" s="50" t="s">
        <v>1030</v>
      </c>
      <c r="H112" s="42" t="s">
        <v>768</v>
      </c>
      <c r="I112" s="870" t="s">
        <v>1031</v>
      </c>
      <c r="J112" s="42" t="s">
        <v>732</v>
      </c>
      <c r="K112" s="43" t="s">
        <v>715</v>
      </c>
      <c r="L112" s="44">
        <v>2189232</v>
      </c>
      <c r="M112" s="44"/>
      <c r="N112" s="44"/>
      <c r="O112" s="11"/>
      <c r="P112" s="12" t="s">
        <v>147</v>
      </c>
    </row>
    <row r="113" spans="1:16" ht="21" customHeight="1">
      <c r="A113" s="42">
        <v>6</v>
      </c>
      <c r="B113" s="36" t="s">
        <v>1032</v>
      </c>
      <c r="C113" s="37">
        <v>22463</v>
      </c>
      <c r="D113" s="38" t="s">
        <v>1033</v>
      </c>
      <c r="E113" s="68">
        <f t="shared" si="2"/>
        <v>22463</v>
      </c>
      <c r="F113" s="88"/>
      <c r="G113" s="50" t="s">
        <v>1034</v>
      </c>
      <c r="H113" s="42" t="s">
        <v>763</v>
      </c>
      <c r="I113" s="872"/>
      <c r="J113" s="42" t="s">
        <v>732</v>
      </c>
      <c r="K113" s="43" t="s">
        <v>715</v>
      </c>
      <c r="L113" s="44">
        <v>2189232</v>
      </c>
      <c r="M113" s="44"/>
      <c r="N113" s="44"/>
      <c r="O113" s="11"/>
      <c r="P113" s="12" t="s">
        <v>147</v>
      </c>
    </row>
    <row r="114" spans="1:16" ht="21" customHeight="1">
      <c r="A114" s="42">
        <v>7</v>
      </c>
      <c r="B114" s="36" t="s">
        <v>1035</v>
      </c>
      <c r="C114" s="37">
        <v>27924</v>
      </c>
      <c r="D114" s="38" t="s">
        <v>1036</v>
      </c>
      <c r="E114" s="68">
        <f t="shared" si="2"/>
        <v>27924</v>
      </c>
      <c r="F114" s="88"/>
      <c r="G114" s="50" t="s">
        <v>1037</v>
      </c>
      <c r="H114" s="42" t="s">
        <v>733</v>
      </c>
      <c r="I114" s="45" t="s">
        <v>1038</v>
      </c>
      <c r="J114" s="42" t="s">
        <v>732</v>
      </c>
      <c r="K114" s="43" t="s">
        <v>715</v>
      </c>
      <c r="L114" s="44">
        <v>2189232</v>
      </c>
      <c r="M114" s="44"/>
      <c r="N114" s="44"/>
      <c r="O114" s="11"/>
      <c r="P114" s="12" t="s">
        <v>147</v>
      </c>
    </row>
    <row r="115" spans="1:16" ht="23.25" customHeight="1">
      <c r="A115" s="42">
        <v>8</v>
      </c>
      <c r="B115" s="36" t="s">
        <v>1039</v>
      </c>
      <c r="C115" s="37" t="s">
        <v>1040</v>
      </c>
      <c r="D115" s="38" t="s">
        <v>1041</v>
      </c>
      <c r="E115" s="50">
        <v>1970</v>
      </c>
      <c r="F115" s="88"/>
      <c r="G115" s="50" t="s">
        <v>1042</v>
      </c>
      <c r="H115" s="42" t="s">
        <v>768</v>
      </c>
      <c r="I115" s="870" t="s">
        <v>1043</v>
      </c>
      <c r="J115" s="42" t="s">
        <v>732</v>
      </c>
      <c r="K115" s="43" t="s">
        <v>715</v>
      </c>
      <c r="L115" s="44">
        <v>2189232</v>
      </c>
      <c r="M115" s="44"/>
      <c r="N115" s="44"/>
      <c r="O115" s="11"/>
      <c r="P115" s="12" t="s">
        <v>147</v>
      </c>
    </row>
    <row r="116" spans="1:16" ht="23.25" customHeight="1">
      <c r="A116" s="42">
        <v>9</v>
      </c>
      <c r="B116" s="36" t="s">
        <v>1044</v>
      </c>
      <c r="C116" s="37">
        <v>25700</v>
      </c>
      <c r="D116" s="38" t="s">
        <v>1040</v>
      </c>
      <c r="E116" s="50">
        <v>1969</v>
      </c>
      <c r="F116" s="88"/>
      <c r="G116" s="50" t="s">
        <v>1045</v>
      </c>
      <c r="H116" s="42" t="s">
        <v>763</v>
      </c>
      <c r="I116" s="872"/>
      <c r="J116" s="42" t="s">
        <v>732</v>
      </c>
      <c r="K116" s="43" t="s">
        <v>715</v>
      </c>
      <c r="L116" s="44">
        <v>2189232</v>
      </c>
      <c r="M116" s="44"/>
      <c r="N116" s="44"/>
      <c r="O116" s="11"/>
      <c r="P116" s="12" t="s">
        <v>147</v>
      </c>
    </row>
    <row r="117" spans="1:16" s="75" customFormat="1" ht="13.15" customHeight="1">
      <c r="A117" s="57"/>
      <c r="B117" s="52"/>
      <c r="C117" s="53"/>
      <c r="D117" s="17"/>
      <c r="E117" s="54"/>
      <c r="F117" s="109"/>
      <c r="G117" s="105"/>
      <c r="H117" s="57"/>
      <c r="I117" s="58"/>
      <c r="J117" s="57"/>
      <c r="K117" s="1"/>
      <c r="L117" s="2"/>
      <c r="M117" s="2"/>
      <c r="N117" s="2"/>
      <c r="O117" s="59"/>
    </row>
    <row r="118" spans="1:16" s="67" customFormat="1" ht="19.899999999999999" customHeight="1">
      <c r="A118" s="61"/>
      <c r="B118" s="77" t="s">
        <v>210</v>
      </c>
      <c r="C118" s="62"/>
      <c r="D118" s="63"/>
      <c r="E118" s="62"/>
      <c r="F118" s="62"/>
      <c r="G118" s="63"/>
      <c r="H118" s="61"/>
      <c r="I118" s="65"/>
      <c r="J118" s="61"/>
      <c r="K118" s="61"/>
      <c r="L118" s="64">
        <f>SUM(L119:L121)</f>
        <v>4378464</v>
      </c>
      <c r="M118" s="64"/>
      <c r="N118" s="64"/>
      <c r="O118" s="66"/>
    </row>
    <row r="119" spans="1:16" ht="21" customHeight="1">
      <c r="A119" s="42">
        <v>1</v>
      </c>
      <c r="B119" s="70" t="s">
        <v>1046</v>
      </c>
      <c r="C119" s="37">
        <v>36747</v>
      </c>
      <c r="D119" s="38" t="s">
        <v>1047</v>
      </c>
      <c r="E119" s="68">
        <f>+C119</f>
        <v>36747</v>
      </c>
      <c r="F119" s="68"/>
      <c r="G119" s="50" t="s">
        <v>1048</v>
      </c>
      <c r="H119" s="42" t="s">
        <v>737</v>
      </c>
      <c r="I119" s="45" t="s">
        <v>1049</v>
      </c>
      <c r="J119" s="42" t="s">
        <v>732</v>
      </c>
      <c r="K119" s="43" t="s">
        <v>715</v>
      </c>
      <c r="L119" s="44">
        <v>2189232</v>
      </c>
      <c r="M119" s="44"/>
      <c r="N119" s="44"/>
      <c r="O119" s="11"/>
      <c r="P119" s="12" t="s">
        <v>147</v>
      </c>
    </row>
    <row r="120" spans="1:16" ht="22.9" customHeight="1">
      <c r="A120" s="42">
        <v>2</v>
      </c>
      <c r="B120" s="70" t="s">
        <v>1050</v>
      </c>
      <c r="C120" s="37"/>
      <c r="D120" s="38" t="s">
        <v>1051</v>
      </c>
      <c r="E120" s="68">
        <v>1988</v>
      </c>
      <c r="F120" s="68"/>
      <c r="G120" s="50" t="s">
        <v>1052</v>
      </c>
      <c r="H120" s="42" t="s">
        <v>733</v>
      </c>
      <c r="I120" s="49" t="s">
        <v>1053</v>
      </c>
      <c r="J120" s="42" t="s">
        <v>744</v>
      </c>
      <c r="K120" s="43" t="s">
        <v>715</v>
      </c>
      <c r="L120" s="44">
        <v>2189232</v>
      </c>
      <c r="M120" s="44"/>
      <c r="N120" s="44"/>
      <c r="O120" s="11"/>
      <c r="P120" s="12" t="s">
        <v>147</v>
      </c>
    </row>
    <row r="121" spans="1:16" s="75" customFormat="1" ht="13.9" customHeight="1">
      <c r="A121" s="57"/>
      <c r="B121" s="104"/>
      <c r="C121" s="53"/>
      <c r="D121" s="17"/>
      <c r="E121" s="89"/>
      <c r="F121" s="89"/>
      <c r="G121" s="105"/>
      <c r="H121" s="57"/>
      <c r="I121" s="58"/>
      <c r="J121" s="57"/>
      <c r="K121" s="1"/>
      <c r="L121" s="2"/>
      <c r="M121" s="2"/>
      <c r="N121" s="2"/>
      <c r="O121" s="59"/>
    </row>
    <row r="122" spans="1:16" s="67" customFormat="1" ht="19.149999999999999" customHeight="1">
      <c r="A122" s="61"/>
      <c r="B122" s="77" t="s">
        <v>306</v>
      </c>
      <c r="C122" s="62"/>
      <c r="D122" s="63"/>
      <c r="E122" s="62"/>
      <c r="F122" s="62"/>
      <c r="G122" s="63"/>
      <c r="H122" s="61"/>
      <c r="I122" s="65"/>
      <c r="J122" s="61"/>
      <c r="K122" s="61"/>
      <c r="L122" s="64">
        <f>SUM(L123:L170)</f>
        <v>107819581.59999999</v>
      </c>
      <c r="M122" s="64"/>
      <c r="N122" s="64"/>
      <c r="O122" s="66"/>
    </row>
    <row r="123" spans="1:16" s="82" customFormat="1" ht="21" customHeight="1">
      <c r="A123" s="110">
        <v>1</v>
      </c>
      <c r="B123" s="90" t="s">
        <v>1054</v>
      </c>
      <c r="C123" s="79">
        <v>23103</v>
      </c>
      <c r="D123" s="80"/>
      <c r="E123" s="68">
        <f t="shared" ref="E123:E155" si="7">+C123</f>
        <v>23103</v>
      </c>
      <c r="F123" s="68"/>
      <c r="G123" s="80" t="s">
        <v>316</v>
      </c>
      <c r="H123" s="78" t="s">
        <v>763</v>
      </c>
      <c r="I123" s="876" t="s">
        <v>1055</v>
      </c>
      <c r="J123" s="42" t="s">
        <v>732</v>
      </c>
      <c r="K123" s="43" t="s">
        <v>715</v>
      </c>
      <c r="L123" s="44">
        <v>2189232</v>
      </c>
      <c r="M123" s="44"/>
      <c r="N123" s="44"/>
      <c r="O123" s="81"/>
      <c r="P123" s="82" t="s">
        <v>147</v>
      </c>
    </row>
    <row r="124" spans="1:16" s="82" customFormat="1" ht="21" customHeight="1">
      <c r="A124" s="110">
        <v>2</v>
      </c>
      <c r="B124" s="90" t="s">
        <v>1056</v>
      </c>
      <c r="C124" s="79">
        <v>23012</v>
      </c>
      <c r="D124" s="80"/>
      <c r="E124" s="68">
        <f t="shared" si="7"/>
        <v>23012</v>
      </c>
      <c r="F124" s="68"/>
      <c r="G124" s="80" t="s">
        <v>1057</v>
      </c>
      <c r="H124" s="78" t="s">
        <v>768</v>
      </c>
      <c r="I124" s="878"/>
      <c r="J124" s="42" t="s">
        <v>732</v>
      </c>
      <c r="K124" s="43" t="s">
        <v>715</v>
      </c>
      <c r="L124" s="44">
        <v>2189232</v>
      </c>
      <c r="M124" s="44"/>
      <c r="N124" s="44"/>
      <c r="O124" s="81"/>
      <c r="P124" s="82" t="s">
        <v>147</v>
      </c>
    </row>
    <row r="125" spans="1:16" s="82" customFormat="1" ht="21" customHeight="1">
      <c r="A125" s="110">
        <v>3</v>
      </c>
      <c r="B125" s="90" t="s">
        <v>1058</v>
      </c>
      <c r="C125" s="79">
        <v>24035</v>
      </c>
      <c r="D125" s="80"/>
      <c r="E125" s="68">
        <f t="shared" si="7"/>
        <v>24035</v>
      </c>
      <c r="F125" s="68"/>
      <c r="G125" s="80" t="s">
        <v>1059</v>
      </c>
      <c r="H125" s="78" t="s">
        <v>866</v>
      </c>
      <c r="I125" s="878"/>
      <c r="J125" s="42" t="s">
        <v>732</v>
      </c>
      <c r="K125" s="43" t="s">
        <v>715</v>
      </c>
      <c r="L125" s="44">
        <v>2189232</v>
      </c>
      <c r="M125" s="44"/>
      <c r="N125" s="44"/>
      <c r="O125" s="81"/>
      <c r="P125" s="82" t="s">
        <v>147</v>
      </c>
    </row>
    <row r="126" spans="1:16" s="82" customFormat="1" ht="21" customHeight="1">
      <c r="A126" s="110">
        <v>4</v>
      </c>
      <c r="B126" s="90" t="s">
        <v>1060</v>
      </c>
      <c r="C126" s="79">
        <v>23175</v>
      </c>
      <c r="D126" s="80"/>
      <c r="E126" s="68">
        <f t="shared" si="7"/>
        <v>23175</v>
      </c>
      <c r="F126" s="68"/>
      <c r="G126" s="80" t="s">
        <v>1061</v>
      </c>
      <c r="H126" s="78" t="s">
        <v>1062</v>
      </c>
      <c r="I126" s="878"/>
      <c r="J126" s="42" t="s">
        <v>732</v>
      </c>
      <c r="K126" s="43" t="s">
        <v>715</v>
      </c>
      <c r="L126" s="44">
        <v>2189232</v>
      </c>
      <c r="M126" s="44"/>
      <c r="N126" s="44"/>
      <c r="O126" s="81"/>
      <c r="P126" s="82" t="s">
        <v>147</v>
      </c>
    </row>
    <row r="127" spans="1:16" s="82" customFormat="1" ht="21" customHeight="1">
      <c r="A127" s="110">
        <v>5</v>
      </c>
      <c r="B127" s="90" t="s">
        <v>1063</v>
      </c>
      <c r="C127" s="79">
        <v>25934</v>
      </c>
      <c r="D127" s="80"/>
      <c r="E127" s="68">
        <f t="shared" si="7"/>
        <v>25934</v>
      </c>
      <c r="F127" s="68"/>
      <c r="G127" s="80" t="s">
        <v>1064</v>
      </c>
      <c r="H127" s="78" t="s">
        <v>768</v>
      </c>
      <c r="I127" s="876" t="s">
        <v>1065</v>
      </c>
      <c r="J127" s="42" t="s">
        <v>732</v>
      </c>
      <c r="K127" s="43" t="s">
        <v>715</v>
      </c>
      <c r="L127" s="44">
        <v>2189232</v>
      </c>
      <c r="M127" s="44"/>
      <c r="N127" s="44"/>
      <c r="O127" s="81"/>
      <c r="P127" s="82" t="s">
        <v>147</v>
      </c>
    </row>
    <row r="128" spans="1:16" s="82" customFormat="1" ht="21" customHeight="1">
      <c r="A128" s="110">
        <v>6</v>
      </c>
      <c r="B128" s="90" t="s">
        <v>1066</v>
      </c>
      <c r="C128" s="79"/>
      <c r="D128" s="80" t="s">
        <v>1067</v>
      </c>
      <c r="E128" s="38">
        <v>1993</v>
      </c>
      <c r="F128" s="68"/>
      <c r="G128" s="80" t="s">
        <v>1068</v>
      </c>
      <c r="H128" s="78" t="s">
        <v>733</v>
      </c>
      <c r="I128" s="877"/>
      <c r="J128" s="42" t="s">
        <v>744</v>
      </c>
      <c r="K128" s="43" t="s">
        <v>715</v>
      </c>
      <c r="L128" s="44">
        <v>2189232</v>
      </c>
      <c r="M128" s="44"/>
      <c r="N128" s="44"/>
      <c r="O128" s="81"/>
      <c r="P128" s="82" t="s">
        <v>147</v>
      </c>
    </row>
    <row r="129" spans="1:17" s="82" customFormat="1" ht="21" customHeight="1">
      <c r="A129" s="110">
        <v>7</v>
      </c>
      <c r="B129" s="90" t="s">
        <v>1069</v>
      </c>
      <c r="C129" s="79" t="s">
        <v>1070</v>
      </c>
      <c r="D129" s="80" t="s">
        <v>1071</v>
      </c>
      <c r="E129" s="39" t="s">
        <v>1072</v>
      </c>
      <c r="F129" s="68"/>
      <c r="G129" s="87" t="s">
        <v>1073</v>
      </c>
      <c r="H129" s="78" t="s">
        <v>787</v>
      </c>
      <c r="I129" s="86" t="s">
        <v>1074</v>
      </c>
      <c r="J129" s="78" t="s">
        <v>732</v>
      </c>
      <c r="K129" s="43" t="s">
        <v>715</v>
      </c>
      <c r="L129" s="44">
        <v>2189232</v>
      </c>
      <c r="M129" s="44"/>
      <c r="N129" s="44"/>
      <c r="O129" s="81"/>
      <c r="P129" s="82" t="s">
        <v>147</v>
      </c>
    </row>
    <row r="130" spans="1:17" s="82" customFormat="1" ht="20.45" customHeight="1">
      <c r="A130" s="110">
        <v>8</v>
      </c>
      <c r="B130" s="90" t="s">
        <v>1075</v>
      </c>
      <c r="C130" s="79">
        <v>40087</v>
      </c>
      <c r="D130" s="80"/>
      <c r="E130" s="68">
        <f t="shared" si="7"/>
        <v>40087</v>
      </c>
      <c r="F130" s="68"/>
      <c r="G130" s="80" t="s">
        <v>314</v>
      </c>
      <c r="H130" s="78" t="s">
        <v>792</v>
      </c>
      <c r="I130" s="879" t="s">
        <v>1076</v>
      </c>
      <c r="J130" s="42" t="s">
        <v>732</v>
      </c>
      <c r="K130" s="43" t="s">
        <v>715</v>
      </c>
      <c r="L130" s="44">
        <v>2189232</v>
      </c>
      <c r="M130" s="44"/>
      <c r="N130" s="44"/>
      <c r="O130" s="11"/>
      <c r="P130" s="82" t="s">
        <v>147</v>
      </c>
    </row>
    <row r="131" spans="1:17" s="82" customFormat="1" ht="21" customHeight="1">
      <c r="A131" s="110">
        <v>9</v>
      </c>
      <c r="B131" s="90" t="s">
        <v>1077</v>
      </c>
      <c r="C131" s="79">
        <v>21344</v>
      </c>
      <c r="D131" s="80"/>
      <c r="E131" s="68">
        <f t="shared" si="7"/>
        <v>21344</v>
      </c>
      <c r="F131" s="68"/>
      <c r="G131" s="80" t="s">
        <v>1078</v>
      </c>
      <c r="H131" s="78" t="s">
        <v>768</v>
      </c>
      <c r="I131" s="879"/>
      <c r="J131" s="42" t="s">
        <v>732</v>
      </c>
      <c r="K131" s="43" t="s">
        <v>715</v>
      </c>
      <c r="L131" s="44">
        <v>2189232</v>
      </c>
      <c r="M131" s="44"/>
      <c r="N131" s="44"/>
      <c r="O131" s="81"/>
      <c r="P131" s="82" t="s">
        <v>147</v>
      </c>
    </row>
    <row r="132" spans="1:17" ht="21" customHeight="1">
      <c r="A132" s="110">
        <v>10</v>
      </c>
      <c r="B132" s="70" t="s">
        <v>1079</v>
      </c>
      <c r="C132" s="37">
        <v>32282</v>
      </c>
      <c r="D132" s="38" t="s">
        <v>1080</v>
      </c>
      <c r="E132" s="68">
        <f t="shared" si="7"/>
        <v>32282</v>
      </c>
      <c r="F132" s="68"/>
      <c r="G132" s="38" t="s">
        <v>1081</v>
      </c>
      <c r="H132" s="42" t="s">
        <v>733</v>
      </c>
      <c r="I132" s="870" t="s">
        <v>1082</v>
      </c>
      <c r="J132" s="42" t="s">
        <v>732</v>
      </c>
      <c r="K132" s="43" t="s">
        <v>715</v>
      </c>
      <c r="L132" s="44">
        <v>2189232</v>
      </c>
      <c r="M132" s="44"/>
      <c r="N132" s="44"/>
      <c r="O132" s="11"/>
      <c r="P132" s="12" t="s">
        <v>147</v>
      </c>
    </row>
    <row r="133" spans="1:17" ht="22.15" customHeight="1">
      <c r="A133" s="110">
        <v>11</v>
      </c>
      <c r="B133" s="70" t="s">
        <v>1083</v>
      </c>
      <c r="C133" s="37">
        <v>43274</v>
      </c>
      <c r="D133" s="38" t="s">
        <v>1084</v>
      </c>
      <c r="E133" s="68">
        <f t="shared" si="7"/>
        <v>43274</v>
      </c>
      <c r="F133" s="68"/>
      <c r="G133" s="38" t="s">
        <v>1081</v>
      </c>
      <c r="H133" s="42" t="s">
        <v>792</v>
      </c>
      <c r="I133" s="872"/>
      <c r="J133" s="42" t="s">
        <v>732</v>
      </c>
      <c r="K133" s="43" t="s">
        <v>715</v>
      </c>
      <c r="L133" s="44">
        <v>2189232</v>
      </c>
      <c r="M133" s="134"/>
      <c r="N133" s="134"/>
      <c r="O133" s="95"/>
      <c r="P133" s="12" t="s">
        <v>147</v>
      </c>
    </row>
    <row r="134" spans="1:17" ht="25.5" customHeight="1">
      <c r="A134" s="110">
        <v>12</v>
      </c>
      <c r="B134" s="90" t="s">
        <v>1085</v>
      </c>
      <c r="C134" s="79">
        <v>21544</v>
      </c>
      <c r="D134" s="80"/>
      <c r="E134" s="68">
        <f t="shared" si="7"/>
        <v>21544</v>
      </c>
      <c r="F134" s="68"/>
      <c r="G134" s="80" t="s">
        <v>1086</v>
      </c>
      <c r="H134" s="78" t="s">
        <v>768</v>
      </c>
      <c r="I134" s="870" t="s">
        <v>1087</v>
      </c>
      <c r="J134" s="42" t="s">
        <v>732</v>
      </c>
      <c r="K134" s="43" t="s">
        <v>715</v>
      </c>
      <c r="L134" s="44">
        <v>2189232</v>
      </c>
      <c r="M134" s="134"/>
      <c r="N134" s="134"/>
      <c r="O134" s="95"/>
      <c r="P134" s="12" t="s">
        <v>147</v>
      </c>
    </row>
    <row r="135" spans="1:17" ht="20.45" customHeight="1">
      <c r="A135" s="110">
        <v>13</v>
      </c>
      <c r="B135" s="70" t="s">
        <v>1088</v>
      </c>
      <c r="C135" s="37"/>
      <c r="D135" s="38" t="s">
        <v>1089</v>
      </c>
      <c r="E135" s="38">
        <v>2018</v>
      </c>
      <c r="F135" s="68"/>
      <c r="G135" s="38" t="s">
        <v>344</v>
      </c>
      <c r="H135" s="42" t="s">
        <v>792</v>
      </c>
      <c r="I135" s="872"/>
      <c r="J135" s="42" t="s">
        <v>732</v>
      </c>
      <c r="K135" s="43" t="s">
        <v>715</v>
      </c>
      <c r="L135" s="44">
        <v>2189232</v>
      </c>
      <c r="M135" s="134"/>
      <c r="N135" s="134"/>
      <c r="O135" s="95"/>
      <c r="P135" s="12" t="s">
        <v>147</v>
      </c>
    </row>
    <row r="136" spans="1:17" ht="21.6" customHeight="1">
      <c r="A136" s="110">
        <v>14</v>
      </c>
      <c r="B136" s="70" t="s">
        <v>1090</v>
      </c>
      <c r="C136" s="37"/>
      <c r="D136" s="38" t="s">
        <v>1091</v>
      </c>
      <c r="E136" s="38">
        <v>2021</v>
      </c>
      <c r="F136" s="68"/>
      <c r="G136" s="38" t="s">
        <v>1092</v>
      </c>
      <c r="H136" s="42" t="s">
        <v>792</v>
      </c>
      <c r="I136" s="876" t="s">
        <v>1093</v>
      </c>
      <c r="J136" s="42" t="s">
        <v>744</v>
      </c>
      <c r="K136" s="43" t="s">
        <v>715</v>
      </c>
      <c r="L136" s="108">
        <f>2189232*130%</f>
        <v>2846001.6</v>
      </c>
      <c r="M136" s="135"/>
      <c r="N136" s="135"/>
      <c r="O136" s="95"/>
      <c r="P136" s="12" t="s">
        <v>147</v>
      </c>
    </row>
    <row r="137" spans="1:17" s="82" customFormat="1" ht="22.15" customHeight="1">
      <c r="A137" s="110">
        <v>15</v>
      </c>
      <c r="B137" s="90" t="s">
        <v>1094</v>
      </c>
      <c r="C137" s="79">
        <v>42640</v>
      </c>
      <c r="D137" s="80" t="s">
        <v>1095</v>
      </c>
      <c r="E137" s="68">
        <f t="shared" si="7"/>
        <v>42640</v>
      </c>
      <c r="F137" s="68"/>
      <c r="G137" s="38" t="s">
        <v>1092</v>
      </c>
      <c r="H137" s="78" t="s">
        <v>737</v>
      </c>
      <c r="I137" s="878"/>
      <c r="J137" s="42" t="s">
        <v>732</v>
      </c>
      <c r="K137" s="43" t="s">
        <v>715</v>
      </c>
      <c r="L137" s="44">
        <v>2189232</v>
      </c>
      <c r="M137" s="134"/>
      <c r="N137" s="134"/>
      <c r="O137" s="95"/>
      <c r="P137" s="82" t="s">
        <v>147</v>
      </c>
    </row>
    <row r="138" spans="1:17" ht="28.5" customHeight="1">
      <c r="A138" s="110">
        <v>16</v>
      </c>
      <c r="B138" s="70" t="s">
        <v>1096</v>
      </c>
      <c r="C138" s="37">
        <v>22767</v>
      </c>
      <c r="D138" s="38" t="s">
        <v>1097</v>
      </c>
      <c r="E138" s="68">
        <f t="shared" si="7"/>
        <v>22767</v>
      </c>
      <c r="F138" s="68"/>
      <c r="G138" s="38" t="s">
        <v>1098</v>
      </c>
      <c r="H138" s="42" t="s">
        <v>768</v>
      </c>
      <c r="I138" s="878"/>
      <c r="J138" s="42" t="s">
        <v>732</v>
      </c>
      <c r="K138" s="43" t="s">
        <v>715</v>
      </c>
      <c r="L138" s="44">
        <v>2189232</v>
      </c>
      <c r="M138" s="134"/>
      <c r="N138" s="134"/>
      <c r="O138" s="95"/>
      <c r="P138" s="12" t="s">
        <v>147</v>
      </c>
    </row>
    <row r="139" spans="1:17" ht="21" customHeight="1">
      <c r="A139" s="110">
        <v>17</v>
      </c>
      <c r="B139" s="70" t="s">
        <v>1099</v>
      </c>
      <c r="C139" s="37" t="s">
        <v>1100</v>
      </c>
      <c r="D139" s="38" t="s">
        <v>1101</v>
      </c>
      <c r="E139" s="39" t="s">
        <v>953</v>
      </c>
      <c r="F139" s="68"/>
      <c r="G139" s="50" t="s">
        <v>1102</v>
      </c>
      <c r="H139" s="42" t="s">
        <v>866</v>
      </c>
      <c r="I139" s="878"/>
      <c r="J139" s="42" t="s">
        <v>732</v>
      </c>
      <c r="K139" s="43" t="s">
        <v>715</v>
      </c>
      <c r="L139" s="44">
        <v>2189232</v>
      </c>
      <c r="M139" s="134"/>
      <c r="N139" s="134"/>
      <c r="O139" s="95"/>
      <c r="P139" s="12" t="s">
        <v>147</v>
      </c>
    </row>
    <row r="140" spans="1:17" ht="28.5" customHeight="1">
      <c r="A140" s="110">
        <v>18</v>
      </c>
      <c r="B140" s="70" t="s">
        <v>1103</v>
      </c>
      <c r="C140" s="37">
        <v>23750</v>
      </c>
      <c r="D140" s="38"/>
      <c r="E140" s="39" t="s">
        <v>1104</v>
      </c>
      <c r="F140" s="68"/>
      <c r="G140" s="50" t="s">
        <v>1105</v>
      </c>
      <c r="H140" s="42" t="s">
        <v>1062</v>
      </c>
      <c r="I140" s="877"/>
      <c r="J140" s="42" t="s">
        <v>732</v>
      </c>
      <c r="K140" s="43" t="s">
        <v>715</v>
      </c>
      <c r="L140" s="44">
        <v>2189232</v>
      </c>
      <c r="M140" s="134"/>
      <c r="N140" s="134"/>
      <c r="O140" s="95"/>
      <c r="P140" s="12" t="s">
        <v>147</v>
      </c>
    </row>
    <row r="141" spans="1:17" s="82" customFormat="1" ht="21" customHeight="1">
      <c r="A141" s="110">
        <v>19</v>
      </c>
      <c r="B141" s="90" t="s">
        <v>1106</v>
      </c>
      <c r="C141" s="79">
        <v>36500</v>
      </c>
      <c r="D141" s="80"/>
      <c r="E141" s="68">
        <f t="shared" si="7"/>
        <v>36500</v>
      </c>
      <c r="F141" s="68"/>
      <c r="G141" s="80" t="s">
        <v>1107</v>
      </c>
      <c r="H141" s="78" t="s">
        <v>737</v>
      </c>
      <c r="I141" s="876" t="s">
        <v>1108</v>
      </c>
      <c r="J141" s="42" t="s">
        <v>732</v>
      </c>
      <c r="K141" s="43" t="s">
        <v>715</v>
      </c>
      <c r="L141" s="44">
        <v>2189232</v>
      </c>
      <c r="M141" s="44"/>
      <c r="N141" s="44"/>
      <c r="O141" s="81"/>
      <c r="P141" s="82" t="s">
        <v>147</v>
      </c>
    </row>
    <row r="142" spans="1:17" s="82" customFormat="1" ht="25.5" customHeight="1">
      <c r="A142" s="110">
        <v>20</v>
      </c>
      <c r="B142" s="90" t="s">
        <v>1109</v>
      </c>
      <c r="C142" s="79">
        <v>27515</v>
      </c>
      <c r="D142" s="80"/>
      <c r="E142" s="68">
        <f t="shared" si="7"/>
        <v>27515</v>
      </c>
      <c r="F142" s="68"/>
      <c r="G142" s="80" t="s">
        <v>1110</v>
      </c>
      <c r="H142" s="78" t="s">
        <v>733</v>
      </c>
      <c r="I142" s="877"/>
      <c r="J142" s="42" t="s">
        <v>732</v>
      </c>
      <c r="K142" s="43" t="s">
        <v>715</v>
      </c>
      <c r="L142" s="44">
        <v>2189232</v>
      </c>
      <c r="M142" s="134"/>
      <c r="N142" s="134"/>
      <c r="O142" s="95"/>
      <c r="P142" s="82" t="s">
        <v>147</v>
      </c>
    </row>
    <row r="143" spans="1:17" s="82" customFormat="1" ht="21" customHeight="1">
      <c r="A143" s="110">
        <v>21</v>
      </c>
      <c r="B143" s="90" t="s">
        <v>1111</v>
      </c>
      <c r="C143" s="79">
        <v>33278</v>
      </c>
      <c r="D143" s="80"/>
      <c r="E143" s="68">
        <f t="shared" si="7"/>
        <v>33278</v>
      </c>
      <c r="F143" s="68"/>
      <c r="G143" s="80" t="s">
        <v>1112</v>
      </c>
      <c r="H143" s="78" t="s">
        <v>733</v>
      </c>
      <c r="I143" s="879" t="s">
        <v>1113</v>
      </c>
      <c r="J143" s="42" t="s">
        <v>732</v>
      </c>
      <c r="K143" s="43" t="s">
        <v>713</v>
      </c>
      <c r="L143" s="44">
        <v>4331884</v>
      </c>
      <c r="M143" s="44"/>
      <c r="N143" s="44"/>
      <c r="O143" s="81"/>
      <c r="P143" s="82" t="s">
        <v>147</v>
      </c>
      <c r="Q143" s="82" t="s">
        <v>1114</v>
      </c>
    </row>
    <row r="144" spans="1:17" s="82" customFormat="1" ht="21" customHeight="1">
      <c r="A144" s="110">
        <v>22</v>
      </c>
      <c r="B144" s="90" t="s">
        <v>1115</v>
      </c>
      <c r="C144" s="79"/>
      <c r="D144" s="80" t="s">
        <v>1116</v>
      </c>
      <c r="E144" s="38">
        <v>2020</v>
      </c>
      <c r="F144" s="68"/>
      <c r="G144" s="80" t="s">
        <v>499</v>
      </c>
      <c r="H144" s="78" t="s">
        <v>792</v>
      </c>
      <c r="I144" s="879"/>
      <c r="J144" s="42" t="s">
        <v>744</v>
      </c>
      <c r="K144" s="43" t="s">
        <v>714</v>
      </c>
      <c r="L144" s="44">
        <v>3252360</v>
      </c>
      <c r="M144" s="134"/>
      <c r="N144" s="134"/>
      <c r="O144" s="93"/>
      <c r="P144" s="82" t="s">
        <v>147</v>
      </c>
      <c r="Q144" s="82" t="s">
        <v>1114</v>
      </c>
    </row>
    <row r="145" spans="1:17" s="82" customFormat="1" ht="24.6" customHeight="1">
      <c r="A145" s="110">
        <v>23</v>
      </c>
      <c r="B145" s="90" t="s">
        <v>1117</v>
      </c>
      <c r="C145" s="79">
        <v>42936</v>
      </c>
      <c r="D145" s="80"/>
      <c r="E145" s="68">
        <f t="shared" si="7"/>
        <v>42936</v>
      </c>
      <c r="F145" s="68"/>
      <c r="G145" s="80" t="s">
        <v>1118</v>
      </c>
      <c r="H145" s="78" t="s">
        <v>737</v>
      </c>
      <c r="I145" s="878" t="s">
        <v>1119</v>
      </c>
      <c r="J145" s="42" t="s">
        <v>732</v>
      </c>
      <c r="K145" s="43" t="s">
        <v>715</v>
      </c>
      <c r="L145" s="44">
        <v>2189232</v>
      </c>
      <c r="M145" s="134"/>
      <c r="N145" s="134"/>
      <c r="O145" s="95"/>
      <c r="P145" s="82" t="s">
        <v>147</v>
      </c>
      <c r="Q145" s="82" t="s">
        <v>1120</v>
      </c>
    </row>
    <row r="146" spans="1:17" s="82" customFormat="1" ht="23.25" customHeight="1">
      <c r="A146" s="110">
        <v>24</v>
      </c>
      <c r="B146" s="90" t="s">
        <v>1121</v>
      </c>
      <c r="C146" s="79">
        <v>21551</v>
      </c>
      <c r="D146" s="80"/>
      <c r="E146" s="68">
        <f t="shared" si="7"/>
        <v>21551</v>
      </c>
      <c r="F146" s="68"/>
      <c r="G146" s="80" t="s">
        <v>1122</v>
      </c>
      <c r="H146" s="78" t="s">
        <v>768</v>
      </c>
      <c r="I146" s="877"/>
      <c r="J146" s="42" t="s">
        <v>732</v>
      </c>
      <c r="K146" s="43" t="s">
        <v>715</v>
      </c>
      <c r="L146" s="44">
        <v>2189232</v>
      </c>
      <c r="M146" s="134"/>
      <c r="N146" s="134"/>
      <c r="O146" s="95"/>
      <c r="P146" s="82" t="s">
        <v>147</v>
      </c>
      <c r="Q146" s="82" t="s">
        <v>1120</v>
      </c>
    </row>
    <row r="147" spans="1:17" s="82" customFormat="1" ht="21" customHeight="1">
      <c r="A147" s="110">
        <v>25</v>
      </c>
      <c r="B147" s="90" t="s">
        <v>1123</v>
      </c>
      <c r="C147" s="79">
        <v>32665</v>
      </c>
      <c r="D147" s="80"/>
      <c r="E147" s="68">
        <f t="shared" si="7"/>
        <v>32665</v>
      </c>
      <c r="F147" s="68"/>
      <c r="G147" s="80" t="s">
        <v>1124</v>
      </c>
      <c r="H147" s="78" t="s">
        <v>733</v>
      </c>
      <c r="I147" s="86" t="s">
        <v>1125</v>
      </c>
      <c r="J147" s="42" t="s">
        <v>732</v>
      </c>
      <c r="K147" s="43" t="s">
        <v>715</v>
      </c>
      <c r="L147" s="44">
        <v>2189232</v>
      </c>
      <c r="M147" s="134"/>
      <c r="N147" s="134"/>
      <c r="O147" s="95"/>
      <c r="P147" s="82" t="s">
        <v>147</v>
      </c>
      <c r="Q147" s="82" t="s">
        <v>1126</v>
      </c>
    </row>
    <row r="148" spans="1:17" ht="24.6" customHeight="1">
      <c r="A148" s="110">
        <v>26</v>
      </c>
      <c r="B148" s="70" t="s">
        <v>1127</v>
      </c>
      <c r="C148" s="37">
        <v>33883</v>
      </c>
      <c r="D148" s="38"/>
      <c r="E148" s="68">
        <f t="shared" si="7"/>
        <v>33883</v>
      </c>
      <c r="F148" s="68"/>
      <c r="G148" s="38" t="s">
        <v>1128</v>
      </c>
      <c r="H148" s="42" t="s">
        <v>733</v>
      </c>
      <c r="I148" s="870" t="s">
        <v>1129</v>
      </c>
      <c r="J148" s="42" t="s">
        <v>732</v>
      </c>
      <c r="K148" s="111" t="s">
        <v>715</v>
      </c>
      <c r="L148" s="112">
        <v>2189232</v>
      </c>
      <c r="M148" s="136"/>
      <c r="N148" s="136"/>
      <c r="O148" s="95"/>
      <c r="P148" s="12" t="s">
        <v>147</v>
      </c>
      <c r="Q148" s="82" t="s">
        <v>1130</v>
      </c>
    </row>
    <row r="149" spans="1:17" ht="24.6" customHeight="1">
      <c r="A149" s="110">
        <v>27</v>
      </c>
      <c r="B149" s="70" t="s">
        <v>1131</v>
      </c>
      <c r="C149" s="37">
        <v>43200</v>
      </c>
      <c r="D149" s="38"/>
      <c r="E149" s="68">
        <f t="shared" si="7"/>
        <v>43200</v>
      </c>
      <c r="F149" s="68"/>
      <c r="G149" s="38" t="s">
        <v>1132</v>
      </c>
      <c r="H149" s="42" t="s">
        <v>792</v>
      </c>
      <c r="I149" s="872"/>
      <c r="J149" s="42" t="s">
        <v>732</v>
      </c>
      <c r="K149" s="111" t="s">
        <v>715</v>
      </c>
      <c r="L149" s="112">
        <v>2189232</v>
      </c>
      <c r="M149" s="136"/>
      <c r="N149" s="136"/>
      <c r="O149" s="95"/>
      <c r="P149" s="12" t="s">
        <v>147</v>
      </c>
      <c r="Q149" s="82" t="s">
        <v>1130</v>
      </c>
    </row>
    <row r="150" spans="1:17" s="82" customFormat="1" ht="22.9" customHeight="1">
      <c r="A150" s="110">
        <v>28</v>
      </c>
      <c r="B150" s="90" t="s">
        <v>1133</v>
      </c>
      <c r="C150" s="79">
        <v>42559</v>
      </c>
      <c r="D150" s="80"/>
      <c r="E150" s="68">
        <f t="shared" si="7"/>
        <v>42559</v>
      </c>
      <c r="F150" s="68"/>
      <c r="G150" s="80">
        <v>231229945</v>
      </c>
      <c r="H150" s="78" t="s">
        <v>792</v>
      </c>
      <c r="I150" s="876" t="s">
        <v>1134</v>
      </c>
      <c r="J150" s="42" t="s">
        <v>732</v>
      </c>
      <c r="K150" s="43" t="s">
        <v>715</v>
      </c>
      <c r="L150" s="44">
        <v>2189232</v>
      </c>
      <c r="M150" s="134"/>
      <c r="N150" s="134"/>
      <c r="O150" s="95"/>
      <c r="P150" s="82" t="s">
        <v>147</v>
      </c>
      <c r="Q150" s="82" t="s">
        <v>1130</v>
      </c>
    </row>
    <row r="151" spans="1:17" s="82" customFormat="1" ht="24.75" customHeight="1">
      <c r="A151" s="110">
        <v>29</v>
      </c>
      <c r="B151" s="90" t="s">
        <v>1135</v>
      </c>
      <c r="C151" s="79">
        <v>33965</v>
      </c>
      <c r="D151" s="80"/>
      <c r="E151" s="68">
        <f t="shared" si="7"/>
        <v>33965</v>
      </c>
      <c r="F151" s="68"/>
      <c r="G151" s="80" t="s">
        <v>1136</v>
      </c>
      <c r="H151" s="78" t="s">
        <v>733</v>
      </c>
      <c r="I151" s="877"/>
      <c r="J151" s="42" t="s">
        <v>732</v>
      </c>
      <c r="K151" s="43" t="s">
        <v>715</v>
      </c>
      <c r="L151" s="44">
        <v>2189232</v>
      </c>
      <c r="M151" s="134"/>
      <c r="N151" s="134"/>
      <c r="O151" s="95"/>
      <c r="P151" s="82" t="s">
        <v>147</v>
      </c>
      <c r="Q151" s="82" t="s">
        <v>1130</v>
      </c>
    </row>
    <row r="152" spans="1:17" s="82" customFormat="1" ht="21" customHeight="1">
      <c r="A152" s="110">
        <v>30</v>
      </c>
      <c r="B152" s="90" t="s">
        <v>1137</v>
      </c>
      <c r="C152" s="79">
        <v>24117</v>
      </c>
      <c r="D152" s="80"/>
      <c r="E152" s="68">
        <f t="shared" si="7"/>
        <v>24117</v>
      </c>
      <c r="F152" s="68"/>
      <c r="G152" s="80" t="s">
        <v>1138</v>
      </c>
      <c r="H152" s="78" t="s">
        <v>768</v>
      </c>
      <c r="I152" s="876" t="s">
        <v>1139</v>
      </c>
      <c r="J152" s="42" t="s">
        <v>732</v>
      </c>
      <c r="K152" s="43" t="s">
        <v>715</v>
      </c>
      <c r="L152" s="44">
        <v>2189232</v>
      </c>
      <c r="M152" s="44"/>
      <c r="N152" s="44"/>
      <c r="O152" s="81"/>
      <c r="P152" s="82" t="s">
        <v>147</v>
      </c>
      <c r="Q152" s="82" t="s">
        <v>1140</v>
      </c>
    </row>
    <row r="153" spans="1:17" s="82" customFormat="1" ht="21" customHeight="1">
      <c r="A153" s="110">
        <v>31</v>
      </c>
      <c r="B153" s="90" t="s">
        <v>1141</v>
      </c>
      <c r="C153" s="79">
        <v>23103</v>
      </c>
      <c r="D153" s="80"/>
      <c r="E153" s="68">
        <f t="shared" si="7"/>
        <v>23103</v>
      </c>
      <c r="F153" s="68"/>
      <c r="G153" s="80" t="s">
        <v>1142</v>
      </c>
      <c r="H153" s="78" t="s">
        <v>763</v>
      </c>
      <c r="I153" s="878"/>
      <c r="J153" s="42" t="s">
        <v>732</v>
      </c>
      <c r="K153" s="43" t="s">
        <v>715</v>
      </c>
      <c r="L153" s="44">
        <v>2189232</v>
      </c>
      <c r="M153" s="44"/>
      <c r="N153" s="44"/>
      <c r="O153" s="81"/>
      <c r="P153" s="82" t="s">
        <v>147</v>
      </c>
      <c r="Q153" s="82" t="s">
        <v>1140</v>
      </c>
    </row>
    <row r="154" spans="1:17" s="82" customFormat="1" ht="21" customHeight="1">
      <c r="A154" s="110">
        <v>32</v>
      </c>
      <c r="B154" s="90" t="s">
        <v>1143</v>
      </c>
      <c r="C154" s="113" t="s">
        <v>1144</v>
      </c>
      <c r="D154" s="87"/>
      <c r="E154" s="39" t="s">
        <v>1144</v>
      </c>
      <c r="F154" s="68"/>
      <c r="G154" s="87" t="s">
        <v>1145</v>
      </c>
      <c r="H154" s="78" t="s">
        <v>733</v>
      </c>
      <c r="I154" s="877"/>
      <c r="J154" s="42" t="s">
        <v>732</v>
      </c>
      <c r="K154" s="43" t="s">
        <v>715</v>
      </c>
      <c r="L154" s="44">
        <v>2189232</v>
      </c>
      <c r="M154" s="44"/>
      <c r="N154" s="44"/>
      <c r="O154" s="81"/>
      <c r="P154" s="82" t="s">
        <v>147</v>
      </c>
      <c r="Q154" s="82" t="s">
        <v>1140</v>
      </c>
    </row>
    <row r="155" spans="1:17" s="82" customFormat="1" ht="19.899999999999999" customHeight="1">
      <c r="A155" s="110">
        <v>33</v>
      </c>
      <c r="B155" s="90" t="s">
        <v>1146</v>
      </c>
      <c r="C155" s="79">
        <v>30159</v>
      </c>
      <c r="D155" s="80"/>
      <c r="E155" s="68">
        <f t="shared" si="7"/>
        <v>30159</v>
      </c>
      <c r="F155" s="68"/>
      <c r="G155" s="80" t="s">
        <v>1147</v>
      </c>
      <c r="H155" s="78" t="s">
        <v>733</v>
      </c>
      <c r="I155" s="83" t="s">
        <v>1148</v>
      </c>
      <c r="J155" s="42" t="s">
        <v>732</v>
      </c>
      <c r="K155" s="43" t="s">
        <v>714</v>
      </c>
      <c r="L155" s="44">
        <v>3252360</v>
      </c>
      <c r="M155" s="44"/>
      <c r="N155" s="44"/>
      <c r="O155" s="81"/>
      <c r="P155" s="82" t="s">
        <v>147</v>
      </c>
    </row>
    <row r="156" spans="1:17" s="82" customFormat="1" ht="22.9" customHeight="1">
      <c r="A156" s="110">
        <v>34</v>
      </c>
      <c r="B156" s="90" t="s">
        <v>1149</v>
      </c>
      <c r="C156" s="79"/>
      <c r="D156" s="80" t="s">
        <v>1150</v>
      </c>
      <c r="E156" s="50">
        <v>2013</v>
      </c>
      <c r="F156" s="68"/>
      <c r="G156" s="80" t="s">
        <v>386</v>
      </c>
      <c r="H156" s="78" t="s">
        <v>792</v>
      </c>
      <c r="I156" s="876" t="s">
        <v>1151</v>
      </c>
      <c r="J156" s="110" t="s">
        <v>744</v>
      </c>
      <c r="K156" s="43" t="s">
        <v>715</v>
      </c>
      <c r="L156" s="44">
        <v>2189232</v>
      </c>
      <c r="M156" s="44"/>
      <c r="N156" s="44"/>
      <c r="O156" s="81"/>
      <c r="P156" s="82" t="s">
        <v>147</v>
      </c>
    </row>
    <row r="157" spans="1:17" s="82" customFormat="1" ht="21" customHeight="1">
      <c r="A157" s="110">
        <v>35</v>
      </c>
      <c r="B157" s="90" t="s">
        <v>1152</v>
      </c>
      <c r="C157" s="79"/>
      <c r="D157" s="80" t="s">
        <v>1153</v>
      </c>
      <c r="E157" s="50" t="s">
        <v>889</v>
      </c>
      <c r="F157" s="68"/>
      <c r="G157" s="80" t="s">
        <v>386</v>
      </c>
      <c r="H157" s="78" t="s">
        <v>792</v>
      </c>
      <c r="I157" s="877"/>
      <c r="J157" s="110" t="s">
        <v>744</v>
      </c>
      <c r="K157" s="43" t="s">
        <v>715</v>
      </c>
      <c r="L157" s="44">
        <v>2189232</v>
      </c>
      <c r="M157" s="44"/>
      <c r="N157" s="44"/>
      <c r="O157" s="81"/>
      <c r="P157" s="82" t="s">
        <v>147</v>
      </c>
    </row>
    <row r="158" spans="1:17" s="82" customFormat="1" ht="27.6" customHeight="1">
      <c r="A158" s="110">
        <v>36</v>
      </c>
      <c r="B158" s="90" t="s">
        <v>1154</v>
      </c>
      <c r="C158" s="79"/>
      <c r="D158" s="80" t="s">
        <v>1155</v>
      </c>
      <c r="E158" s="50" t="s">
        <v>742</v>
      </c>
      <c r="F158" s="68"/>
      <c r="G158" s="80" t="s">
        <v>1156</v>
      </c>
      <c r="H158" s="78" t="s">
        <v>768</v>
      </c>
      <c r="I158" s="83" t="s">
        <v>1157</v>
      </c>
      <c r="J158" s="110" t="s">
        <v>744</v>
      </c>
      <c r="K158" s="43" t="s">
        <v>715</v>
      </c>
      <c r="L158" s="44">
        <v>2189232</v>
      </c>
      <c r="M158" s="44"/>
      <c r="N158" s="44"/>
      <c r="O158" s="81"/>
      <c r="Q158" s="82" t="s">
        <v>1158</v>
      </c>
    </row>
    <row r="159" spans="1:17" s="82" customFormat="1" ht="27.6" customHeight="1">
      <c r="A159" s="110">
        <v>37</v>
      </c>
      <c r="B159" s="90" t="s">
        <v>1159</v>
      </c>
      <c r="C159" s="79"/>
      <c r="D159" s="80" t="s">
        <v>1160</v>
      </c>
      <c r="E159" s="50" t="s">
        <v>1161</v>
      </c>
      <c r="F159" s="68"/>
      <c r="G159" s="80" t="s">
        <v>1162</v>
      </c>
      <c r="H159" s="78" t="s">
        <v>733</v>
      </c>
      <c r="I159" s="83" t="s">
        <v>1163</v>
      </c>
      <c r="J159" s="110" t="s">
        <v>744</v>
      </c>
      <c r="K159" s="43" t="s">
        <v>715</v>
      </c>
      <c r="L159" s="44">
        <v>2189232</v>
      </c>
      <c r="M159" s="44"/>
      <c r="N159" s="44"/>
      <c r="O159" s="81"/>
      <c r="P159" s="82" t="s">
        <v>147</v>
      </c>
      <c r="Q159" s="82" t="s">
        <v>1164</v>
      </c>
    </row>
    <row r="160" spans="1:17" s="82" customFormat="1" ht="33" customHeight="1">
      <c r="A160" s="110">
        <v>38</v>
      </c>
      <c r="B160" s="90" t="s">
        <v>1165</v>
      </c>
      <c r="C160" s="79"/>
      <c r="D160" s="80" t="s">
        <v>1166</v>
      </c>
      <c r="E160" s="50" t="s">
        <v>884</v>
      </c>
      <c r="F160" s="68"/>
      <c r="G160" s="80" t="s">
        <v>1167</v>
      </c>
      <c r="H160" s="78" t="s">
        <v>733</v>
      </c>
      <c r="I160" s="83" t="s">
        <v>1168</v>
      </c>
      <c r="J160" s="110" t="s">
        <v>744</v>
      </c>
      <c r="K160" s="43" t="s">
        <v>715</v>
      </c>
      <c r="L160" s="44">
        <v>2189232</v>
      </c>
      <c r="M160" s="44"/>
      <c r="N160" s="44"/>
      <c r="O160" s="81"/>
      <c r="P160" s="82" t="s">
        <v>147</v>
      </c>
      <c r="Q160" s="82" t="s">
        <v>1169</v>
      </c>
    </row>
    <row r="161" spans="1:17" s="82" customFormat="1" ht="27.6" customHeight="1">
      <c r="A161" s="110">
        <v>39</v>
      </c>
      <c r="B161" s="90" t="s">
        <v>1170</v>
      </c>
      <c r="C161" s="79"/>
      <c r="D161" s="80" t="s">
        <v>1171</v>
      </c>
      <c r="E161" s="50" t="s">
        <v>1172</v>
      </c>
      <c r="F161" s="68"/>
      <c r="G161" s="80" t="s">
        <v>1173</v>
      </c>
      <c r="H161" s="78" t="s">
        <v>792</v>
      </c>
      <c r="I161" s="83" t="s">
        <v>1174</v>
      </c>
      <c r="J161" s="110" t="s">
        <v>744</v>
      </c>
      <c r="K161" s="43" t="s">
        <v>715</v>
      </c>
      <c r="L161" s="44">
        <v>2189232</v>
      </c>
      <c r="M161" s="44"/>
      <c r="N161" s="44"/>
      <c r="O161" s="81"/>
      <c r="P161" s="82" t="s">
        <v>147</v>
      </c>
      <c r="Q161" s="82" t="s">
        <v>1164</v>
      </c>
    </row>
    <row r="162" spans="1:17" s="82" customFormat="1" ht="23.45" customHeight="1">
      <c r="A162" s="110">
        <v>40</v>
      </c>
      <c r="B162" s="90" t="s">
        <v>1175</v>
      </c>
      <c r="C162" s="79"/>
      <c r="D162" s="80" t="s">
        <v>1176</v>
      </c>
      <c r="E162" s="50" t="s">
        <v>892</v>
      </c>
      <c r="F162" s="68"/>
      <c r="G162" s="80" t="s">
        <v>1177</v>
      </c>
      <c r="H162" s="78" t="s">
        <v>768</v>
      </c>
      <c r="I162" s="83" t="s">
        <v>1178</v>
      </c>
      <c r="J162" s="110" t="s">
        <v>744</v>
      </c>
      <c r="K162" s="43" t="s">
        <v>715</v>
      </c>
      <c r="L162" s="44">
        <v>2189232</v>
      </c>
      <c r="M162" s="44"/>
      <c r="N162" s="44"/>
      <c r="O162" s="81"/>
      <c r="P162" s="82" t="s">
        <v>147</v>
      </c>
      <c r="Q162" s="82" t="s">
        <v>1164</v>
      </c>
    </row>
    <row r="163" spans="1:17" s="82" customFormat="1" ht="22.9" customHeight="1">
      <c r="A163" s="110">
        <v>41</v>
      </c>
      <c r="B163" s="90" t="s">
        <v>1179</v>
      </c>
      <c r="C163" s="79"/>
      <c r="D163" s="80" t="s">
        <v>1180</v>
      </c>
      <c r="E163" s="50" t="s">
        <v>771</v>
      </c>
      <c r="F163" s="68"/>
      <c r="G163" s="80" t="s">
        <v>349</v>
      </c>
      <c r="H163" s="78" t="s">
        <v>792</v>
      </c>
      <c r="I163" s="876" t="s">
        <v>1181</v>
      </c>
      <c r="J163" s="110" t="s">
        <v>744</v>
      </c>
      <c r="K163" s="43" t="s">
        <v>715</v>
      </c>
      <c r="L163" s="44">
        <v>2189232</v>
      </c>
      <c r="M163" s="44"/>
      <c r="N163" s="44"/>
      <c r="O163" s="81"/>
      <c r="P163" s="82" t="s">
        <v>147</v>
      </c>
    </row>
    <row r="164" spans="1:17" s="82" customFormat="1" ht="22.9" customHeight="1">
      <c r="A164" s="110">
        <v>42</v>
      </c>
      <c r="B164" s="90" t="s">
        <v>1182</v>
      </c>
      <c r="C164" s="79"/>
      <c r="D164" s="80" t="s">
        <v>1183</v>
      </c>
      <c r="E164" s="50" t="s">
        <v>884</v>
      </c>
      <c r="F164" s="68"/>
      <c r="G164" s="80" t="s">
        <v>1184</v>
      </c>
      <c r="H164" s="78" t="s">
        <v>733</v>
      </c>
      <c r="I164" s="877"/>
      <c r="J164" s="110" t="s">
        <v>744</v>
      </c>
      <c r="K164" s="43" t="s">
        <v>715</v>
      </c>
      <c r="L164" s="44">
        <v>2189232</v>
      </c>
      <c r="M164" s="44"/>
      <c r="N164" s="44"/>
      <c r="O164" s="81"/>
      <c r="P164" s="82" t="s">
        <v>147</v>
      </c>
    </row>
    <row r="165" spans="1:17" s="82" customFormat="1" ht="22.9" customHeight="1">
      <c r="A165" s="110">
        <v>43</v>
      </c>
      <c r="B165" s="70" t="s">
        <v>1185</v>
      </c>
      <c r="D165" s="42" t="s">
        <v>1186</v>
      </c>
      <c r="E165" s="50" t="s">
        <v>834</v>
      </c>
      <c r="F165" s="68"/>
      <c r="G165" s="38" t="s">
        <v>1187</v>
      </c>
      <c r="H165" s="78" t="s">
        <v>1188</v>
      </c>
      <c r="I165" s="876" t="s">
        <v>1189</v>
      </c>
      <c r="J165" s="110" t="s">
        <v>744</v>
      </c>
      <c r="K165" s="43" t="s">
        <v>715</v>
      </c>
      <c r="L165" s="44">
        <v>2189232</v>
      </c>
      <c r="M165" s="44"/>
      <c r="N165" s="44"/>
      <c r="O165" s="81"/>
      <c r="P165" s="82" t="s">
        <v>147</v>
      </c>
      <c r="Q165" s="82" t="s">
        <v>1190</v>
      </c>
    </row>
    <row r="166" spans="1:17" s="82" customFormat="1" ht="22.9" customHeight="1">
      <c r="A166" s="110">
        <v>44</v>
      </c>
      <c r="B166" s="70" t="s">
        <v>1191</v>
      </c>
      <c r="D166" s="114">
        <v>25091</v>
      </c>
      <c r="E166" s="50" t="s">
        <v>953</v>
      </c>
      <c r="F166" s="68"/>
      <c r="G166" s="38" t="s">
        <v>1192</v>
      </c>
      <c r="H166" s="78" t="s">
        <v>836</v>
      </c>
      <c r="I166" s="877"/>
      <c r="J166" s="110" t="s">
        <v>744</v>
      </c>
      <c r="K166" s="43" t="s">
        <v>715</v>
      </c>
      <c r="L166" s="44">
        <v>2189232</v>
      </c>
      <c r="M166" s="44"/>
      <c r="N166" s="44"/>
      <c r="O166" s="81"/>
      <c r="P166" s="82" t="s">
        <v>147</v>
      </c>
      <c r="Q166" s="82" t="s">
        <v>1190</v>
      </c>
    </row>
    <row r="167" spans="1:17" s="82" customFormat="1" ht="22.9" customHeight="1">
      <c r="A167" s="110">
        <v>45</v>
      </c>
      <c r="B167" s="70" t="s">
        <v>1193</v>
      </c>
      <c r="C167" s="79"/>
      <c r="D167" s="115" t="s">
        <v>1194</v>
      </c>
      <c r="E167" s="50" t="s">
        <v>1172</v>
      </c>
      <c r="F167" s="68"/>
      <c r="G167" s="38" t="s">
        <v>673</v>
      </c>
      <c r="H167" s="42" t="s">
        <v>792</v>
      </c>
      <c r="I167" s="870" t="s">
        <v>1195</v>
      </c>
      <c r="J167" s="110" t="s">
        <v>744</v>
      </c>
      <c r="K167" s="43" t="s">
        <v>715</v>
      </c>
      <c r="L167" s="44">
        <v>2189232</v>
      </c>
      <c r="M167" s="44"/>
      <c r="N167" s="44"/>
      <c r="O167" s="81"/>
      <c r="P167" s="82" t="s">
        <v>147</v>
      </c>
      <c r="Q167" s="82" t="s">
        <v>1190</v>
      </c>
    </row>
    <row r="168" spans="1:17" s="82" customFormat="1" ht="22.9" customHeight="1">
      <c r="A168" s="110">
        <v>46</v>
      </c>
      <c r="B168" s="70" t="s">
        <v>1196</v>
      </c>
      <c r="C168" s="79"/>
      <c r="D168" s="42">
        <v>1965</v>
      </c>
      <c r="E168" s="50" t="s">
        <v>1104</v>
      </c>
      <c r="F168" s="68"/>
      <c r="G168" s="38">
        <v>100984893</v>
      </c>
      <c r="H168" s="42" t="s">
        <v>768</v>
      </c>
      <c r="I168" s="872"/>
      <c r="J168" s="110" t="s">
        <v>744</v>
      </c>
      <c r="K168" s="43" t="s">
        <v>715</v>
      </c>
      <c r="L168" s="44">
        <v>2189232</v>
      </c>
      <c r="M168" s="44"/>
      <c r="N168" s="44"/>
      <c r="O168" s="81"/>
      <c r="P168" s="82" t="s">
        <v>147</v>
      </c>
      <c r="Q168" s="82" t="s">
        <v>1190</v>
      </c>
    </row>
    <row r="169" spans="1:17" s="82" customFormat="1" ht="22.9" customHeight="1">
      <c r="A169" s="110">
        <v>47</v>
      </c>
      <c r="B169" s="70" t="s">
        <v>1197</v>
      </c>
      <c r="C169" s="79"/>
      <c r="D169" s="114">
        <v>34091</v>
      </c>
      <c r="E169" s="50" t="s">
        <v>884</v>
      </c>
      <c r="F169" s="68"/>
      <c r="G169" s="111">
        <v>164483879</v>
      </c>
      <c r="H169" s="42" t="s">
        <v>733</v>
      </c>
      <c r="I169" s="45" t="s">
        <v>1198</v>
      </c>
      <c r="J169" s="110" t="s">
        <v>744</v>
      </c>
      <c r="K169" s="43" t="s">
        <v>715</v>
      </c>
      <c r="L169" s="44">
        <v>2189232</v>
      </c>
      <c r="M169" s="44"/>
      <c r="N169" s="44"/>
      <c r="O169" s="81"/>
      <c r="P169" s="82" t="s">
        <v>147</v>
      </c>
      <c r="Q169" s="82" t="s">
        <v>1190</v>
      </c>
    </row>
    <row r="170" spans="1:17" s="75" customFormat="1" ht="10.9" customHeight="1">
      <c r="A170" s="106"/>
      <c r="B170" s="104"/>
      <c r="C170" s="53"/>
      <c r="D170" s="17"/>
      <c r="E170" s="54"/>
      <c r="F170" s="89"/>
      <c r="G170" s="17"/>
      <c r="H170" s="57"/>
      <c r="I170" s="58"/>
      <c r="J170" s="106"/>
      <c r="K170" s="1"/>
      <c r="L170" s="2"/>
      <c r="M170" s="2"/>
      <c r="N170" s="2"/>
      <c r="O170" s="59"/>
    </row>
    <row r="171" spans="1:17" s="67" customFormat="1" ht="18.600000000000001" customHeight="1">
      <c r="A171" s="61"/>
      <c r="B171" s="77" t="s">
        <v>96</v>
      </c>
      <c r="C171" s="62"/>
      <c r="D171" s="63"/>
      <c r="E171" s="62"/>
      <c r="F171" s="62"/>
      <c r="G171" s="63"/>
      <c r="H171" s="61"/>
      <c r="I171" s="65"/>
      <c r="J171" s="61"/>
      <c r="K171" s="61"/>
      <c r="L171" s="64">
        <f>SUM(L172:L189)</f>
        <v>38530483.200000003</v>
      </c>
      <c r="M171" s="64"/>
      <c r="N171" s="64"/>
      <c r="O171" s="66"/>
    </row>
    <row r="172" spans="1:17" ht="26.25" customHeight="1">
      <c r="A172" s="10">
        <v>1</v>
      </c>
      <c r="B172" s="70" t="s">
        <v>1199</v>
      </c>
      <c r="C172" s="37">
        <v>41878</v>
      </c>
      <c r="D172" s="38"/>
      <c r="E172" s="68">
        <f t="shared" ref="E172:E187" si="8">+C172</f>
        <v>41878</v>
      </c>
      <c r="F172" s="68"/>
      <c r="G172" s="38" t="s">
        <v>111</v>
      </c>
      <c r="H172" s="42" t="s">
        <v>792</v>
      </c>
      <c r="I172" s="870" t="s">
        <v>1200</v>
      </c>
      <c r="J172" s="42" t="s">
        <v>732</v>
      </c>
      <c r="K172" s="43" t="s">
        <v>715</v>
      </c>
      <c r="L172" s="44">
        <v>2189232</v>
      </c>
      <c r="M172" s="44"/>
      <c r="N172" s="44"/>
      <c r="O172" s="11"/>
      <c r="P172" s="12" t="s">
        <v>147</v>
      </c>
    </row>
    <row r="173" spans="1:17" ht="26.25" customHeight="1">
      <c r="A173" s="10">
        <v>2</v>
      </c>
      <c r="B173" s="70" t="s">
        <v>1201</v>
      </c>
      <c r="C173" s="37"/>
      <c r="D173" s="38"/>
      <c r="E173" s="38">
        <v>2021</v>
      </c>
      <c r="F173" s="68"/>
      <c r="G173" s="38" t="s">
        <v>111</v>
      </c>
      <c r="H173" s="42" t="s">
        <v>792</v>
      </c>
      <c r="I173" s="872"/>
      <c r="J173" s="42" t="s">
        <v>744</v>
      </c>
      <c r="K173" s="43" t="s">
        <v>715</v>
      </c>
      <c r="L173" s="108">
        <f>2189232*130%</f>
        <v>2846001.6</v>
      </c>
      <c r="M173" s="108"/>
      <c r="N173" s="108"/>
      <c r="O173" s="11"/>
      <c r="P173" s="12" t="s">
        <v>147</v>
      </c>
    </row>
    <row r="174" spans="1:17" ht="21" customHeight="1">
      <c r="A174" s="10">
        <v>3</v>
      </c>
      <c r="B174" s="70" t="s">
        <v>1202</v>
      </c>
      <c r="C174" s="37">
        <v>21326</v>
      </c>
      <c r="D174" s="38"/>
      <c r="E174" s="68">
        <f t="shared" si="8"/>
        <v>21326</v>
      </c>
      <c r="F174" s="68"/>
      <c r="G174" s="38" t="s">
        <v>1203</v>
      </c>
      <c r="H174" s="42" t="s">
        <v>1007</v>
      </c>
      <c r="I174" s="45" t="s">
        <v>1204</v>
      </c>
      <c r="J174" s="42" t="s">
        <v>732</v>
      </c>
      <c r="K174" s="43" t="s">
        <v>715</v>
      </c>
      <c r="L174" s="44">
        <v>2189232</v>
      </c>
      <c r="M174" s="44"/>
      <c r="N174" s="44"/>
      <c r="O174" s="11"/>
      <c r="P174" s="12" t="s">
        <v>147</v>
      </c>
    </row>
    <row r="175" spans="1:17" ht="21" customHeight="1">
      <c r="A175" s="10">
        <v>4</v>
      </c>
      <c r="B175" s="70" t="s">
        <v>1205</v>
      </c>
      <c r="C175" s="37">
        <v>21601</v>
      </c>
      <c r="D175" s="38"/>
      <c r="E175" s="68">
        <f t="shared" si="8"/>
        <v>21601</v>
      </c>
      <c r="F175" s="68"/>
      <c r="G175" s="38" t="s">
        <v>1206</v>
      </c>
      <c r="H175" s="42" t="s">
        <v>768</v>
      </c>
      <c r="I175" s="870" t="s">
        <v>1207</v>
      </c>
      <c r="J175" s="42" t="s">
        <v>732</v>
      </c>
      <c r="K175" s="43" t="s">
        <v>715</v>
      </c>
      <c r="L175" s="44">
        <v>2189232</v>
      </c>
      <c r="M175" s="44"/>
      <c r="N175" s="44"/>
      <c r="O175" s="11"/>
      <c r="P175" s="12" t="s">
        <v>147</v>
      </c>
    </row>
    <row r="176" spans="1:17" ht="21" customHeight="1">
      <c r="A176" s="10">
        <v>5</v>
      </c>
      <c r="B176" s="70" t="s">
        <v>1149</v>
      </c>
      <c r="C176" s="37">
        <v>41053</v>
      </c>
      <c r="D176" s="38"/>
      <c r="E176" s="68">
        <f t="shared" si="8"/>
        <v>41053</v>
      </c>
      <c r="F176" s="68"/>
      <c r="G176" s="80" t="s">
        <v>107</v>
      </c>
      <c r="H176" s="42" t="s">
        <v>737</v>
      </c>
      <c r="I176" s="871"/>
      <c r="J176" s="42" t="s">
        <v>732</v>
      </c>
      <c r="K176" s="43" t="s">
        <v>715</v>
      </c>
      <c r="L176" s="44">
        <v>2189232</v>
      </c>
      <c r="M176" s="134"/>
      <c r="N176" s="134"/>
      <c r="O176" s="885"/>
      <c r="P176" s="12" t="s">
        <v>147</v>
      </c>
    </row>
    <row r="177" spans="1:16" ht="21" customHeight="1">
      <c r="A177" s="10">
        <v>6</v>
      </c>
      <c r="B177" s="70" t="s">
        <v>1208</v>
      </c>
      <c r="C177" s="37">
        <v>42287</v>
      </c>
      <c r="D177" s="38"/>
      <c r="E177" s="68">
        <f t="shared" si="8"/>
        <v>42287</v>
      </c>
      <c r="F177" s="68"/>
      <c r="G177" s="80" t="s">
        <v>107</v>
      </c>
      <c r="H177" s="42" t="s">
        <v>792</v>
      </c>
      <c r="I177" s="872"/>
      <c r="J177" s="42" t="s">
        <v>732</v>
      </c>
      <c r="K177" s="43" t="s">
        <v>715</v>
      </c>
      <c r="L177" s="44">
        <v>2189232</v>
      </c>
      <c r="M177" s="131"/>
      <c r="N177" s="131"/>
      <c r="O177" s="886"/>
      <c r="P177" s="12" t="s">
        <v>147</v>
      </c>
    </row>
    <row r="178" spans="1:16" ht="20.25" customHeight="1">
      <c r="A178" s="10">
        <v>7</v>
      </c>
      <c r="B178" s="70" t="s">
        <v>1209</v>
      </c>
      <c r="C178" s="37">
        <v>20758</v>
      </c>
      <c r="D178" s="38"/>
      <c r="E178" s="68">
        <f t="shared" si="8"/>
        <v>20758</v>
      </c>
      <c r="F178" s="68"/>
      <c r="G178" s="38" t="s">
        <v>1210</v>
      </c>
      <c r="H178" s="42" t="s">
        <v>768</v>
      </c>
      <c r="I178" s="870" t="s">
        <v>1211</v>
      </c>
      <c r="J178" s="42" t="s">
        <v>732</v>
      </c>
      <c r="K178" s="43" t="s">
        <v>715</v>
      </c>
      <c r="L178" s="44">
        <v>2189232</v>
      </c>
      <c r="M178" s="44"/>
      <c r="N178" s="44"/>
      <c r="O178" s="11"/>
      <c r="P178" s="12" t="s">
        <v>147</v>
      </c>
    </row>
    <row r="179" spans="1:16" ht="20.25" customHeight="1">
      <c r="A179" s="10">
        <v>8</v>
      </c>
      <c r="B179" s="70" t="s">
        <v>1212</v>
      </c>
      <c r="C179" s="37">
        <v>21147</v>
      </c>
      <c r="D179" s="38"/>
      <c r="E179" s="68">
        <f t="shared" si="8"/>
        <v>21147</v>
      </c>
      <c r="F179" s="68"/>
      <c r="G179" s="38" t="s">
        <v>1213</v>
      </c>
      <c r="H179" s="42" t="s">
        <v>763</v>
      </c>
      <c r="I179" s="872"/>
      <c r="J179" s="42" t="s">
        <v>732</v>
      </c>
      <c r="K179" s="43" t="s">
        <v>715</v>
      </c>
      <c r="L179" s="44">
        <v>2189232</v>
      </c>
      <c r="M179" s="44"/>
      <c r="N179" s="44"/>
      <c r="O179" s="11"/>
      <c r="P179" s="12" t="s">
        <v>147</v>
      </c>
    </row>
    <row r="180" spans="1:16" ht="20.25" customHeight="1">
      <c r="A180" s="10">
        <v>9</v>
      </c>
      <c r="B180" s="70" t="s">
        <v>1214</v>
      </c>
      <c r="C180" s="37">
        <v>28798</v>
      </c>
      <c r="D180" s="38"/>
      <c r="E180" s="68">
        <f t="shared" si="8"/>
        <v>28798</v>
      </c>
      <c r="F180" s="68"/>
      <c r="G180" s="50" t="s">
        <v>1215</v>
      </c>
      <c r="H180" s="42" t="s">
        <v>787</v>
      </c>
      <c r="I180" s="45"/>
      <c r="J180" s="42" t="s">
        <v>732</v>
      </c>
      <c r="K180" s="43" t="s">
        <v>715</v>
      </c>
      <c r="L180" s="44">
        <v>2189232</v>
      </c>
      <c r="M180" s="44"/>
      <c r="N180" s="44"/>
      <c r="O180" s="11"/>
      <c r="P180" s="12" t="s">
        <v>147</v>
      </c>
    </row>
    <row r="181" spans="1:16" ht="19.149999999999999" customHeight="1">
      <c r="A181" s="10">
        <v>10</v>
      </c>
      <c r="B181" s="70" t="s">
        <v>1216</v>
      </c>
      <c r="C181" s="37" t="s">
        <v>1217</v>
      </c>
      <c r="D181" s="38"/>
      <c r="E181" s="39" t="s">
        <v>771</v>
      </c>
      <c r="F181" s="68"/>
      <c r="G181" s="80" t="s">
        <v>104</v>
      </c>
      <c r="H181" s="42" t="s">
        <v>792</v>
      </c>
      <c r="I181" s="45" t="s">
        <v>1218</v>
      </c>
      <c r="J181" s="42" t="s">
        <v>732</v>
      </c>
      <c r="K181" s="43" t="s">
        <v>715</v>
      </c>
      <c r="L181" s="44">
        <v>2189232</v>
      </c>
      <c r="M181" s="44"/>
      <c r="N181" s="44"/>
      <c r="O181" s="11"/>
      <c r="P181" s="12" t="s">
        <v>147</v>
      </c>
    </row>
    <row r="182" spans="1:16" ht="19.5" customHeight="1">
      <c r="A182" s="10">
        <v>11</v>
      </c>
      <c r="B182" s="70" t="s">
        <v>1219</v>
      </c>
      <c r="C182" s="37">
        <v>31817</v>
      </c>
      <c r="D182" s="38"/>
      <c r="E182" s="39" t="s">
        <v>1220</v>
      </c>
      <c r="F182" s="68"/>
      <c r="G182" s="87" t="s">
        <v>1221</v>
      </c>
      <c r="H182" s="42" t="s">
        <v>787</v>
      </c>
      <c r="I182" s="870" t="s">
        <v>1222</v>
      </c>
      <c r="J182" s="42" t="s">
        <v>732</v>
      </c>
      <c r="K182" s="43" t="s">
        <v>715</v>
      </c>
      <c r="L182" s="44">
        <v>2189232</v>
      </c>
      <c r="M182" s="131"/>
      <c r="N182" s="131"/>
      <c r="O182" s="96"/>
      <c r="P182" s="12" t="s">
        <v>147</v>
      </c>
    </row>
    <row r="183" spans="1:16" ht="19.899999999999999" customHeight="1">
      <c r="A183" s="10">
        <v>12</v>
      </c>
      <c r="B183" s="70" t="s">
        <v>1223</v>
      </c>
      <c r="C183" s="37">
        <v>43410</v>
      </c>
      <c r="D183" s="38"/>
      <c r="E183" s="39" t="s">
        <v>1172</v>
      </c>
      <c r="F183" s="68"/>
      <c r="G183" s="80" t="s">
        <v>119</v>
      </c>
      <c r="H183" s="42" t="s">
        <v>792</v>
      </c>
      <c r="I183" s="872"/>
      <c r="J183" s="42" t="s">
        <v>732</v>
      </c>
      <c r="K183" s="43" t="s">
        <v>715</v>
      </c>
      <c r="L183" s="44">
        <v>2189232</v>
      </c>
      <c r="M183" s="44"/>
      <c r="N183" s="44"/>
      <c r="O183" s="11"/>
      <c r="P183" s="12" t="s">
        <v>147</v>
      </c>
    </row>
    <row r="184" spans="1:16" ht="21" customHeight="1">
      <c r="A184" s="10">
        <v>13</v>
      </c>
      <c r="B184" s="70" t="s">
        <v>1224</v>
      </c>
      <c r="C184" s="37">
        <v>31076</v>
      </c>
      <c r="D184" s="38"/>
      <c r="E184" s="68">
        <f t="shared" si="8"/>
        <v>31076</v>
      </c>
      <c r="F184" s="68"/>
      <c r="G184" s="38" t="s">
        <v>1225</v>
      </c>
      <c r="H184" s="42" t="s">
        <v>733</v>
      </c>
      <c r="I184" s="45" t="s">
        <v>1226</v>
      </c>
      <c r="J184" s="42" t="s">
        <v>732</v>
      </c>
      <c r="K184" s="43" t="s">
        <v>715</v>
      </c>
      <c r="L184" s="44">
        <v>2189232</v>
      </c>
      <c r="M184" s="131"/>
      <c r="N184" s="131"/>
      <c r="O184" s="96"/>
      <c r="P184" s="12" t="s">
        <v>147</v>
      </c>
    </row>
    <row r="185" spans="1:16" ht="21" customHeight="1">
      <c r="A185" s="10">
        <v>14</v>
      </c>
      <c r="B185" s="70" t="s">
        <v>1227</v>
      </c>
      <c r="C185" s="37">
        <v>26501</v>
      </c>
      <c r="D185" s="38"/>
      <c r="E185" s="68">
        <f t="shared" si="8"/>
        <v>26501</v>
      </c>
      <c r="F185" s="68"/>
      <c r="G185" s="38" t="s">
        <v>1228</v>
      </c>
      <c r="H185" s="42" t="s">
        <v>787</v>
      </c>
      <c r="I185" s="875" t="s">
        <v>1229</v>
      </c>
      <c r="J185" s="42" t="s">
        <v>732</v>
      </c>
      <c r="K185" s="43" t="s">
        <v>715</v>
      </c>
      <c r="L185" s="44">
        <v>2189232</v>
      </c>
      <c r="M185" s="44"/>
      <c r="N185" s="44"/>
      <c r="O185" s="11"/>
      <c r="P185" s="12" t="s">
        <v>147</v>
      </c>
    </row>
    <row r="186" spans="1:16" ht="21" customHeight="1">
      <c r="A186" s="10">
        <v>15</v>
      </c>
      <c r="B186" s="70" t="s">
        <v>1230</v>
      </c>
      <c r="C186" s="37">
        <v>37855</v>
      </c>
      <c r="D186" s="38"/>
      <c r="E186" s="68">
        <f t="shared" si="8"/>
        <v>37855</v>
      </c>
      <c r="F186" s="68"/>
      <c r="G186" s="38" t="s">
        <v>1231</v>
      </c>
      <c r="H186" s="42" t="s">
        <v>792</v>
      </c>
      <c r="I186" s="875"/>
      <c r="J186" s="42" t="s">
        <v>732</v>
      </c>
      <c r="K186" s="43" t="s">
        <v>715</v>
      </c>
      <c r="L186" s="44">
        <v>2189232</v>
      </c>
      <c r="M186" s="44"/>
      <c r="N186" s="44"/>
      <c r="O186" s="11"/>
      <c r="P186" s="12" t="s">
        <v>147</v>
      </c>
    </row>
    <row r="187" spans="1:16" ht="21" customHeight="1">
      <c r="A187" s="10">
        <v>16</v>
      </c>
      <c r="B187" s="70" t="s">
        <v>1232</v>
      </c>
      <c r="C187" s="37">
        <v>38856</v>
      </c>
      <c r="D187" s="38"/>
      <c r="E187" s="68">
        <f t="shared" si="8"/>
        <v>38856</v>
      </c>
      <c r="F187" s="68"/>
      <c r="G187" s="38" t="s">
        <v>100</v>
      </c>
      <c r="H187" s="42" t="s">
        <v>792</v>
      </c>
      <c r="I187" s="875"/>
      <c r="J187" s="42" t="s">
        <v>732</v>
      </c>
      <c r="K187" s="43" t="s">
        <v>715</v>
      </c>
      <c r="L187" s="44">
        <v>2189232</v>
      </c>
      <c r="M187" s="44"/>
      <c r="N187" s="44"/>
      <c r="O187" s="11"/>
      <c r="P187" s="12" t="s">
        <v>147</v>
      </c>
    </row>
    <row r="188" spans="1:16" ht="28.15" customHeight="1">
      <c r="A188" s="10">
        <v>17</v>
      </c>
      <c r="B188" s="116" t="s">
        <v>1233</v>
      </c>
      <c r="C188" s="37"/>
      <c r="D188" s="38"/>
      <c r="E188" s="38">
        <v>2021</v>
      </c>
      <c r="F188" s="68"/>
      <c r="G188" s="117" t="s">
        <v>1234</v>
      </c>
      <c r="H188" s="42" t="s">
        <v>792</v>
      </c>
      <c r="I188" s="45" t="s">
        <v>1235</v>
      </c>
      <c r="J188" s="42" t="s">
        <v>744</v>
      </c>
      <c r="K188" s="43" t="s">
        <v>715</v>
      </c>
      <c r="L188" s="108">
        <f>2189232*130%</f>
        <v>2846001.6</v>
      </c>
      <c r="M188" s="108"/>
      <c r="N188" s="108"/>
      <c r="O188" s="11"/>
      <c r="P188" s="12" t="s">
        <v>147</v>
      </c>
    </row>
    <row r="189" spans="1:16" s="75" customFormat="1" ht="21" customHeight="1">
      <c r="A189" s="106"/>
      <c r="B189" s="104"/>
      <c r="C189" s="53"/>
      <c r="D189" s="17"/>
      <c r="E189" s="89"/>
      <c r="F189" s="89"/>
      <c r="G189" s="17"/>
      <c r="H189" s="57"/>
      <c r="I189" s="118"/>
      <c r="J189" s="57"/>
      <c r="K189" s="1"/>
      <c r="L189" s="2"/>
      <c r="M189" s="2"/>
      <c r="N189" s="2"/>
      <c r="O189" s="59"/>
    </row>
    <row r="190" spans="1:16" s="67" customFormat="1" ht="24" customHeight="1">
      <c r="A190" s="61"/>
      <c r="B190" s="77" t="s">
        <v>1236</v>
      </c>
      <c r="C190" s="62"/>
      <c r="D190" s="63"/>
      <c r="E190" s="62"/>
      <c r="F190" s="62"/>
      <c r="G190" s="63"/>
      <c r="H190" s="61"/>
      <c r="I190" s="65"/>
      <c r="J190" s="61"/>
      <c r="K190" s="61"/>
      <c r="L190" s="64">
        <f>SUM(L191:L197)</f>
        <v>17420696</v>
      </c>
      <c r="M190" s="64"/>
      <c r="N190" s="64"/>
      <c r="O190" s="66"/>
    </row>
    <row r="191" spans="1:16" ht="21" customHeight="1">
      <c r="A191" s="42">
        <v>1</v>
      </c>
      <c r="B191" s="36" t="s">
        <v>1237</v>
      </c>
      <c r="C191" s="37">
        <v>38909</v>
      </c>
      <c r="D191" s="38"/>
      <c r="E191" s="39" t="s">
        <v>783</v>
      </c>
      <c r="F191" s="68"/>
      <c r="G191" s="38" t="s">
        <v>1238</v>
      </c>
      <c r="H191" s="42" t="s">
        <v>792</v>
      </c>
      <c r="I191" s="870" t="s">
        <v>1239</v>
      </c>
      <c r="J191" s="42" t="s">
        <v>732</v>
      </c>
      <c r="K191" s="43" t="s">
        <v>713</v>
      </c>
      <c r="L191" s="44">
        <v>4331884</v>
      </c>
      <c r="M191" s="44"/>
      <c r="N191" s="44"/>
      <c r="O191" s="11"/>
      <c r="P191" s="12" t="s">
        <v>147</v>
      </c>
    </row>
    <row r="192" spans="1:16" ht="21" customHeight="1">
      <c r="A192" s="42">
        <v>2</v>
      </c>
      <c r="B192" s="36" t="s">
        <v>1240</v>
      </c>
      <c r="C192" s="37" t="s">
        <v>1241</v>
      </c>
      <c r="D192" s="38"/>
      <c r="E192" s="39" t="s">
        <v>736</v>
      </c>
      <c r="F192" s="68"/>
      <c r="G192" s="38" t="s">
        <v>1242</v>
      </c>
      <c r="H192" s="42" t="s">
        <v>792</v>
      </c>
      <c r="I192" s="872"/>
      <c r="J192" s="42" t="s">
        <v>732</v>
      </c>
      <c r="K192" s="43" t="s">
        <v>713</v>
      </c>
      <c r="L192" s="44">
        <v>4331884</v>
      </c>
      <c r="M192" s="44"/>
      <c r="N192" s="44"/>
      <c r="O192" s="11"/>
      <c r="P192" s="12" t="s">
        <v>147</v>
      </c>
    </row>
    <row r="193" spans="1:16" ht="21" customHeight="1">
      <c r="A193" s="42">
        <v>3</v>
      </c>
      <c r="B193" s="36" t="s">
        <v>1243</v>
      </c>
      <c r="C193" s="37" t="s">
        <v>1244</v>
      </c>
      <c r="D193" s="38"/>
      <c r="E193" s="39" t="s">
        <v>1245</v>
      </c>
      <c r="F193" s="68"/>
      <c r="G193" s="50" t="s">
        <v>1246</v>
      </c>
      <c r="H193" s="42" t="s">
        <v>768</v>
      </c>
      <c r="I193" s="870" t="s">
        <v>1247</v>
      </c>
      <c r="J193" s="42" t="s">
        <v>732</v>
      </c>
      <c r="K193" s="43" t="s">
        <v>715</v>
      </c>
      <c r="L193" s="44">
        <v>2189232</v>
      </c>
      <c r="M193" s="44"/>
      <c r="N193" s="44"/>
      <c r="O193" s="11"/>
      <c r="P193" s="12" t="s">
        <v>147</v>
      </c>
    </row>
    <row r="194" spans="1:16" ht="25.15" customHeight="1">
      <c r="A194" s="42">
        <v>4</v>
      </c>
      <c r="B194" s="70" t="s">
        <v>1248</v>
      </c>
      <c r="C194" s="37" t="s">
        <v>1249</v>
      </c>
      <c r="D194" s="38" t="s">
        <v>1250</v>
      </c>
      <c r="E194" s="39" t="s">
        <v>934</v>
      </c>
      <c r="F194" s="68"/>
      <c r="G194" s="50" t="s">
        <v>209</v>
      </c>
      <c r="H194" s="42" t="s">
        <v>792</v>
      </c>
      <c r="I194" s="871"/>
      <c r="J194" s="42" t="s">
        <v>732</v>
      </c>
      <c r="K194" s="43" t="s">
        <v>715</v>
      </c>
      <c r="L194" s="44">
        <v>2189232</v>
      </c>
      <c r="M194" s="44"/>
      <c r="N194" s="44"/>
      <c r="O194" s="11"/>
      <c r="P194" s="12" t="s">
        <v>147</v>
      </c>
    </row>
    <row r="195" spans="1:16" ht="19.899999999999999" customHeight="1">
      <c r="A195" s="42">
        <v>5</v>
      </c>
      <c r="B195" s="70" t="s">
        <v>1251</v>
      </c>
      <c r="C195" s="37"/>
      <c r="D195" s="38" t="s">
        <v>1252</v>
      </c>
      <c r="E195" s="50">
        <v>1992</v>
      </c>
      <c r="F195" s="68"/>
      <c r="G195" s="50" t="s">
        <v>1253</v>
      </c>
      <c r="H195" s="42" t="s">
        <v>733</v>
      </c>
      <c r="I195" s="871"/>
      <c r="J195" s="42" t="s">
        <v>744</v>
      </c>
      <c r="K195" s="43" t="s">
        <v>715</v>
      </c>
      <c r="L195" s="44">
        <v>2189232</v>
      </c>
      <c r="M195" s="44"/>
      <c r="N195" s="44"/>
      <c r="O195" s="11"/>
      <c r="P195" s="12" t="s">
        <v>147</v>
      </c>
    </row>
    <row r="196" spans="1:16" ht="19.899999999999999" customHeight="1">
      <c r="A196" s="42">
        <v>6</v>
      </c>
      <c r="B196" s="70" t="s">
        <v>1254</v>
      </c>
      <c r="C196" s="37"/>
      <c r="D196" s="38" t="s">
        <v>1255</v>
      </c>
      <c r="E196" s="50">
        <v>1959</v>
      </c>
      <c r="F196" s="68"/>
      <c r="G196" s="50" t="s">
        <v>1256</v>
      </c>
      <c r="H196" s="42" t="s">
        <v>763</v>
      </c>
      <c r="I196" s="872"/>
      <c r="J196" s="42" t="s">
        <v>744</v>
      </c>
      <c r="K196" s="43" t="s">
        <v>715</v>
      </c>
      <c r="L196" s="44">
        <v>2189232</v>
      </c>
      <c r="M196" s="44"/>
      <c r="N196" s="44"/>
      <c r="O196" s="11"/>
      <c r="P196" s="12" t="s">
        <v>147</v>
      </c>
    </row>
    <row r="197" spans="1:16" s="75" customFormat="1" ht="19.149999999999999" customHeight="1">
      <c r="A197" s="57"/>
      <c r="B197" s="104"/>
      <c r="C197" s="53"/>
      <c r="D197" s="17"/>
      <c r="E197" s="54"/>
      <c r="F197" s="89"/>
      <c r="G197" s="105"/>
      <c r="H197" s="57"/>
      <c r="I197" s="58"/>
      <c r="J197" s="57"/>
      <c r="K197" s="1"/>
      <c r="L197" s="2"/>
      <c r="M197" s="2"/>
      <c r="N197" s="2"/>
      <c r="O197" s="59"/>
    </row>
    <row r="198" spans="1:16" s="67" customFormat="1" ht="24" customHeight="1">
      <c r="A198" s="61"/>
      <c r="B198" s="77" t="s">
        <v>120</v>
      </c>
      <c r="C198" s="62"/>
      <c r="D198" s="63"/>
      <c r="E198" s="62"/>
      <c r="F198" s="62"/>
      <c r="G198" s="63"/>
      <c r="H198" s="61"/>
      <c r="I198" s="65"/>
      <c r="J198" s="61"/>
      <c r="K198" s="61"/>
      <c r="L198" s="64">
        <f>SUM(L199:L204)</f>
        <v>15888233.6</v>
      </c>
      <c r="M198" s="64"/>
      <c r="N198" s="64"/>
      <c r="O198" s="66"/>
    </row>
    <row r="199" spans="1:16" ht="21" customHeight="1">
      <c r="A199" s="42">
        <v>1</v>
      </c>
      <c r="B199" s="36" t="s">
        <v>1257</v>
      </c>
      <c r="C199" s="37">
        <v>23554</v>
      </c>
      <c r="D199" s="38" t="s">
        <v>1258</v>
      </c>
      <c r="E199" s="68">
        <f>+C199</f>
        <v>23554</v>
      </c>
      <c r="F199" s="68"/>
      <c r="G199" s="38" t="s">
        <v>1259</v>
      </c>
      <c r="H199" s="42" t="s">
        <v>768</v>
      </c>
      <c r="I199" s="870" t="s">
        <v>1260</v>
      </c>
      <c r="J199" s="78" t="s">
        <v>732</v>
      </c>
      <c r="K199" s="43" t="s">
        <v>713</v>
      </c>
      <c r="L199" s="44">
        <v>4331884</v>
      </c>
      <c r="M199" s="44"/>
      <c r="N199" s="44"/>
      <c r="O199" s="11"/>
      <c r="P199" s="12" t="s">
        <v>147</v>
      </c>
    </row>
    <row r="200" spans="1:16" ht="21" customHeight="1">
      <c r="A200" s="42">
        <v>2</v>
      </c>
      <c r="B200" s="36" t="s">
        <v>1261</v>
      </c>
      <c r="C200" s="37" t="s">
        <v>1262</v>
      </c>
      <c r="D200" s="38" t="s">
        <v>1262</v>
      </c>
      <c r="E200" s="39" t="s">
        <v>1263</v>
      </c>
      <c r="F200" s="68"/>
      <c r="G200" s="50" t="s">
        <v>1264</v>
      </c>
      <c r="H200" s="42" t="s">
        <v>763</v>
      </c>
      <c r="I200" s="872"/>
      <c r="J200" s="78" t="s">
        <v>732</v>
      </c>
      <c r="K200" s="43" t="s">
        <v>713</v>
      </c>
      <c r="L200" s="44">
        <v>4331884</v>
      </c>
      <c r="M200" s="44"/>
      <c r="N200" s="44"/>
      <c r="O200" s="11"/>
      <c r="P200" s="12" t="s">
        <v>147</v>
      </c>
    </row>
    <row r="201" spans="1:16" ht="21" customHeight="1">
      <c r="A201" s="42">
        <v>3</v>
      </c>
      <c r="B201" s="70" t="s">
        <v>1265</v>
      </c>
      <c r="C201" s="37">
        <v>22040</v>
      </c>
      <c r="D201" s="38" t="s">
        <v>1266</v>
      </c>
      <c r="E201" s="68">
        <f>+C201</f>
        <v>22040</v>
      </c>
      <c r="F201" s="68"/>
      <c r="G201" s="50" t="s">
        <v>1267</v>
      </c>
      <c r="H201" s="42" t="s">
        <v>763</v>
      </c>
      <c r="I201" s="870" t="s">
        <v>1268</v>
      </c>
      <c r="J201" s="78" t="s">
        <v>732</v>
      </c>
      <c r="K201" s="43" t="s">
        <v>715</v>
      </c>
      <c r="L201" s="44">
        <v>2189232</v>
      </c>
      <c r="M201" s="44"/>
      <c r="N201" s="44"/>
      <c r="O201" s="11"/>
      <c r="P201" s="12" t="s">
        <v>147</v>
      </c>
    </row>
    <row r="202" spans="1:16" ht="21" customHeight="1">
      <c r="A202" s="42">
        <v>4</v>
      </c>
      <c r="B202" s="70" t="s">
        <v>1269</v>
      </c>
      <c r="C202" s="37"/>
      <c r="D202" s="38" t="s">
        <v>1270</v>
      </c>
      <c r="E202" s="38">
        <v>1965</v>
      </c>
      <c r="F202" s="68"/>
      <c r="G202" s="50" t="s">
        <v>1271</v>
      </c>
      <c r="H202" s="42" t="s">
        <v>768</v>
      </c>
      <c r="I202" s="872"/>
      <c r="J202" s="78" t="s">
        <v>732</v>
      </c>
      <c r="K202" s="43" t="s">
        <v>715</v>
      </c>
      <c r="L202" s="44">
        <v>2189232</v>
      </c>
      <c r="M202" s="44"/>
      <c r="N202" s="44"/>
      <c r="O202" s="11"/>
      <c r="P202" s="12" t="s">
        <v>147</v>
      </c>
    </row>
    <row r="203" spans="1:16" ht="21" customHeight="1">
      <c r="A203" s="42">
        <v>5</v>
      </c>
      <c r="B203" s="70" t="s">
        <v>1272</v>
      </c>
      <c r="C203" s="37"/>
      <c r="D203" s="38" t="s">
        <v>1273</v>
      </c>
      <c r="E203" s="38">
        <v>2021</v>
      </c>
      <c r="F203" s="68"/>
      <c r="G203" s="80" t="s">
        <v>139</v>
      </c>
      <c r="H203" s="42" t="s">
        <v>792</v>
      </c>
      <c r="I203" s="45" t="s">
        <v>1274</v>
      </c>
      <c r="J203" s="78" t="s">
        <v>744</v>
      </c>
      <c r="K203" s="43" t="s">
        <v>715</v>
      </c>
      <c r="L203" s="108">
        <f>+L201*130%</f>
        <v>2846001.6</v>
      </c>
      <c r="M203" s="108"/>
      <c r="N203" s="108"/>
      <c r="O203" s="11"/>
      <c r="P203" s="12" t="s">
        <v>147</v>
      </c>
    </row>
    <row r="204" spans="1:16" s="75" customFormat="1" ht="21" customHeight="1">
      <c r="A204" s="57"/>
      <c r="B204" s="104"/>
      <c r="C204" s="53"/>
      <c r="D204" s="17"/>
      <c r="E204" s="89"/>
      <c r="F204" s="89"/>
      <c r="G204" s="105"/>
      <c r="H204" s="105"/>
      <c r="I204" s="105"/>
      <c r="J204" s="57"/>
      <c r="K204" s="1"/>
      <c r="L204" s="119"/>
      <c r="M204" s="119"/>
      <c r="N204" s="119"/>
      <c r="O204" s="59"/>
    </row>
    <row r="205" spans="1:16" ht="24" customHeight="1">
      <c r="A205" s="42">
        <f>+A12+A22+A45+A70+A86+A105+A116+A120+A169+A188+A196+A203</f>
        <v>174</v>
      </c>
      <c r="B205" s="120" t="s">
        <v>1275</v>
      </c>
      <c r="C205" s="37"/>
      <c r="D205" s="38"/>
      <c r="E205" s="37"/>
      <c r="F205" s="37"/>
      <c r="G205" s="38"/>
      <c r="H205" s="38"/>
      <c r="I205" s="38"/>
      <c r="J205" s="42"/>
      <c r="K205" s="42"/>
      <c r="L205" s="121">
        <f>+L7+L14+L24+L47+L72+L88+L107+L118+L122+L171+L190+L198</f>
        <v>435993596.19999999</v>
      </c>
      <c r="M205" s="121"/>
      <c r="N205" s="121"/>
      <c r="O205" s="11"/>
    </row>
    <row r="206" spans="1:16">
      <c r="A206" s="880"/>
      <c r="B206" s="880"/>
      <c r="L206" s="125"/>
      <c r="M206" s="125"/>
      <c r="N206" s="125"/>
    </row>
    <row r="207" spans="1:16" s="129" customFormat="1">
      <c r="A207" s="127"/>
      <c r="B207" s="126"/>
      <c r="C207" s="122"/>
      <c r="D207" s="123"/>
      <c r="E207" s="122"/>
      <c r="F207" s="122"/>
      <c r="G207" s="123"/>
      <c r="H207" s="123"/>
      <c r="I207" s="123"/>
      <c r="J207" s="124"/>
      <c r="K207" s="124"/>
      <c r="L207" s="126"/>
      <c r="M207" s="126"/>
      <c r="N207" s="126"/>
      <c r="O207" s="128"/>
    </row>
    <row r="208" spans="1:16" s="129" customFormat="1">
      <c r="A208" s="127"/>
      <c r="B208" s="126"/>
      <c r="C208" s="122"/>
      <c r="D208" s="123"/>
      <c r="E208" s="122"/>
      <c r="F208" s="122"/>
      <c r="G208" s="123"/>
      <c r="H208" s="123"/>
      <c r="I208" s="123"/>
      <c r="J208" s="124"/>
      <c r="K208" s="124"/>
      <c r="L208" s="126"/>
      <c r="M208" s="126"/>
      <c r="N208" s="126"/>
      <c r="O208" s="85"/>
    </row>
    <row r="210" spans="2:14">
      <c r="L210" s="125"/>
      <c r="M210" s="125"/>
      <c r="N210" s="125"/>
    </row>
    <row r="212" spans="2:14">
      <c r="B212" s="125"/>
    </row>
    <row r="213" spans="2:14">
      <c r="G213" s="130"/>
      <c r="H213" s="130"/>
      <c r="I213" s="130"/>
    </row>
  </sheetData>
  <mergeCells count="79">
    <mergeCell ref="O21:O22"/>
    <mergeCell ref="A2:L2"/>
    <mergeCell ref="A3:L3"/>
    <mergeCell ref="O5:O6"/>
    <mergeCell ref="O9:O10"/>
    <mergeCell ref="A5:A6"/>
    <mergeCell ref="B5:B6"/>
    <mergeCell ref="C5:C6"/>
    <mergeCell ref="E5:E6"/>
    <mergeCell ref="G5:G6"/>
    <mergeCell ref="J5:J6"/>
    <mergeCell ref="K5:K6"/>
    <mergeCell ref="L5:L6"/>
    <mergeCell ref="O51:O52"/>
    <mergeCell ref="O54:O55"/>
    <mergeCell ref="O48:O49"/>
    <mergeCell ref="O36:O37"/>
    <mergeCell ref="O32:O33"/>
    <mergeCell ref="O176:O177"/>
    <mergeCell ref="O81:O82"/>
    <mergeCell ref="O60:O61"/>
    <mergeCell ref="O63:O64"/>
    <mergeCell ref="O56:O57"/>
    <mergeCell ref="I54:I55"/>
    <mergeCell ref="A206:B206"/>
    <mergeCell ref="H5:I5"/>
    <mergeCell ref="I9:I10"/>
    <mergeCell ref="I15:I16"/>
    <mergeCell ref="I17:I18"/>
    <mergeCell ref="I21:I22"/>
    <mergeCell ref="I25:I27"/>
    <mergeCell ref="I28:I29"/>
    <mergeCell ref="I30:I31"/>
    <mergeCell ref="I32:I33"/>
    <mergeCell ref="I34:I35"/>
    <mergeCell ref="I36:I40"/>
    <mergeCell ref="I41:I44"/>
    <mergeCell ref="I48:I50"/>
    <mergeCell ref="I51:I52"/>
    <mergeCell ref="I108:I109"/>
    <mergeCell ref="I56:I59"/>
    <mergeCell ref="I60:I61"/>
    <mergeCell ref="I63:I65"/>
    <mergeCell ref="I66:I68"/>
    <mergeCell ref="I69:I70"/>
    <mergeCell ref="I76:I79"/>
    <mergeCell ref="I81:I83"/>
    <mergeCell ref="I90:I94"/>
    <mergeCell ref="I97:I98"/>
    <mergeCell ref="I102:I103"/>
    <mergeCell ref="I104:I105"/>
    <mergeCell ref="I148:I149"/>
    <mergeCell ref="I112:I113"/>
    <mergeCell ref="I115:I116"/>
    <mergeCell ref="I123:I126"/>
    <mergeCell ref="I127:I128"/>
    <mergeCell ref="I130:I131"/>
    <mergeCell ref="I132:I133"/>
    <mergeCell ref="I134:I135"/>
    <mergeCell ref="I136:I140"/>
    <mergeCell ref="I141:I142"/>
    <mergeCell ref="I143:I144"/>
    <mergeCell ref="I145:I146"/>
    <mergeCell ref="I193:I196"/>
    <mergeCell ref="I199:I200"/>
    <mergeCell ref="I201:I202"/>
    <mergeCell ref="M5:M6"/>
    <mergeCell ref="I172:I173"/>
    <mergeCell ref="I175:I177"/>
    <mergeCell ref="I178:I179"/>
    <mergeCell ref="I182:I183"/>
    <mergeCell ref="I185:I187"/>
    <mergeCell ref="I191:I192"/>
    <mergeCell ref="I150:I151"/>
    <mergeCell ref="I152:I154"/>
    <mergeCell ref="I156:I157"/>
    <mergeCell ref="I163:I164"/>
    <mergeCell ref="I165:I166"/>
    <mergeCell ref="I167:I16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H11"/>
  <sheetViews>
    <sheetView workbookViewId="0">
      <selection activeCell="P16" sqref="P16"/>
    </sheetView>
  </sheetViews>
  <sheetFormatPr defaultRowHeight="15"/>
  <cols>
    <col min="1" max="1" width="6.28515625" customWidth="1"/>
    <col min="2" max="2" width="12.7109375" customWidth="1"/>
    <col min="3" max="3" width="7.7109375" customWidth="1"/>
    <col min="4" max="4" width="9.42578125" customWidth="1"/>
    <col min="5" max="5" width="10.85546875" customWidth="1"/>
    <col min="6" max="7" width="14.28515625" customWidth="1"/>
    <col min="8" max="8" width="12.5703125" customWidth="1"/>
  </cols>
  <sheetData>
    <row r="5" spans="1:8" ht="22.15" customHeight="1">
      <c r="A5" s="896" t="s">
        <v>718</v>
      </c>
      <c r="B5" s="896" t="s">
        <v>1291</v>
      </c>
      <c r="C5" s="897" t="s">
        <v>1294</v>
      </c>
      <c r="D5" s="897" t="s">
        <v>1297</v>
      </c>
      <c r="E5" s="897" t="s">
        <v>1295</v>
      </c>
      <c r="F5" s="896" t="s">
        <v>1296</v>
      </c>
      <c r="G5" s="896"/>
      <c r="H5" s="896"/>
    </row>
    <row r="6" spans="1:8" ht="39" customHeight="1">
      <c r="A6" s="896"/>
      <c r="B6" s="896"/>
      <c r="C6" s="898"/>
      <c r="D6" s="898"/>
      <c r="E6" s="898"/>
      <c r="F6" s="147" t="s">
        <v>1292</v>
      </c>
      <c r="G6" s="147" t="s">
        <v>1289</v>
      </c>
      <c r="H6" s="147" t="s">
        <v>1293</v>
      </c>
    </row>
    <row r="7" spans="1:8" ht="15.75">
      <c r="A7" s="148">
        <v>1</v>
      </c>
      <c r="B7" s="142" t="s">
        <v>712</v>
      </c>
      <c r="C7" s="142">
        <v>7</v>
      </c>
      <c r="D7" s="142">
        <v>12</v>
      </c>
      <c r="E7" s="141">
        <v>5403210</v>
      </c>
      <c r="F7" s="141">
        <f>+C7*E7</f>
        <v>37822470</v>
      </c>
      <c r="G7" s="141">
        <f>+$E$10*C7</f>
        <v>15324624</v>
      </c>
      <c r="H7" s="141">
        <f>+F7-G7</f>
        <v>22497846</v>
      </c>
    </row>
    <row r="8" spans="1:8" ht="15.75">
      <c r="A8" s="148">
        <v>2</v>
      </c>
      <c r="B8" s="142" t="s">
        <v>713</v>
      </c>
      <c r="C8" s="142">
        <v>30</v>
      </c>
      <c r="D8" s="142">
        <v>12</v>
      </c>
      <c r="E8" s="141">
        <v>4331884</v>
      </c>
      <c r="F8" s="141">
        <f>+C8*E8</f>
        <v>129956520</v>
      </c>
      <c r="G8" s="141">
        <f>+$E$10*C8</f>
        <v>65676960</v>
      </c>
      <c r="H8" s="141">
        <f>+F8-G8</f>
        <v>64279560</v>
      </c>
    </row>
    <row r="9" spans="1:8" ht="15.75">
      <c r="A9" s="148">
        <v>3</v>
      </c>
      <c r="B9" s="142" t="s">
        <v>714</v>
      </c>
      <c r="C9" s="142">
        <v>28</v>
      </c>
      <c r="D9" s="142">
        <v>12</v>
      </c>
      <c r="E9" s="141">
        <v>3252360</v>
      </c>
      <c r="F9" s="141">
        <f>+C9*E9</f>
        <v>91066080</v>
      </c>
      <c r="G9" s="141">
        <f>+E9*15+(C9-15)*E10</f>
        <v>77245416</v>
      </c>
      <c r="H9" s="141">
        <f>+F9-G9</f>
        <v>13820664</v>
      </c>
    </row>
    <row r="10" spans="1:8" ht="15.75">
      <c r="A10" s="148">
        <v>4</v>
      </c>
      <c r="B10" s="142" t="s">
        <v>715</v>
      </c>
      <c r="C10" s="142">
        <v>335</v>
      </c>
      <c r="D10" s="142">
        <v>12</v>
      </c>
      <c r="E10" s="141">
        <v>2189232</v>
      </c>
      <c r="F10" s="141">
        <f>+C10*E10</f>
        <v>733392720</v>
      </c>
      <c r="G10" s="141">
        <f>+F10</f>
        <v>733392720</v>
      </c>
      <c r="H10" s="141"/>
    </row>
    <row r="11" spans="1:8" s="145" customFormat="1" ht="15.75">
      <c r="A11" s="144"/>
      <c r="B11" s="143" t="s">
        <v>1290</v>
      </c>
      <c r="C11" s="143">
        <f>SUM(C7:C10)</f>
        <v>400</v>
      </c>
      <c r="D11" s="143"/>
      <c r="E11" s="141"/>
      <c r="F11" s="146">
        <f>SUM(F7:F10)</f>
        <v>992237790</v>
      </c>
      <c r="G11" s="146">
        <f t="shared" ref="G11:H11" si="0">SUM(G7:G10)</f>
        <v>891639720</v>
      </c>
      <c r="H11" s="146">
        <f t="shared" si="0"/>
        <v>100598070</v>
      </c>
    </row>
  </sheetData>
  <mergeCells count="6">
    <mergeCell ref="F5:H5"/>
    <mergeCell ref="B5:B6"/>
    <mergeCell ref="C5:C6"/>
    <mergeCell ref="E5:E6"/>
    <mergeCell ref="A5:A6"/>
    <mergeCell ref="D5: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DS co tien</vt:lpstr>
      <vt:lpstr>CBNV (2)</vt:lpstr>
      <vt:lpstr>CBNV</vt:lpstr>
      <vt:lpstr>THÂN NHÂN</vt:lpstr>
      <vt:lpstr>Sheet1</vt:lpstr>
      <vt:lpstr>TN+Huu</vt:lpstr>
      <vt:lpstr>CCKC</vt:lpstr>
      <vt:lpstr>Than nhan</vt:lpstr>
      <vt:lpstr>Bang tinh du toan phi bh</vt:lpstr>
      <vt:lpstr>KH trien khai</vt:lpstr>
      <vt:lpstr>CBNV!Print_Area</vt:lpstr>
      <vt:lpstr>'CBNV (2)'!Print_Area</vt:lpstr>
      <vt:lpstr>'DS co tien'!Print_Area</vt:lpstr>
      <vt:lpstr>CBNV!Print_Titles</vt:lpstr>
      <vt:lpstr>'CBNV (2)'!Print_Titles</vt:lpstr>
      <vt:lpstr>'DS co tien'!Print_Titles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Hương Giang</dc:creator>
  <cp:lastModifiedBy>Nguyễn Thị Loan</cp:lastModifiedBy>
  <cp:lastPrinted>2024-01-08T04:01:30Z</cp:lastPrinted>
  <dcterms:created xsi:type="dcterms:W3CDTF">2022-09-15T06:37:53Z</dcterms:created>
  <dcterms:modified xsi:type="dcterms:W3CDTF">2025-01-15T05:31:18Z</dcterms:modified>
</cp:coreProperties>
</file>