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tung.nguyen\Desktop\0 Project\stock\template\"/>
    </mc:Choice>
  </mc:AlternateContent>
  <xr:revisionPtr revIDLastSave="0" documentId="13_ncr:1_{1D9F140F-7F49-4AC2-86AD-9E815E2EA27B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Signal" sheetId="1" r:id="rId1"/>
    <sheet name="Valuation" sheetId="2" r:id="rId2"/>
    <sheet name="FCFF" sheetId="3" r:id="rId3"/>
    <sheet name="FCFF_HPG" sheetId="8" r:id="rId4"/>
    <sheet name="CAGR" sheetId="9" r:id="rId5"/>
    <sheet name="Beta" sheetId="7" r:id="rId6"/>
    <sheet name="BetaTemplate" sheetId="5" r:id="rId7"/>
    <sheet name="temp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9" l="1"/>
  <c r="L23" i="9"/>
  <c r="K23" i="9"/>
  <c r="G5" i="9"/>
  <c r="G6" i="9" s="1"/>
  <c r="G7" i="9" s="1"/>
  <c r="G4" i="9"/>
  <c r="G3" i="9"/>
  <c r="F7" i="9"/>
  <c r="L8" i="9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K8" i="9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L4" i="9"/>
  <c r="L5" i="9" s="1"/>
  <c r="L6" i="9" s="1"/>
  <c r="L7" i="9" s="1"/>
  <c r="K4" i="9"/>
  <c r="K5" i="9" s="1"/>
  <c r="K6" i="9" s="1"/>
  <c r="K7" i="9" s="1"/>
  <c r="L3" i="9"/>
  <c r="K3" i="9"/>
  <c r="B3" i="9"/>
  <c r="B4" i="9" s="1"/>
  <c r="B5" i="9" s="1"/>
  <c r="B6" i="9" s="1"/>
  <c r="B7" i="9" s="1"/>
  <c r="C4" i="9"/>
  <c r="C5" i="9" s="1"/>
  <c r="C6" i="9" s="1"/>
  <c r="C7" i="9" s="1"/>
  <c r="C3" i="9"/>
  <c r="F17" i="8"/>
  <c r="F65" i="8"/>
  <c r="G64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I60" i="8"/>
  <c r="I64" i="8" s="1"/>
  <c r="H60" i="8"/>
  <c r="H64" i="8" s="1"/>
  <c r="G60" i="8"/>
  <c r="H59" i="8"/>
  <c r="I59" i="8" s="1"/>
  <c r="J59" i="8" s="1"/>
  <c r="K59" i="8" s="1"/>
  <c r="H56" i="8"/>
  <c r="G56" i="8"/>
  <c r="K55" i="8"/>
  <c r="J55" i="8"/>
  <c r="I55" i="8"/>
  <c r="H55" i="8"/>
  <c r="G55" i="8"/>
  <c r="G53" i="8"/>
  <c r="H53" i="8" s="1"/>
  <c r="I53" i="8" s="1"/>
  <c r="G51" i="8"/>
  <c r="H51" i="8" s="1"/>
  <c r="I51" i="8" s="1"/>
  <c r="J51" i="8" s="1"/>
  <c r="K51" i="8" s="1"/>
  <c r="F49" i="8"/>
  <c r="H46" i="8"/>
  <c r="I46" i="8" s="1"/>
  <c r="J46" i="8" s="1"/>
  <c r="K46" i="8" s="1"/>
  <c r="G46" i="8"/>
  <c r="F43" i="8"/>
  <c r="G39" i="8"/>
  <c r="H39" i="8" s="1"/>
  <c r="I39" i="8" s="1"/>
  <c r="J39" i="8" s="1"/>
  <c r="K39" i="8" s="1"/>
  <c r="F37" i="8"/>
  <c r="H33" i="8"/>
  <c r="I33" i="8" s="1"/>
  <c r="J33" i="8" s="1"/>
  <c r="K33" i="8" s="1"/>
  <c r="G33" i="8"/>
  <c r="F30" i="8"/>
  <c r="G24" i="8"/>
  <c r="H24" i="8" s="1"/>
  <c r="I24" i="8" s="1"/>
  <c r="J24" i="8" s="1"/>
  <c r="K24" i="8" s="1"/>
  <c r="G13" i="8"/>
  <c r="H13" i="8" s="1"/>
  <c r="G12" i="8"/>
  <c r="H12" i="8" s="1"/>
  <c r="I12" i="8" s="1"/>
  <c r="J12" i="8" s="1"/>
  <c r="K12" i="8" s="1"/>
  <c r="G9" i="8"/>
  <c r="H9" i="8" s="1"/>
  <c r="I9" i="8" s="1"/>
  <c r="J9" i="8" s="1"/>
  <c r="K9" i="8" s="1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4" i="7"/>
  <c r="C5" i="7" s="1"/>
  <c r="C6" i="7" s="1"/>
  <c r="C7" i="7" s="1"/>
  <c r="C8" i="7" s="1"/>
  <c r="C3" i="7"/>
  <c r="F6" i="6"/>
  <c r="B5" i="6"/>
  <c r="F5" i="6"/>
  <c r="F4" i="6"/>
  <c r="F3" i="6"/>
  <c r="E6" i="6"/>
  <c r="E5" i="6"/>
  <c r="E4" i="6"/>
  <c r="E3" i="6"/>
  <c r="D4" i="6"/>
  <c r="D3" i="6"/>
  <c r="G53" i="3"/>
  <c r="H53" i="3" s="1"/>
  <c r="I53" i="3" s="1"/>
  <c r="I55" i="3"/>
  <c r="G51" i="3"/>
  <c r="H51" i="3" s="1"/>
  <c r="I51" i="3" s="1"/>
  <c r="J51" i="3" s="1"/>
  <c r="K51" i="3" s="1"/>
  <c r="F43" i="3"/>
  <c r="G39" i="3"/>
  <c r="H39" i="3" s="1"/>
  <c r="I39" i="3" s="1"/>
  <c r="J39" i="3" s="1"/>
  <c r="K39" i="3" s="1"/>
  <c r="F49" i="3"/>
  <c r="G46" i="3"/>
  <c r="H46" i="3" s="1"/>
  <c r="I46" i="3" s="1"/>
  <c r="J46" i="3" s="1"/>
  <c r="K46" i="3" s="1"/>
  <c r="F37" i="3"/>
  <c r="G33" i="3"/>
  <c r="H33" i="3" s="1"/>
  <c r="I33" i="3" s="1"/>
  <c r="J33" i="3" s="1"/>
  <c r="K33" i="3" s="1"/>
  <c r="G13" i="3"/>
  <c r="G17" i="3" s="1"/>
  <c r="G9" i="3"/>
  <c r="H9" i="3" s="1"/>
  <c r="I9" i="3" s="1"/>
  <c r="J9" i="3" s="1"/>
  <c r="K9" i="3" s="1"/>
  <c r="BE62" i="3"/>
  <c r="BD62" i="3"/>
  <c r="BC62" i="3"/>
  <c r="BB62" i="3"/>
  <c r="BA62" i="3"/>
  <c r="AZ62" i="3"/>
  <c r="AY62" i="3"/>
  <c r="AX62" i="3"/>
  <c r="AW62" i="3"/>
  <c r="BF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5" i="3" s="1"/>
  <c r="G60" i="3"/>
  <c r="H59" i="3"/>
  <c r="H60" i="3" s="1"/>
  <c r="F17" i="3"/>
  <c r="F30" i="3"/>
  <c r="G24" i="3"/>
  <c r="H24" i="3" s="1"/>
  <c r="I24" i="3" s="1"/>
  <c r="J24" i="3" s="1"/>
  <c r="K24" i="3" s="1"/>
  <c r="G12" i="3"/>
  <c r="H12" i="3" s="1"/>
  <c r="I12" i="3" s="1"/>
  <c r="J12" i="3" s="1"/>
  <c r="K12" i="3" s="1"/>
  <c r="J5" i="1"/>
  <c r="C5" i="1"/>
  <c r="J4" i="1"/>
  <c r="C4" i="1"/>
  <c r="J3" i="1"/>
  <c r="C3" i="1"/>
  <c r="K60" i="8" l="1"/>
  <c r="K64" i="8" s="1"/>
  <c r="L59" i="8"/>
  <c r="I56" i="8"/>
  <c r="J53" i="8"/>
  <c r="I13" i="8"/>
  <c r="H17" i="8"/>
  <c r="G17" i="8"/>
  <c r="J60" i="8"/>
  <c r="J64" i="8" s="1"/>
  <c r="H4" i="7"/>
  <c r="H3" i="7"/>
  <c r="G3" i="7"/>
  <c r="G56" i="3"/>
  <c r="H55" i="3"/>
  <c r="H56" i="3"/>
  <c r="G55" i="3"/>
  <c r="H13" i="3"/>
  <c r="G64" i="3"/>
  <c r="H64" i="3"/>
  <c r="I59" i="3"/>
  <c r="J59" i="3" s="1"/>
  <c r="K59" i="3" s="1"/>
  <c r="L59" i="3" s="1"/>
  <c r="M59" i="3" s="1"/>
  <c r="N59" i="3" s="1"/>
  <c r="O59" i="3" s="1"/>
  <c r="P59" i="3" s="1"/>
  <c r="J56" i="8" l="1"/>
  <c r="K53" i="8"/>
  <c r="K56" i="8" s="1"/>
  <c r="J13" i="8"/>
  <c r="I17" i="8"/>
  <c r="L60" i="8"/>
  <c r="L64" i="8" s="1"/>
  <c r="M59" i="8"/>
  <c r="G5" i="7"/>
  <c r="G4" i="7"/>
  <c r="H5" i="7"/>
  <c r="K55" i="3"/>
  <c r="J55" i="3"/>
  <c r="J53" i="3"/>
  <c r="I56" i="3"/>
  <c r="I13" i="3"/>
  <c r="H17" i="3"/>
  <c r="Q59" i="3"/>
  <c r="P60" i="3"/>
  <c r="P64" i="3" s="1"/>
  <c r="I60" i="3"/>
  <c r="I64" i="3" s="1"/>
  <c r="N60" i="3"/>
  <c r="N64" i="3" s="1"/>
  <c r="M60" i="3"/>
  <c r="M64" i="3" s="1"/>
  <c r="O60" i="3"/>
  <c r="O64" i="3" s="1"/>
  <c r="J60" i="3"/>
  <c r="J64" i="3" s="1"/>
  <c r="L60" i="3"/>
  <c r="L64" i="3" s="1"/>
  <c r="K60" i="3"/>
  <c r="K64" i="3" s="1"/>
  <c r="K13" i="8" l="1"/>
  <c r="K17" i="8" s="1"/>
  <c r="F20" i="8" s="1"/>
  <c r="J17" i="8"/>
  <c r="F19" i="8" s="1"/>
  <c r="F21" i="8" s="1"/>
  <c r="M60" i="8"/>
  <c r="M64" i="8" s="1"/>
  <c r="N59" i="8"/>
  <c r="H6" i="7"/>
  <c r="G6" i="7"/>
  <c r="K53" i="3"/>
  <c r="K56" i="3" s="1"/>
  <c r="J56" i="3"/>
  <c r="J13" i="3"/>
  <c r="I17" i="3"/>
  <c r="R59" i="3"/>
  <c r="Q60" i="3"/>
  <c r="Q64" i="3" s="1"/>
  <c r="N60" i="8" l="1"/>
  <c r="N64" i="8" s="1"/>
  <c r="O59" i="8"/>
  <c r="H7" i="7"/>
  <c r="G7" i="7"/>
  <c r="K13" i="3"/>
  <c r="K17" i="3" s="1"/>
  <c r="F20" i="3" s="1"/>
  <c r="J17" i="3"/>
  <c r="S59" i="3"/>
  <c r="R60" i="3"/>
  <c r="R64" i="3" s="1"/>
  <c r="O60" i="8" l="1"/>
  <c r="O64" i="8" s="1"/>
  <c r="P59" i="8"/>
  <c r="G8" i="7"/>
  <c r="H8" i="7"/>
  <c r="F19" i="3"/>
  <c r="F21" i="3" s="1"/>
  <c r="S60" i="3"/>
  <c r="S64" i="3" s="1"/>
  <c r="T59" i="3"/>
  <c r="Q59" i="8" l="1"/>
  <c r="P60" i="8"/>
  <c r="P64" i="8" s="1"/>
  <c r="H9" i="7"/>
  <c r="G9" i="7"/>
  <c r="T60" i="3"/>
  <c r="T64" i="3" s="1"/>
  <c r="U59" i="3"/>
  <c r="R59" i="8" l="1"/>
  <c r="Q60" i="8"/>
  <c r="Q64" i="8" s="1"/>
  <c r="G10" i="7"/>
  <c r="H10" i="7"/>
  <c r="U60" i="3"/>
  <c r="U64" i="3" s="1"/>
  <c r="V59" i="3"/>
  <c r="S59" i="8" l="1"/>
  <c r="R60" i="8"/>
  <c r="R64" i="8" s="1"/>
  <c r="G11" i="7"/>
  <c r="H11" i="7"/>
  <c r="V60" i="3"/>
  <c r="V64" i="3" s="1"/>
  <c r="W59" i="3"/>
  <c r="S60" i="8" l="1"/>
  <c r="S64" i="8" s="1"/>
  <c r="T59" i="8"/>
  <c r="H12" i="7"/>
  <c r="G12" i="7"/>
  <c r="W60" i="3"/>
  <c r="W64" i="3" s="1"/>
  <c r="X59" i="3"/>
  <c r="T60" i="8" l="1"/>
  <c r="T64" i="8" s="1"/>
  <c r="U59" i="8"/>
  <c r="G13" i="7"/>
  <c r="H13" i="7"/>
  <c r="X60" i="3"/>
  <c r="X64" i="3" s="1"/>
  <c r="Y59" i="3"/>
  <c r="U60" i="8" l="1"/>
  <c r="U64" i="8" s="1"/>
  <c r="V59" i="8"/>
  <c r="H14" i="7"/>
  <c r="G14" i="7"/>
  <c r="Z59" i="3"/>
  <c r="Y60" i="3"/>
  <c r="Y64" i="3" s="1"/>
  <c r="V60" i="8" l="1"/>
  <c r="V64" i="8" s="1"/>
  <c r="W59" i="8"/>
  <c r="H15" i="7"/>
  <c r="G15" i="7"/>
  <c r="AA59" i="3"/>
  <c r="Z60" i="3"/>
  <c r="Z64" i="3" s="1"/>
  <c r="W60" i="8" l="1"/>
  <c r="W64" i="8" s="1"/>
  <c r="X59" i="8"/>
  <c r="H16" i="7"/>
  <c r="G16" i="7"/>
  <c r="AB59" i="3"/>
  <c r="AA60" i="3"/>
  <c r="AA64" i="3" s="1"/>
  <c r="Y59" i="8" l="1"/>
  <c r="X60" i="8"/>
  <c r="X64" i="8" s="1"/>
  <c r="H17" i="7"/>
  <c r="G17" i="7"/>
  <c r="AC59" i="3"/>
  <c r="AB60" i="3"/>
  <c r="AB64" i="3" s="1"/>
  <c r="Z59" i="8" l="1"/>
  <c r="Y60" i="8"/>
  <c r="Y64" i="8" s="1"/>
  <c r="H18" i="7"/>
  <c r="G18" i="7"/>
  <c r="AC60" i="3"/>
  <c r="AC64" i="3" s="1"/>
  <c r="AD59" i="3"/>
  <c r="Z60" i="8" l="1"/>
  <c r="Z64" i="8" s="1"/>
  <c r="AA59" i="8"/>
  <c r="G19" i="7"/>
  <c r="H19" i="7"/>
  <c r="AD60" i="3"/>
  <c r="AD64" i="3" s="1"/>
  <c r="AE59" i="3"/>
  <c r="AA60" i="8" l="1"/>
  <c r="AA64" i="8" s="1"/>
  <c r="AB59" i="8"/>
  <c r="H20" i="7"/>
  <c r="G20" i="7"/>
  <c r="AE60" i="3"/>
  <c r="AE64" i="3" s="1"/>
  <c r="AF59" i="3"/>
  <c r="AB60" i="8" l="1"/>
  <c r="AB64" i="8" s="1"/>
  <c r="AC59" i="8"/>
  <c r="G21" i="7"/>
  <c r="H21" i="7"/>
  <c r="AF60" i="3"/>
  <c r="AF64" i="3" s="1"/>
  <c r="AG59" i="3"/>
  <c r="AC60" i="8" l="1"/>
  <c r="AC64" i="8" s="1"/>
  <c r="AD59" i="8"/>
  <c r="H22" i="7"/>
  <c r="G22" i="7"/>
  <c r="AG60" i="3"/>
  <c r="AG64" i="3" s="1"/>
  <c r="AH59" i="3"/>
  <c r="AD60" i="8" l="1"/>
  <c r="AD64" i="8" s="1"/>
  <c r="AE59" i="8"/>
  <c r="G23" i="7"/>
  <c r="H23" i="7"/>
  <c r="AH60" i="3"/>
  <c r="AH64" i="3" s="1"/>
  <c r="AI59" i="3"/>
  <c r="AE60" i="8" l="1"/>
  <c r="AE64" i="8" s="1"/>
  <c r="AF59" i="8"/>
  <c r="H24" i="7"/>
  <c r="G24" i="7"/>
  <c r="AI60" i="3"/>
  <c r="AI64" i="3" s="1"/>
  <c r="AJ59" i="3"/>
  <c r="AG59" i="8" l="1"/>
  <c r="AF60" i="8"/>
  <c r="AF64" i="8" s="1"/>
  <c r="H25" i="7"/>
  <c r="G25" i="7"/>
  <c r="AJ60" i="3"/>
  <c r="AJ64" i="3" s="1"/>
  <c r="AK59" i="3"/>
  <c r="AH59" i="8" l="1"/>
  <c r="AG60" i="8"/>
  <c r="AG64" i="8" s="1"/>
  <c r="H26" i="7"/>
  <c r="G26" i="7"/>
  <c r="AL59" i="3"/>
  <c r="AK60" i="3"/>
  <c r="AK64" i="3" s="1"/>
  <c r="AH60" i="8" l="1"/>
  <c r="AH64" i="8" s="1"/>
  <c r="AI59" i="8"/>
  <c r="H27" i="7"/>
  <c r="G27" i="7"/>
  <c r="AL60" i="3"/>
  <c r="AL64" i="3" s="1"/>
  <c r="AM59" i="3"/>
  <c r="AI60" i="8" l="1"/>
  <c r="AI64" i="8" s="1"/>
  <c r="AJ59" i="8"/>
  <c r="G28" i="7"/>
  <c r="H28" i="7"/>
  <c r="AN59" i="3"/>
  <c r="AM60" i="3"/>
  <c r="AM64" i="3" s="1"/>
  <c r="AJ60" i="8" l="1"/>
  <c r="AJ64" i="8" s="1"/>
  <c r="AK59" i="8"/>
  <c r="H29" i="7"/>
  <c r="G29" i="7"/>
  <c r="AN60" i="3"/>
  <c r="AN64" i="3" s="1"/>
  <c r="AO59" i="3"/>
  <c r="AK60" i="8" l="1"/>
  <c r="AK64" i="8" s="1"/>
  <c r="AL59" i="8"/>
  <c r="G30" i="7"/>
  <c r="H30" i="7"/>
  <c r="AO60" i="3"/>
  <c r="AO64" i="3" s="1"/>
  <c r="AP59" i="3"/>
  <c r="AL60" i="8" l="1"/>
  <c r="AL64" i="8" s="1"/>
  <c r="AM59" i="8"/>
  <c r="H31" i="7"/>
  <c r="G31" i="7"/>
  <c r="AP60" i="3"/>
  <c r="AP64" i="3" s="1"/>
  <c r="AQ59" i="3"/>
  <c r="AM60" i="8" l="1"/>
  <c r="AM64" i="8" s="1"/>
  <c r="AN59" i="8"/>
  <c r="H32" i="7"/>
  <c r="G32" i="7"/>
  <c r="AQ60" i="3"/>
  <c r="AQ64" i="3" s="1"/>
  <c r="AR59" i="3"/>
  <c r="AO59" i="8" l="1"/>
  <c r="AN60" i="8"/>
  <c r="AN64" i="8" s="1"/>
  <c r="H33" i="7"/>
  <c r="G33" i="7"/>
  <c r="AR60" i="3"/>
  <c r="AR64" i="3" s="1"/>
  <c r="AS59" i="3"/>
  <c r="AP59" i="8" l="1"/>
  <c r="AO60" i="8"/>
  <c r="AO64" i="8" s="1"/>
  <c r="G34" i="7"/>
  <c r="H34" i="7"/>
  <c r="AS60" i="3"/>
  <c r="AS64" i="3" s="1"/>
  <c r="AT59" i="3"/>
  <c r="AQ59" i="8" l="1"/>
  <c r="AP60" i="8"/>
  <c r="AP64" i="8" s="1"/>
  <c r="H35" i="7"/>
  <c r="G35" i="7"/>
  <c r="AT60" i="3"/>
  <c r="AT64" i="3" s="1"/>
  <c r="AU59" i="3"/>
  <c r="AQ60" i="8" l="1"/>
  <c r="AQ64" i="8" s="1"/>
  <c r="AR59" i="8"/>
  <c r="H36" i="7"/>
  <c r="G36" i="7"/>
  <c r="AU60" i="3"/>
  <c r="AU64" i="3" s="1"/>
  <c r="AV59" i="3"/>
  <c r="AW59" i="3" s="1"/>
  <c r="AR60" i="8" l="1"/>
  <c r="AR64" i="8" s="1"/>
  <c r="AS59" i="8"/>
  <c r="G37" i="7"/>
  <c r="H37" i="7"/>
  <c r="AX59" i="3"/>
  <c r="AY59" i="3" s="1"/>
  <c r="AW60" i="3"/>
  <c r="AW64" i="3" s="1"/>
  <c r="AV60" i="3"/>
  <c r="AV64" i="3" s="1"/>
  <c r="AS60" i="8" l="1"/>
  <c r="AS64" i="8" s="1"/>
  <c r="AT59" i="8"/>
  <c r="H38" i="7"/>
  <c r="G38" i="7"/>
  <c r="AZ59" i="3"/>
  <c r="AY60" i="3"/>
  <c r="AY64" i="3" s="1"/>
  <c r="AX60" i="3"/>
  <c r="AX64" i="3" s="1"/>
  <c r="AT60" i="8" l="1"/>
  <c r="AT64" i="8" s="1"/>
  <c r="AU59" i="8"/>
  <c r="G39" i="7"/>
  <c r="H39" i="7"/>
  <c r="AZ60" i="3"/>
  <c r="AZ64" i="3" s="1"/>
  <c r="BA59" i="3"/>
  <c r="AU60" i="8" l="1"/>
  <c r="AU64" i="8" s="1"/>
  <c r="AV59" i="8"/>
  <c r="H40" i="7"/>
  <c r="G40" i="7"/>
  <c r="BA60" i="3"/>
  <c r="BA64" i="3" s="1"/>
  <c r="BB59" i="3"/>
  <c r="AW59" i="8" l="1"/>
  <c r="AV60" i="8"/>
  <c r="AV64" i="8" s="1"/>
  <c r="G41" i="7"/>
  <c r="H41" i="7"/>
  <c r="BC59" i="3"/>
  <c r="BB60" i="3"/>
  <c r="BB64" i="3" s="1"/>
  <c r="AX59" i="8" l="1"/>
  <c r="AW60" i="8"/>
  <c r="AW64" i="8" s="1"/>
  <c r="H42" i="7"/>
  <c r="G42" i="7"/>
  <c r="BD59" i="3"/>
  <c r="BC60" i="3"/>
  <c r="BC64" i="3" s="1"/>
  <c r="AY59" i="8" l="1"/>
  <c r="AX60" i="8"/>
  <c r="AX64" i="8" s="1"/>
  <c r="G43" i="7"/>
  <c r="H43" i="7"/>
  <c r="BD60" i="3"/>
  <c r="BD64" i="3" s="1"/>
  <c r="BE59" i="3"/>
  <c r="AY60" i="8" l="1"/>
  <c r="AY64" i="8" s="1"/>
  <c r="AZ59" i="8"/>
  <c r="H44" i="7"/>
  <c r="G44" i="7"/>
  <c r="BE60" i="3"/>
  <c r="BE64" i="3" s="1"/>
  <c r="BF59" i="3"/>
  <c r="BF60" i="3" s="1"/>
  <c r="BF64" i="3" s="1"/>
  <c r="AZ60" i="8" l="1"/>
  <c r="AZ64" i="8" s="1"/>
  <c r="BA59" i="8"/>
  <c r="G45" i="7"/>
  <c r="H45" i="7"/>
  <c r="F64" i="3"/>
  <c r="BA60" i="8" l="1"/>
  <c r="BA64" i="8" s="1"/>
  <c r="BB59" i="8"/>
  <c r="H46" i="7"/>
  <c r="G46" i="7"/>
  <c r="BB60" i="8" l="1"/>
  <c r="BB64" i="8" s="1"/>
  <c r="BC59" i="8"/>
  <c r="G47" i="7"/>
  <c r="H47" i="7"/>
  <c r="BC60" i="8" l="1"/>
  <c r="BC64" i="8" s="1"/>
  <c r="BD59" i="8"/>
  <c r="H48" i="7"/>
  <c r="G48" i="7"/>
  <c r="BE59" i="8" l="1"/>
  <c r="BD60" i="8"/>
  <c r="BD64" i="8" s="1"/>
  <c r="G49" i="7"/>
  <c r="H49" i="7"/>
  <c r="BF59" i="8" l="1"/>
  <c r="BF60" i="8" s="1"/>
  <c r="BF64" i="8" s="1"/>
  <c r="F64" i="8" s="1"/>
  <c r="BE60" i="8"/>
  <c r="BE64" i="8" s="1"/>
  <c r="H50" i="7"/>
  <c r="G50" i="7"/>
  <c r="G51" i="7" l="1"/>
  <c r="H51" i="7"/>
  <c r="H52" i="7" l="1"/>
  <c r="G52" i="7"/>
  <c r="G53" i="7" l="1"/>
  <c r="H53" i="7"/>
  <c r="H54" i="7" l="1"/>
  <c r="G54" i="7"/>
  <c r="G55" i="7" l="1"/>
  <c r="H55" i="7"/>
  <c r="H56" i="7" l="1"/>
  <c r="G56" i="7"/>
  <c r="G57" i="7" l="1"/>
  <c r="H57" i="7"/>
  <c r="H58" i="7" l="1"/>
  <c r="G58" i="7"/>
  <c r="G59" i="7" l="1"/>
  <c r="H59" i="7"/>
  <c r="H60" i="7" l="1"/>
  <c r="G60" i="7"/>
  <c r="G61" i="7" l="1"/>
  <c r="H61" i="7"/>
  <c r="H62" i="7" l="1"/>
  <c r="G62" i="7"/>
  <c r="G63" i="7" l="1"/>
  <c r="H63" i="7"/>
  <c r="H64" i="7" l="1"/>
  <c r="G64" i="7"/>
  <c r="G65" i="7" l="1"/>
  <c r="H65" i="7"/>
  <c r="H66" i="7" l="1"/>
  <c r="G66" i="7"/>
  <c r="G67" i="7" l="1"/>
  <c r="H67" i="7"/>
  <c r="H68" i="7" l="1"/>
  <c r="G68" i="7"/>
  <c r="G69" i="7" l="1"/>
  <c r="H69" i="7"/>
  <c r="H70" i="7" l="1"/>
  <c r="G70" i="7"/>
  <c r="G71" i="7" l="1"/>
  <c r="H71" i="7"/>
  <c r="H72" i="7" l="1"/>
  <c r="G72" i="7"/>
  <c r="G73" i="7" l="1"/>
  <c r="H73" i="7"/>
  <c r="H74" i="7" l="1"/>
  <c r="G74" i="7"/>
  <c r="G75" i="7" l="1"/>
  <c r="H75" i="7"/>
  <c r="H76" i="7" l="1"/>
  <c r="G76" i="7"/>
  <c r="G77" i="7" l="1"/>
  <c r="H77" i="7"/>
  <c r="H78" i="7" l="1"/>
  <c r="G78" i="7"/>
  <c r="G79" i="7" l="1"/>
  <c r="H79" i="7"/>
  <c r="H80" i="7" l="1"/>
  <c r="G80" i="7"/>
  <c r="G81" i="7" l="1"/>
  <c r="H81" i="7"/>
  <c r="H82" i="7" l="1"/>
  <c r="G82" i="7"/>
  <c r="G84" i="7" l="1"/>
  <c r="J2" i="7" s="1"/>
  <c r="G83" i="7"/>
  <c r="H84" i="7"/>
  <c r="J3" i="7" s="1"/>
  <c r="H83" i="7"/>
</calcChain>
</file>

<file path=xl/sharedStrings.xml><?xml version="1.0" encoding="utf-8"?>
<sst xmlns="http://schemas.openxmlformats.org/spreadsheetml/2006/main" count="199" uniqueCount="74">
  <si>
    <t>Symbol</t>
  </si>
  <si>
    <t>Technical Indicator</t>
  </si>
  <si>
    <t>MA20</t>
  </si>
  <si>
    <t>MA50</t>
  </si>
  <si>
    <t>Ichimoku</t>
  </si>
  <si>
    <t>Fibonacci</t>
  </si>
  <si>
    <t>Bollinger</t>
  </si>
  <si>
    <t>MACD</t>
  </si>
  <si>
    <t>Candle</t>
  </si>
  <si>
    <t>Fundamental Indicator</t>
  </si>
  <si>
    <t>p/e industry</t>
  </si>
  <si>
    <t>p/e bluechip</t>
  </si>
  <si>
    <t>p/b industry</t>
  </si>
  <si>
    <t>p/b bluechip</t>
  </si>
  <si>
    <t>fcff valuation</t>
  </si>
  <si>
    <t>book value</t>
  </si>
  <si>
    <t>Correlation With Commodity</t>
  </si>
  <si>
    <t>Increase</t>
  </si>
  <si>
    <t>HPG</t>
  </si>
  <si>
    <t>signal</t>
  </si>
  <si>
    <t>VNM</t>
  </si>
  <si>
    <t>VIC</t>
  </si>
  <si>
    <t>Model Price</t>
  </si>
  <si>
    <t>FCFF</t>
  </si>
  <si>
    <t>P/E</t>
  </si>
  <si>
    <t>P/B</t>
  </si>
  <si>
    <t>Book</t>
  </si>
  <si>
    <t>…</t>
  </si>
  <si>
    <t>Highest Price</t>
  </si>
  <si>
    <t>Period</t>
  </si>
  <si>
    <t>2021Q1</t>
  </si>
  <si>
    <t>2020Q4</t>
  </si>
  <si>
    <t>Assumption</t>
  </si>
  <si>
    <t>Growth</t>
  </si>
  <si>
    <t>WACC</t>
  </si>
  <si>
    <t>Calculator</t>
  </si>
  <si>
    <t>Valuation</t>
  </si>
  <si>
    <t>Metrics/Period</t>
  </si>
  <si>
    <t>CFO</t>
  </si>
  <si>
    <t>Int</t>
  </si>
  <si>
    <t>Tax Rate</t>
  </si>
  <si>
    <t>FCInv</t>
  </si>
  <si>
    <t>Re</t>
  </si>
  <si>
    <t>Rd</t>
  </si>
  <si>
    <t>Equity</t>
  </si>
  <si>
    <t>Debt</t>
  </si>
  <si>
    <t>NPV</t>
  </si>
  <si>
    <t>EBIT</t>
  </si>
  <si>
    <t>Avg FCFF</t>
  </si>
  <si>
    <t>CAGR FCFF</t>
  </si>
  <si>
    <t>Firm Value</t>
  </si>
  <si>
    <t>Reference NPV</t>
  </si>
  <si>
    <t>Rf</t>
  </si>
  <si>
    <t>Beta</t>
  </si>
  <si>
    <t>Rm</t>
  </si>
  <si>
    <t>DPS</t>
  </si>
  <si>
    <t>CMV</t>
  </si>
  <si>
    <t>Effective Interest Rate</t>
  </si>
  <si>
    <t>Coporate Tax Rate</t>
  </si>
  <si>
    <t>Dividend per share for next year</t>
  </si>
  <si>
    <t>Current market value of stock</t>
  </si>
  <si>
    <t>GRD</t>
  </si>
  <si>
    <t>Growth rate of dividends</t>
  </si>
  <si>
    <t>VNI</t>
  </si>
  <si>
    <t>Return HPG</t>
  </si>
  <si>
    <t>Return VNI</t>
  </si>
  <si>
    <t>Symbol MV</t>
  </si>
  <si>
    <t>VNI MV</t>
  </si>
  <si>
    <t>Industry MV</t>
  </si>
  <si>
    <t>Slope MA Full</t>
  </si>
  <si>
    <t>Slope MA 90</t>
  </si>
  <si>
    <t>x</t>
  </si>
  <si>
    <t>cal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</si>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</sst>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64" fontId="0" fillId="0" borderId="0" xfId="2" applyNumberFormat="1" applyFont="1"/>
    <xf numFmtId="1" fontId="0" fillId="0" borderId="0" xfId="0" applyNumberFormat="1"/>
    <xf numFmtId="165" fontId="0" fillId="0" borderId="0" xfId="2" applyNumberFormat="1" applyFont="1"/>
    <xf numFmtId="9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0" fontId="0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"/>
  <sheetViews>
    <sheetView showGridLines="0" workbookViewId="0">
      <selection activeCell="A4" sqref="A4"/>
    </sheetView>
  </sheetViews>
  <sheetFormatPr defaultRowHeight="15" x14ac:dyDescent="0.25"/>
  <sheetData>
    <row r="1" spans="2:18" x14ac:dyDescent="0.25">
      <c r="C1" t="s">
        <v>9</v>
      </c>
      <c r="J1" t="s">
        <v>1</v>
      </c>
      <c r="R1" t="s">
        <v>16</v>
      </c>
    </row>
    <row r="2" spans="2:18" x14ac:dyDescent="0.25">
      <c r="B2" t="s">
        <v>0</v>
      </c>
      <c r="C2" t="s">
        <v>19</v>
      </c>
      <c r="D2" t="s">
        <v>14</v>
      </c>
      <c r="E2" t="s">
        <v>15</v>
      </c>
      <c r="F2" t="s">
        <v>10</v>
      </c>
      <c r="G2" t="s">
        <v>11</v>
      </c>
      <c r="H2" t="s">
        <v>12</v>
      </c>
      <c r="I2" t="s">
        <v>13</v>
      </c>
      <c r="J2" t="s">
        <v>19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17</v>
      </c>
    </row>
    <row r="3" spans="2:18" x14ac:dyDescent="0.25">
      <c r="B3" t="s">
        <v>18</v>
      </c>
      <c r="C3" s="1">
        <f>SUM(D3:I3)/COUNT(D3:I3)</f>
        <v>0.83333333333333337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 s="1">
        <f>SUM(K3:R3)/COUNT(K3:R3)</f>
        <v>0.875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2:18" x14ac:dyDescent="0.25">
      <c r="B4" t="s">
        <v>20</v>
      </c>
      <c r="C4" s="1">
        <f>SUM(D4:I4)/COUNT(D4:I4)</f>
        <v>0.66666666666666663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 s="1">
        <f>SUM(K4:R4)/COUNT(K4:R4)</f>
        <v>0.625</v>
      </c>
      <c r="K4">
        <v>0</v>
      </c>
      <c r="L4">
        <v>1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</row>
    <row r="5" spans="2:18" x14ac:dyDescent="0.25">
      <c r="B5" t="s">
        <v>21</v>
      </c>
      <c r="C5" s="1">
        <f>SUM(D5:I5)/COUNT(D5:I5)</f>
        <v>0.5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 s="1">
        <f>SUM(K5:R5)/COUNT(K5:R5)</f>
        <v>0.75</v>
      </c>
      <c r="K5">
        <v>0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BF40-1BE7-4FF7-A082-0CD84622965A}">
  <dimension ref="B1:I4"/>
  <sheetViews>
    <sheetView workbookViewId="0">
      <selection activeCell="D3" sqref="D3"/>
    </sheetView>
  </sheetViews>
  <sheetFormatPr defaultRowHeight="15" x14ac:dyDescent="0.25"/>
  <sheetData>
    <row r="1" spans="2:9" x14ac:dyDescent="0.25">
      <c r="E1" t="s">
        <v>22</v>
      </c>
    </row>
    <row r="2" spans="2:9" x14ac:dyDescent="0.25">
      <c r="B2" t="s">
        <v>0</v>
      </c>
      <c r="C2" t="s">
        <v>29</v>
      </c>
      <c r="D2" t="s">
        <v>28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</row>
    <row r="3" spans="2:9" x14ac:dyDescent="0.25">
      <c r="B3" t="s">
        <v>18</v>
      </c>
      <c r="C3" t="s">
        <v>30</v>
      </c>
    </row>
    <row r="4" spans="2:9" x14ac:dyDescent="0.25">
      <c r="C4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9EAD-F622-4122-954F-237A33729FF7}">
  <dimension ref="B2:BF65"/>
  <sheetViews>
    <sheetView topLeftCell="A31" workbookViewId="0">
      <selection activeCell="F37" sqref="F37"/>
    </sheetView>
  </sheetViews>
  <sheetFormatPr defaultRowHeight="15" outlineLevelCol="1" x14ac:dyDescent="0.25"/>
  <cols>
    <col min="5" max="5" width="33.7109375" customWidth="1" outlineLevel="1"/>
    <col min="6" max="6" width="9.5703125" bestFit="1" customWidth="1"/>
  </cols>
  <sheetData>
    <row r="2" spans="2:11" x14ac:dyDescent="0.25">
      <c r="B2" t="s">
        <v>32</v>
      </c>
    </row>
    <row r="4" spans="2:11" x14ac:dyDescent="0.25">
      <c r="B4" t="s">
        <v>33</v>
      </c>
    </row>
    <row r="5" spans="2:11" x14ac:dyDescent="0.25">
      <c r="B5" t="s">
        <v>34</v>
      </c>
    </row>
    <row r="9" spans="2:11" x14ac:dyDescent="0.25">
      <c r="B9" t="s">
        <v>35</v>
      </c>
      <c r="F9">
        <v>0</v>
      </c>
      <c r="G9">
        <f t="shared" ref="G9:K9" si="0">F9+1</f>
        <v>1</v>
      </c>
      <c r="H9">
        <f t="shared" si="0"/>
        <v>2</v>
      </c>
      <c r="I9">
        <f t="shared" si="0"/>
        <v>3</v>
      </c>
      <c r="J9">
        <f t="shared" si="0"/>
        <v>4</v>
      </c>
      <c r="K9">
        <f t="shared" si="0"/>
        <v>5</v>
      </c>
    </row>
    <row r="12" spans="2:11" x14ac:dyDescent="0.25">
      <c r="B12" t="s">
        <v>36</v>
      </c>
      <c r="D12" t="s">
        <v>37</v>
      </c>
      <c r="F12">
        <v>2015</v>
      </c>
      <c r="G12">
        <f>F12+1</f>
        <v>2016</v>
      </c>
      <c r="H12">
        <f t="shared" ref="H12:K12" si="1">G12+1</f>
        <v>2017</v>
      </c>
      <c r="I12">
        <f t="shared" si="1"/>
        <v>2018</v>
      </c>
      <c r="J12">
        <f t="shared" si="1"/>
        <v>2019</v>
      </c>
      <c r="K12">
        <f t="shared" si="1"/>
        <v>2020</v>
      </c>
    </row>
    <row r="13" spans="2:11" x14ac:dyDescent="0.25">
      <c r="B13" t="s">
        <v>71</v>
      </c>
      <c r="D13" t="s">
        <v>38</v>
      </c>
      <c r="F13">
        <v>100</v>
      </c>
      <c r="G13" s="3">
        <f>F13*1.1</f>
        <v>110.00000000000001</v>
      </c>
      <c r="H13" s="3">
        <f t="shared" ref="H13:K13" si="2">G13*1.1</f>
        <v>121.00000000000003</v>
      </c>
      <c r="I13" s="3">
        <f t="shared" si="2"/>
        <v>133.10000000000005</v>
      </c>
      <c r="J13" s="3">
        <f t="shared" si="2"/>
        <v>146.41000000000008</v>
      </c>
      <c r="K13" s="3">
        <f t="shared" si="2"/>
        <v>161.0510000000001</v>
      </c>
    </row>
    <row r="14" spans="2:11" x14ac:dyDescent="0.25">
      <c r="B14" t="s">
        <v>71</v>
      </c>
      <c r="D14" t="s">
        <v>39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20</v>
      </c>
    </row>
    <row r="15" spans="2:11" x14ac:dyDescent="0.25">
      <c r="B15" t="s">
        <v>71</v>
      </c>
      <c r="D15" t="s">
        <v>40</v>
      </c>
      <c r="F15">
        <v>0.3</v>
      </c>
      <c r="G15">
        <v>0.3</v>
      </c>
      <c r="H15">
        <v>0.3</v>
      </c>
      <c r="I15">
        <v>0.3</v>
      </c>
      <c r="J15">
        <v>0.3</v>
      </c>
      <c r="K15">
        <v>0.3</v>
      </c>
    </row>
    <row r="16" spans="2:11" x14ac:dyDescent="0.25">
      <c r="B16" t="s">
        <v>71</v>
      </c>
      <c r="D16" t="s">
        <v>41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</row>
    <row r="17" spans="2:11" x14ac:dyDescent="0.25">
      <c r="B17" t="s">
        <v>72</v>
      </c>
      <c r="D17" t="s">
        <v>23</v>
      </c>
      <c r="F17" s="3">
        <f>F13+F14*(1-F15)+F16</f>
        <v>144</v>
      </c>
      <c r="G17" s="3">
        <f t="shared" ref="G17:K17" si="3">G13+G14*(1-G15)+G16</f>
        <v>154</v>
      </c>
      <c r="H17" s="3">
        <f t="shared" si="3"/>
        <v>165.00000000000003</v>
      </c>
      <c r="I17" s="3">
        <f t="shared" si="3"/>
        <v>177.10000000000005</v>
      </c>
      <c r="J17" s="3">
        <f t="shared" si="3"/>
        <v>190.41000000000008</v>
      </c>
      <c r="K17" s="3">
        <f t="shared" si="3"/>
        <v>205.0510000000001</v>
      </c>
    </row>
    <row r="18" spans="2:11" x14ac:dyDescent="0.25">
      <c r="B18" t="s">
        <v>71</v>
      </c>
      <c r="D18" t="s">
        <v>47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</row>
    <row r="19" spans="2:11" x14ac:dyDescent="0.25">
      <c r="B19" t="s">
        <v>72</v>
      </c>
      <c r="D19" t="s">
        <v>48</v>
      </c>
      <c r="F19" s="3">
        <f>AVERAGE(F17:K17)</f>
        <v>172.59350000000003</v>
      </c>
    </row>
    <row r="20" spans="2:11" x14ac:dyDescent="0.25">
      <c r="B20" t="s">
        <v>72</v>
      </c>
      <c r="D20" t="s">
        <v>49</v>
      </c>
      <c r="F20" s="1">
        <f>(K17/F17)^(1/K9)-1</f>
        <v>7.3247486128785289E-2</v>
      </c>
    </row>
    <row r="21" spans="2:11" x14ac:dyDescent="0.25">
      <c r="D21" t="s">
        <v>50</v>
      </c>
      <c r="F21" s="4">
        <f>F19/(F30-F20)</f>
        <v>3041.1604390187322</v>
      </c>
    </row>
    <row r="22" spans="2:11" x14ac:dyDescent="0.25">
      <c r="F22" s="4"/>
    </row>
    <row r="24" spans="2:11" x14ac:dyDescent="0.25">
      <c r="B24" t="s">
        <v>34</v>
      </c>
      <c r="D24" t="s">
        <v>37</v>
      </c>
      <c r="F24">
        <v>2015</v>
      </c>
      <c r="G24">
        <f>F24+1</f>
        <v>2016</v>
      </c>
      <c r="H24">
        <f t="shared" ref="H24:K24" si="4">G24+1</f>
        <v>2017</v>
      </c>
      <c r="I24">
        <f t="shared" si="4"/>
        <v>2018</v>
      </c>
      <c r="J24">
        <f t="shared" si="4"/>
        <v>2019</v>
      </c>
      <c r="K24">
        <f t="shared" si="4"/>
        <v>2020</v>
      </c>
    </row>
    <row r="25" spans="2:11" x14ac:dyDescent="0.25">
      <c r="B25" t="s">
        <v>71</v>
      </c>
      <c r="D25" t="s">
        <v>44</v>
      </c>
      <c r="F25">
        <v>100</v>
      </c>
    </row>
    <row r="26" spans="2:11" x14ac:dyDescent="0.25">
      <c r="B26" t="s">
        <v>71</v>
      </c>
      <c r="D26" t="s">
        <v>45</v>
      </c>
      <c r="F26">
        <v>300</v>
      </c>
    </row>
    <row r="27" spans="2:11" x14ac:dyDescent="0.25">
      <c r="D27" t="s">
        <v>42</v>
      </c>
      <c r="F27">
        <v>0.1</v>
      </c>
    </row>
    <row r="28" spans="2:11" x14ac:dyDescent="0.25">
      <c r="B28" t="s">
        <v>72</v>
      </c>
      <c r="D28" t="s">
        <v>43</v>
      </c>
      <c r="F28">
        <v>0.2</v>
      </c>
    </row>
    <row r="29" spans="2:11" x14ac:dyDescent="0.25">
      <c r="B29" t="s">
        <v>72</v>
      </c>
      <c r="D29" t="s">
        <v>40</v>
      </c>
      <c r="F29">
        <v>0.3</v>
      </c>
    </row>
    <row r="30" spans="2:11" x14ac:dyDescent="0.25">
      <c r="D30" t="s">
        <v>34</v>
      </c>
      <c r="F30">
        <f>F25/SUM(F25:F26)*F27+F26/SUM(F25:F26)*F28*(1-F29)</f>
        <v>0.13</v>
      </c>
    </row>
    <row r="33" spans="2:11" x14ac:dyDescent="0.25">
      <c r="B33" t="s">
        <v>42</v>
      </c>
      <c r="D33" t="s">
        <v>37</v>
      </c>
      <c r="F33">
        <v>2015</v>
      </c>
      <c r="G33">
        <f>F33+1</f>
        <v>2016</v>
      </c>
      <c r="H33">
        <f t="shared" ref="H33:K33" si="5">G33+1</f>
        <v>2017</v>
      </c>
      <c r="I33">
        <f t="shared" si="5"/>
        <v>2018</v>
      </c>
      <c r="J33">
        <f t="shared" si="5"/>
        <v>2019</v>
      </c>
      <c r="K33">
        <f t="shared" si="5"/>
        <v>2020</v>
      </c>
    </row>
    <row r="34" spans="2:11" x14ac:dyDescent="0.25">
      <c r="B34" t="s">
        <v>71</v>
      </c>
      <c r="D34" t="s">
        <v>52</v>
      </c>
      <c r="F34" s="5">
        <v>0.05</v>
      </c>
    </row>
    <row r="35" spans="2:11" x14ac:dyDescent="0.25">
      <c r="B35" t="s">
        <v>71</v>
      </c>
      <c r="D35" t="s">
        <v>53</v>
      </c>
      <c r="F35">
        <v>0.8</v>
      </c>
    </row>
    <row r="36" spans="2:11" x14ac:dyDescent="0.25">
      <c r="B36" t="s">
        <v>71</v>
      </c>
      <c r="D36" t="s">
        <v>54</v>
      </c>
      <c r="F36" s="5">
        <v>0.06</v>
      </c>
    </row>
    <row r="37" spans="2:11" x14ac:dyDescent="0.25">
      <c r="D37" t="s">
        <v>42</v>
      </c>
      <c r="F37" s="6">
        <f>F34+F35*(F36-F34)</f>
        <v>5.7999999999999996E-2</v>
      </c>
    </row>
    <row r="38" spans="2:11" x14ac:dyDescent="0.25">
      <c r="F38" s="6"/>
    </row>
    <row r="39" spans="2:11" x14ac:dyDescent="0.25">
      <c r="B39" t="s">
        <v>42</v>
      </c>
      <c r="D39" t="s">
        <v>37</v>
      </c>
      <c r="F39">
        <v>2015</v>
      </c>
      <c r="G39">
        <f>F39+1</f>
        <v>2016</v>
      </c>
      <c r="H39">
        <f t="shared" ref="H39:K39" si="6">G39+1</f>
        <v>2017</v>
      </c>
      <c r="I39">
        <f t="shared" si="6"/>
        <v>2018</v>
      </c>
      <c r="J39">
        <f t="shared" si="6"/>
        <v>2019</v>
      </c>
      <c r="K39">
        <f t="shared" si="6"/>
        <v>2020</v>
      </c>
    </row>
    <row r="40" spans="2:11" x14ac:dyDescent="0.25">
      <c r="B40" t="s">
        <v>71</v>
      </c>
      <c r="D40" t="s">
        <v>55</v>
      </c>
      <c r="E40" t="s">
        <v>59</v>
      </c>
      <c r="F40" s="4">
        <v>500</v>
      </c>
    </row>
    <row r="41" spans="2:11" x14ac:dyDescent="0.25">
      <c r="B41" t="s">
        <v>71</v>
      </c>
      <c r="D41" t="s">
        <v>56</v>
      </c>
      <c r="E41" t="s">
        <v>60</v>
      </c>
      <c r="F41" s="4">
        <v>23000</v>
      </c>
    </row>
    <row r="42" spans="2:11" x14ac:dyDescent="0.25">
      <c r="B42" t="s">
        <v>71</v>
      </c>
      <c r="D42" t="s">
        <v>61</v>
      </c>
      <c r="E42" t="s">
        <v>62</v>
      </c>
      <c r="F42" s="6">
        <v>0.1</v>
      </c>
    </row>
    <row r="43" spans="2:11" x14ac:dyDescent="0.25">
      <c r="D43" t="s">
        <v>42</v>
      </c>
      <c r="F43" s="6">
        <f>F40/F41+F42</f>
        <v>0.12173913043478261</v>
      </c>
    </row>
    <row r="44" spans="2:11" x14ac:dyDescent="0.25">
      <c r="F44" s="6"/>
    </row>
    <row r="46" spans="2:11" x14ac:dyDescent="0.25">
      <c r="B46" t="s">
        <v>43</v>
      </c>
      <c r="D46" t="s">
        <v>37</v>
      </c>
      <c r="F46">
        <v>2015</v>
      </c>
      <c r="G46">
        <f>F46+1</f>
        <v>2016</v>
      </c>
      <c r="H46">
        <f t="shared" ref="H46:K46" si="7">G46+1</f>
        <v>2017</v>
      </c>
      <c r="I46">
        <f t="shared" si="7"/>
        <v>2018</v>
      </c>
      <c r="J46">
        <f t="shared" si="7"/>
        <v>2019</v>
      </c>
      <c r="K46">
        <f t="shared" si="7"/>
        <v>2020</v>
      </c>
    </row>
    <row r="47" spans="2:11" x14ac:dyDescent="0.25">
      <c r="B47" t="s">
        <v>71</v>
      </c>
      <c r="D47" t="s">
        <v>39</v>
      </c>
      <c r="E47" t="s">
        <v>57</v>
      </c>
      <c r="F47" s="5">
        <v>0.1</v>
      </c>
    </row>
    <row r="48" spans="2:11" x14ac:dyDescent="0.25">
      <c r="B48" t="s">
        <v>71</v>
      </c>
      <c r="D48" t="s">
        <v>40</v>
      </c>
      <c r="E48" t="s">
        <v>58</v>
      </c>
      <c r="F48" s="5">
        <v>0.25</v>
      </c>
    </row>
    <row r="49" spans="2:58" x14ac:dyDescent="0.25">
      <c r="D49" t="s">
        <v>43</v>
      </c>
      <c r="F49" s="6">
        <f>F47*(1-F48)</f>
        <v>7.5000000000000011E-2</v>
      </c>
    </row>
    <row r="50" spans="2:58" x14ac:dyDescent="0.25">
      <c r="F50" s="6"/>
    </row>
    <row r="51" spans="2:58" x14ac:dyDescent="0.25">
      <c r="B51" t="s">
        <v>53</v>
      </c>
      <c r="D51" t="s">
        <v>37</v>
      </c>
      <c r="F51">
        <v>2015</v>
      </c>
      <c r="G51">
        <f>F51+1</f>
        <v>2016</v>
      </c>
      <c r="H51">
        <f t="shared" ref="H51:K51" si="8">G51+1</f>
        <v>2017</v>
      </c>
      <c r="I51">
        <f t="shared" si="8"/>
        <v>2018</v>
      </c>
      <c r="J51">
        <f t="shared" si="8"/>
        <v>2019</v>
      </c>
      <c r="K51">
        <f t="shared" si="8"/>
        <v>2020</v>
      </c>
    </row>
    <row r="52" spans="2:58" x14ac:dyDescent="0.25">
      <c r="D52" t="s">
        <v>18</v>
      </c>
      <c r="F52" s="2">
        <v>1</v>
      </c>
      <c r="G52" s="2">
        <v>1.5</v>
      </c>
      <c r="H52" s="2">
        <v>2</v>
      </c>
      <c r="I52" s="2">
        <v>3</v>
      </c>
      <c r="J52" s="2">
        <v>5</v>
      </c>
      <c r="K52" s="2">
        <v>10</v>
      </c>
    </row>
    <row r="53" spans="2:58" x14ac:dyDescent="0.25">
      <c r="D53" t="s">
        <v>63</v>
      </c>
      <c r="F53" s="2">
        <v>1</v>
      </c>
      <c r="G53" s="2">
        <f>F53*1.1</f>
        <v>1.1000000000000001</v>
      </c>
      <c r="H53" s="2">
        <f>G53*1.4</f>
        <v>1.54</v>
      </c>
      <c r="I53" s="2">
        <f>H53*1.1</f>
        <v>1.6940000000000002</v>
      </c>
      <c r="J53" s="2">
        <f t="shared" ref="J53:K53" si="9">I53*1.2</f>
        <v>2.0327999999999999</v>
      </c>
      <c r="K53" s="2">
        <f t="shared" si="9"/>
        <v>2.4393599999999998</v>
      </c>
    </row>
    <row r="54" spans="2:58" x14ac:dyDescent="0.25">
      <c r="F54" s="2"/>
      <c r="G54" s="2"/>
      <c r="H54" s="2"/>
      <c r="I54" s="2"/>
      <c r="J54" s="2"/>
      <c r="K54" s="2"/>
    </row>
    <row r="55" spans="2:58" x14ac:dyDescent="0.25">
      <c r="D55" t="s">
        <v>64</v>
      </c>
      <c r="G55">
        <f t="shared" ref="G55:J56" si="10">G52/F52-1</f>
        <v>0.5</v>
      </c>
      <c r="H55">
        <f t="shared" si="10"/>
        <v>0.33333333333333326</v>
      </c>
      <c r="I55">
        <f t="shared" si="10"/>
        <v>0.5</v>
      </c>
      <c r="J55">
        <f t="shared" si="10"/>
        <v>0.66666666666666674</v>
      </c>
      <c r="K55">
        <f>K52/J52-1</f>
        <v>1</v>
      </c>
    </row>
    <row r="56" spans="2:58" x14ac:dyDescent="0.25">
      <c r="D56" t="s">
        <v>65</v>
      </c>
      <c r="F56" s="6"/>
      <c r="G56">
        <f t="shared" si="10"/>
        <v>0.10000000000000009</v>
      </c>
      <c r="H56">
        <f t="shared" si="10"/>
        <v>0.39999999999999991</v>
      </c>
      <c r="I56">
        <f t="shared" si="10"/>
        <v>0.10000000000000009</v>
      </c>
      <c r="J56">
        <f t="shared" si="10"/>
        <v>0.19999999999999973</v>
      </c>
      <c r="K56">
        <f>K53/J53-1</f>
        <v>0.19999999999999996</v>
      </c>
    </row>
    <row r="57" spans="2:58" x14ac:dyDescent="0.25">
      <c r="D57" t="s">
        <v>53</v>
      </c>
      <c r="F57" s="2">
        <v>1.1000000000000001</v>
      </c>
    </row>
    <row r="59" spans="2:58" x14ac:dyDescent="0.25">
      <c r="B59" t="s">
        <v>51</v>
      </c>
      <c r="G59">
        <v>1</v>
      </c>
      <c r="H59">
        <f>G59+1</f>
        <v>2</v>
      </c>
      <c r="I59">
        <f t="shared" ref="I59:Q59" si="11">H59+1</f>
        <v>3</v>
      </c>
      <c r="J59">
        <f t="shared" si="11"/>
        <v>4</v>
      </c>
      <c r="K59">
        <f t="shared" si="11"/>
        <v>5</v>
      </c>
      <c r="L59">
        <f t="shared" si="11"/>
        <v>6</v>
      </c>
      <c r="M59">
        <f t="shared" si="11"/>
        <v>7</v>
      </c>
      <c r="N59">
        <f t="shared" si="11"/>
        <v>8</v>
      </c>
      <c r="O59">
        <f t="shared" si="11"/>
        <v>9</v>
      </c>
      <c r="P59">
        <f t="shared" si="11"/>
        <v>10</v>
      </c>
      <c r="Q59">
        <f t="shared" si="11"/>
        <v>11</v>
      </c>
      <c r="R59">
        <f t="shared" ref="R59:Y59" si="12">Q59+1</f>
        <v>12</v>
      </c>
      <c r="S59">
        <f t="shared" si="12"/>
        <v>13</v>
      </c>
      <c r="T59">
        <f t="shared" si="12"/>
        <v>14</v>
      </c>
      <c r="U59">
        <f t="shared" si="12"/>
        <v>15</v>
      </c>
      <c r="V59">
        <f t="shared" si="12"/>
        <v>16</v>
      </c>
      <c r="W59">
        <f t="shared" si="12"/>
        <v>17</v>
      </c>
      <c r="X59">
        <f t="shared" si="12"/>
        <v>18</v>
      </c>
      <c r="Y59">
        <f t="shared" si="12"/>
        <v>19</v>
      </c>
      <c r="Z59">
        <f t="shared" ref="Z59:AL59" si="13">Y59+1</f>
        <v>20</v>
      </c>
      <c r="AA59">
        <f t="shared" si="13"/>
        <v>21</v>
      </c>
      <c r="AB59">
        <f t="shared" si="13"/>
        <v>22</v>
      </c>
      <c r="AC59">
        <f t="shared" si="13"/>
        <v>23</v>
      </c>
      <c r="AD59">
        <f t="shared" si="13"/>
        <v>24</v>
      </c>
      <c r="AE59">
        <f t="shared" si="13"/>
        <v>25</v>
      </c>
      <c r="AF59">
        <f t="shared" si="13"/>
        <v>26</v>
      </c>
      <c r="AG59">
        <f t="shared" si="13"/>
        <v>27</v>
      </c>
      <c r="AH59">
        <f t="shared" si="13"/>
        <v>28</v>
      </c>
      <c r="AI59">
        <f t="shared" si="13"/>
        <v>29</v>
      </c>
      <c r="AJ59">
        <f t="shared" si="13"/>
        <v>30</v>
      </c>
      <c r="AK59">
        <f t="shared" si="13"/>
        <v>31</v>
      </c>
      <c r="AL59">
        <f t="shared" si="13"/>
        <v>32</v>
      </c>
      <c r="AM59">
        <f t="shared" ref="AM59:AV59" si="14">AL59+1</f>
        <v>33</v>
      </c>
      <c r="AN59">
        <f t="shared" si="14"/>
        <v>34</v>
      </c>
      <c r="AO59">
        <f t="shared" si="14"/>
        <v>35</v>
      </c>
      <c r="AP59">
        <f t="shared" si="14"/>
        <v>36</v>
      </c>
      <c r="AQ59">
        <f t="shared" si="14"/>
        <v>37</v>
      </c>
      <c r="AR59">
        <f t="shared" si="14"/>
        <v>38</v>
      </c>
      <c r="AS59">
        <f t="shared" si="14"/>
        <v>39</v>
      </c>
      <c r="AT59">
        <f t="shared" si="14"/>
        <v>40</v>
      </c>
      <c r="AU59">
        <f t="shared" si="14"/>
        <v>41</v>
      </c>
      <c r="AV59">
        <f t="shared" si="14"/>
        <v>42</v>
      </c>
      <c r="AW59">
        <f t="shared" ref="AW59:AX59" si="15">AV59+1</f>
        <v>43</v>
      </c>
      <c r="AX59">
        <f t="shared" si="15"/>
        <v>44</v>
      </c>
      <c r="AY59">
        <f t="shared" ref="AY59:BE59" si="16">AX59+1</f>
        <v>45</v>
      </c>
      <c r="AZ59">
        <f t="shared" si="16"/>
        <v>46</v>
      </c>
      <c r="BA59">
        <f t="shared" si="16"/>
        <v>47</v>
      </c>
      <c r="BB59">
        <f t="shared" si="16"/>
        <v>48</v>
      </c>
      <c r="BC59">
        <f t="shared" si="16"/>
        <v>49</v>
      </c>
      <c r="BD59">
        <f t="shared" si="16"/>
        <v>50</v>
      </c>
      <c r="BE59">
        <f t="shared" si="16"/>
        <v>51</v>
      </c>
      <c r="BF59">
        <f t="shared" ref="BF59" si="17">BE59+1</f>
        <v>52</v>
      </c>
    </row>
    <row r="60" spans="2:58" x14ac:dyDescent="0.25">
      <c r="F60">
        <v>1.1000000000000001</v>
      </c>
      <c r="G60">
        <f t="shared" ref="G60:AV60" si="18">POWER($F$60,G59)</f>
        <v>1.1000000000000001</v>
      </c>
      <c r="H60">
        <f t="shared" si="18"/>
        <v>1.2100000000000002</v>
      </c>
      <c r="I60">
        <f t="shared" si="18"/>
        <v>1.3310000000000004</v>
      </c>
      <c r="J60">
        <f t="shared" si="18"/>
        <v>1.4641000000000004</v>
      </c>
      <c r="K60">
        <f t="shared" si="18"/>
        <v>1.6105100000000006</v>
      </c>
      <c r="L60">
        <f t="shared" si="18"/>
        <v>1.7715610000000008</v>
      </c>
      <c r="M60">
        <f t="shared" si="18"/>
        <v>1.9487171000000012</v>
      </c>
      <c r="N60">
        <f t="shared" si="18"/>
        <v>2.1435888100000011</v>
      </c>
      <c r="O60">
        <f t="shared" si="18"/>
        <v>2.3579476910000015</v>
      </c>
      <c r="P60">
        <f t="shared" si="18"/>
        <v>2.5937424601000019</v>
      </c>
      <c r="Q60">
        <f t="shared" si="18"/>
        <v>2.8531167061100025</v>
      </c>
      <c r="R60">
        <f t="shared" si="18"/>
        <v>3.1384283767210026</v>
      </c>
      <c r="S60">
        <f t="shared" si="18"/>
        <v>3.4522712143931029</v>
      </c>
      <c r="T60">
        <f t="shared" si="18"/>
        <v>3.7974983358324139</v>
      </c>
      <c r="U60">
        <f t="shared" si="18"/>
        <v>4.1772481694156554</v>
      </c>
      <c r="V60">
        <f t="shared" si="18"/>
        <v>4.5949729863572211</v>
      </c>
      <c r="W60">
        <f t="shared" si="18"/>
        <v>5.0544702849929433</v>
      </c>
      <c r="X60">
        <f t="shared" si="18"/>
        <v>5.5599173134922379</v>
      </c>
      <c r="Y60">
        <f t="shared" si="18"/>
        <v>6.1159090448414632</v>
      </c>
      <c r="Z60">
        <f t="shared" si="18"/>
        <v>6.7274999493256091</v>
      </c>
      <c r="AA60">
        <f t="shared" si="18"/>
        <v>7.4002499442581708</v>
      </c>
      <c r="AB60">
        <f t="shared" si="18"/>
        <v>8.140274938683989</v>
      </c>
      <c r="AC60">
        <f t="shared" si="18"/>
        <v>8.9543024325523888</v>
      </c>
      <c r="AD60">
        <f t="shared" si="18"/>
        <v>9.8497326758076262</v>
      </c>
      <c r="AE60">
        <f t="shared" si="18"/>
        <v>10.834705943388391</v>
      </c>
      <c r="AF60">
        <f t="shared" si="18"/>
        <v>11.918176537727231</v>
      </c>
      <c r="AG60">
        <f t="shared" si="18"/>
        <v>13.109994191499956</v>
      </c>
      <c r="AH60">
        <f t="shared" si="18"/>
        <v>14.420993610649951</v>
      </c>
      <c r="AI60">
        <f t="shared" si="18"/>
        <v>15.863092971714947</v>
      </c>
      <c r="AJ60">
        <f t="shared" si="18"/>
        <v>17.449402268886445</v>
      </c>
      <c r="AK60">
        <f t="shared" si="18"/>
        <v>19.194342495775089</v>
      </c>
      <c r="AL60">
        <f t="shared" si="18"/>
        <v>21.113776745352599</v>
      </c>
      <c r="AM60">
        <f t="shared" si="18"/>
        <v>23.225154419887861</v>
      </c>
      <c r="AN60">
        <f t="shared" si="18"/>
        <v>25.547669861876649</v>
      </c>
      <c r="AO60">
        <f t="shared" si="18"/>
        <v>28.102436848064318</v>
      </c>
      <c r="AP60">
        <f t="shared" si="18"/>
        <v>30.912680532870748</v>
      </c>
      <c r="AQ60">
        <f t="shared" si="18"/>
        <v>34.003948586157826</v>
      </c>
      <c r="AR60">
        <f t="shared" si="18"/>
        <v>37.404343444773616</v>
      </c>
      <c r="AS60">
        <f t="shared" si="18"/>
        <v>41.144777789250981</v>
      </c>
      <c r="AT60">
        <f t="shared" si="18"/>
        <v>45.259255568176073</v>
      </c>
      <c r="AU60">
        <f t="shared" si="18"/>
        <v>49.785181124993684</v>
      </c>
      <c r="AV60">
        <f t="shared" si="18"/>
        <v>54.763699237493057</v>
      </c>
      <c r="AW60">
        <f t="shared" ref="AW60" si="19">POWER($F$60,AW59)</f>
        <v>60.240069161242374</v>
      </c>
      <c r="AX60">
        <f t="shared" ref="AX60" si="20">POWER($F$60,AX59)</f>
        <v>66.26407607736661</v>
      </c>
      <c r="AY60">
        <f t="shared" ref="AY60" si="21">POWER($F$60,AY59)</f>
        <v>72.890483685103277</v>
      </c>
      <c r="AZ60">
        <f t="shared" ref="AZ60" si="22">POWER($F$60,AZ59)</f>
        <v>80.179532053613613</v>
      </c>
      <c r="BA60">
        <f t="shared" ref="BA60" si="23">POWER($F$60,BA59)</f>
        <v>88.197485258974979</v>
      </c>
      <c r="BB60">
        <f t="shared" ref="BB60" si="24">POWER($F$60,BB59)</f>
        <v>97.017233784872474</v>
      </c>
      <c r="BC60">
        <f t="shared" ref="BC60" si="25">POWER($F$60,BC59)</f>
        <v>106.71895716335973</v>
      </c>
      <c r="BD60">
        <f t="shared" ref="BD60" si="26">POWER($F$60,BD59)</f>
        <v>117.39085287969571</v>
      </c>
      <c r="BE60">
        <f t="shared" ref="BE60" si="27">POWER($F$60,BE59)</f>
        <v>129.1299381676653</v>
      </c>
      <c r="BF60">
        <f>POWER($F$60,BF59)</f>
        <v>142.04293198443185</v>
      </c>
    </row>
    <row r="62" spans="2:58" x14ac:dyDescent="0.25">
      <c r="D62" t="s">
        <v>23</v>
      </c>
      <c r="F62">
        <v>1000</v>
      </c>
      <c r="G62">
        <f t="shared" ref="G62:AL62" si="28">$F$62*($F$60-1)</f>
        <v>100.00000000000009</v>
      </c>
      <c r="H62">
        <f t="shared" si="28"/>
        <v>100.00000000000009</v>
      </c>
      <c r="I62">
        <f t="shared" si="28"/>
        <v>100.00000000000009</v>
      </c>
      <c r="J62">
        <f t="shared" si="28"/>
        <v>100.00000000000009</v>
      </c>
      <c r="K62">
        <f t="shared" si="28"/>
        <v>100.00000000000009</v>
      </c>
      <c r="L62">
        <f t="shared" si="28"/>
        <v>100.00000000000009</v>
      </c>
      <c r="M62">
        <f t="shared" si="28"/>
        <v>100.00000000000009</v>
      </c>
      <c r="N62">
        <f t="shared" si="28"/>
        <v>100.00000000000009</v>
      </c>
      <c r="O62">
        <f t="shared" si="28"/>
        <v>100.00000000000009</v>
      </c>
      <c r="P62">
        <f t="shared" si="28"/>
        <v>100.00000000000009</v>
      </c>
      <c r="Q62">
        <f t="shared" si="28"/>
        <v>100.00000000000009</v>
      </c>
      <c r="R62">
        <f t="shared" si="28"/>
        <v>100.00000000000009</v>
      </c>
      <c r="S62">
        <f t="shared" si="28"/>
        <v>100.00000000000009</v>
      </c>
      <c r="T62">
        <f t="shared" si="28"/>
        <v>100.00000000000009</v>
      </c>
      <c r="U62">
        <f t="shared" si="28"/>
        <v>100.00000000000009</v>
      </c>
      <c r="V62">
        <f t="shared" si="28"/>
        <v>100.00000000000009</v>
      </c>
      <c r="W62">
        <f t="shared" si="28"/>
        <v>100.00000000000009</v>
      </c>
      <c r="X62">
        <f t="shared" si="28"/>
        <v>100.00000000000009</v>
      </c>
      <c r="Y62">
        <f t="shared" si="28"/>
        <v>100.00000000000009</v>
      </c>
      <c r="Z62">
        <f t="shared" si="28"/>
        <v>100.00000000000009</v>
      </c>
      <c r="AA62">
        <f t="shared" si="28"/>
        <v>100.00000000000009</v>
      </c>
      <c r="AB62">
        <f t="shared" si="28"/>
        <v>100.00000000000009</v>
      </c>
      <c r="AC62">
        <f t="shared" si="28"/>
        <v>100.00000000000009</v>
      </c>
      <c r="AD62">
        <f t="shared" si="28"/>
        <v>100.00000000000009</v>
      </c>
      <c r="AE62">
        <f t="shared" si="28"/>
        <v>100.00000000000009</v>
      </c>
      <c r="AF62">
        <f t="shared" si="28"/>
        <v>100.00000000000009</v>
      </c>
      <c r="AG62">
        <f t="shared" si="28"/>
        <v>100.00000000000009</v>
      </c>
      <c r="AH62">
        <f t="shared" si="28"/>
        <v>100.00000000000009</v>
      </c>
      <c r="AI62">
        <f t="shared" si="28"/>
        <v>100.00000000000009</v>
      </c>
      <c r="AJ62">
        <f t="shared" si="28"/>
        <v>100.00000000000009</v>
      </c>
      <c r="AK62">
        <f t="shared" si="28"/>
        <v>100.00000000000009</v>
      </c>
      <c r="AL62">
        <f t="shared" si="28"/>
        <v>100.00000000000009</v>
      </c>
      <c r="AM62">
        <f t="shared" ref="AM62:BE62" si="29">$F$62*($F$60-1)</f>
        <v>100.00000000000009</v>
      </c>
      <c r="AN62">
        <f t="shared" si="29"/>
        <v>100.00000000000009</v>
      </c>
      <c r="AO62">
        <f t="shared" si="29"/>
        <v>100.00000000000009</v>
      </c>
      <c r="AP62">
        <f t="shared" si="29"/>
        <v>100.00000000000009</v>
      </c>
      <c r="AQ62">
        <f t="shared" si="29"/>
        <v>100.00000000000009</v>
      </c>
      <c r="AR62">
        <f t="shared" si="29"/>
        <v>100.00000000000009</v>
      </c>
      <c r="AS62">
        <f t="shared" si="29"/>
        <v>100.00000000000009</v>
      </c>
      <c r="AT62">
        <f t="shared" si="29"/>
        <v>100.00000000000009</v>
      </c>
      <c r="AU62">
        <f t="shared" si="29"/>
        <v>100.00000000000009</v>
      </c>
      <c r="AV62">
        <f t="shared" si="29"/>
        <v>100.00000000000009</v>
      </c>
      <c r="AW62">
        <f t="shared" si="29"/>
        <v>100.00000000000009</v>
      </c>
      <c r="AX62">
        <f t="shared" si="29"/>
        <v>100.00000000000009</v>
      </c>
      <c r="AY62">
        <f t="shared" si="29"/>
        <v>100.00000000000009</v>
      </c>
      <c r="AZ62">
        <f t="shared" si="29"/>
        <v>100.00000000000009</v>
      </c>
      <c r="BA62">
        <f t="shared" si="29"/>
        <v>100.00000000000009</v>
      </c>
      <c r="BB62">
        <f t="shared" si="29"/>
        <v>100.00000000000009</v>
      </c>
      <c r="BC62">
        <f t="shared" si="29"/>
        <v>100.00000000000009</v>
      </c>
      <c r="BD62">
        <f t="shared" si="29"/>
        <v>100.00000000000009</v>
      </c>
      <c r="BE62">
        <f t="shared" si="29"/>
        <v>100.00000000000009</v>
      </c>
      <c r="BF62">
        <f>F62</f>
        <v>1000</v>
      </c>
    </row>
    <row r="64" spans="2:58" x14ac:dyDescent="0.25">
      <c r="D64" t="s">
        <v>46</v>
      </c>
      <c r="F64">
        <f>SUM(G64:BF64)</f>
        <v>999.2959874975619</v>
      </c>
      <c r="G64">
        <f>G62/G60</f>
        <v>90.909090909090978</v>
      </c>
      <c r="H64">
        <f t="shared" ref="H64:BF64" si="30">H62/H60</f>
        <v>82.644628099173616</v>
      </c>
      <c r="I64">
        <f t="shared" si="30"/>
        <v>75.131480090157822</v>
      </c>
      <c r="J64">
        <f t="shared" si="30"/>
        <v>68.301345536507114</v>
      </c>
      <c r="K64">
        <f t="shared" si="30"/>
        <v>62.092132305915548</v>
      </c>
      <c r="L64">
        <f t="shared" si="30"/>
        <v>56.447393005377762</v>
      </c>
      <c r="M64">
        <f t="shared" si="30"/>
        <v>51.315811823070689</v>
      </c>
      <c r="N64">
        <f t="shared" si="30"/>
        <v>46.650738020973357</v>
      </c>
      <c r="O64">
        <f t="shared" si="30"/>
        <v>42.409761837248503</v>
      </c>
      <c r="P64">
        <f t="shared" si="30"/>
        <v>38.554328942953177</v>
      </c>
      <c r="Q64">
        <f t="shared" si="30"/>
        <v>35.04938994813925</v>
      </c>
      <c r="R64">
        <f t="shared" si="30"/>
        <v>31.863081771035681</v>
      </c>
      <c r="S64">
        <f t="shared" si="30"/>
        <v>28.966437973668803</v>
      </c>
      <c r="T64">
        <f t="shared" si="30"/>
        <v>26.333125430607996</v>
      </c>
      <c r="U64">
        <f t="shared" si="30"/>
        <v>23.939204936916362</v>
      </c>
      <c r="V64">
        <f t="shared" si="30"/>
        <v>21.762913579014871</v>
      </c>
      <c r="W64">
        <f t="shared" si="30"/>
        <v>19.784466890013519</v>
      </c>
      <c r="X64">
        <f t="shared" si="30"/>
        <v>17.985878990921382</v>
      </c>
      <c r="Y64">
        <f t="shared" si="30"/>
        <v>16.350799082655797</v>
      </c>
      <c r="Z64">
        <f t="shared" si="30"/>
        <v>14.864362802414361</v>
      </c>
      <c r="AA64">
        <f t="shared" si="30"/>
        <v>13.513057093103964</v>
      </c>
      <c r="AB64">
        <f t="shared" si="30"/>
        <v>12.284597357367238</v>
      </c>
      <c r="AC64">
        <f t="shared" si="30"/>
        <v>11.16781577942476</v>
      </c>
      <c r="AD64">
        <f t="shared" si="30"/>
        <v>10.152559799477057</v>
      </c>
      <c r="AE64">
        <f t="shared" si="30"/>
        <v>9.2295998177064131</v>
      </c>
      <c r="AF64">
        <f t="shared" si="30"/>
        <v>8.3905452888240113</v>
      </c>
      <c r="AG64">
        <f t="shared" si="30"/>
        <v>7.6277684443854641</v>
      </c>
      <c r="AH64">
        <f t="shared" si="30"/>
        <v>6.9343349494413307</v>
      </c>
      <c r="AI64">
        <f t="shared" si="30"/>
        <v>6.3039408631284823</v>
      </c>
      <c r="AJ64">
        <f t="shared" si="30"/>
        <v>5.7308553301168015</v>
      </c>
      <c r="AK64">
        <f t="shared" si="30"/>
        <v>5.2098684819243646</v>
      </c>
      <c r="AL64">
        <f t="shared" si="30"/>
        <v>4.7362440744766952</v>
      </c>
      <c r="AM64">
        <f t="shared" si="30"/>
        <v>4.3056764313424498</v>
      </c>
      <c r="AN64">
        <f t="shared" si="30"/>
        <v>3.9142513012204083</v>
      </c>
      <c r="AO64">
        <f t="shared" si="30"/>
        <v>3.5584102738367345</v>
      </c>
      <c r="AP64">
        <f t="shared" si="30"/>
        <v>3.234918430760668</v>
      </c>
      <c r="AQ64">
        <f t="shared" si="30"/>
        <v>2.9408349370551523</v>
      </c>
      <c r="AR64">
        <f t="shared" si="30"/>
        <v>2.6734863064137744</v>
      </c>
      <c r="AS64">
        <f t="shared" si="30"/>
        <v>2.4304420967397946</v>
      </c>
      <c r="AT64">
        <f t="shared" si="30"/>
        <v>2.2094928152179953</v>
      </c>
      <c r="AU64">
        <f t="shared" si="30"/>
        <v>2.0086298320163594</v>
      </c>
      <c r="AV64">
        <f t="shared" si="30"/>
        <v>1.8260271200148719</v>
      </c>
      <c r="AW64">
        <f t="shared" ref="AW64:AX64" si="31">AW62/AW60</f>
        <v>1.6600246545589741</v>
      </c>
      <c r="AX64">
        <f t="shared" si="31"/>
        <v>1.5091133223263402</v>
      </c>
      <c r="AY64">
        <f t="shared" ref="AY64:BE64" si="32">AY62/AY60</f>
        <v>1.3719212021148546</v>
      </c>
      <c r="AZ64">
        <f t="shared" si="32"/>
        <v>1.2472010928316859</v>
      </c>
      <c r="BA64">
        <f t="shared" si="32"/>
        <v>1.1338191753015325</v>
      </c>
      <c r="BB64">
        <f t="shared" si="32"/>
        <v>1.030744704819575</v>
      </c>
      <c r="BC64">
        <f t="shared" si="32"/>
        <v>0.93704064074506821</v>
      </c>
      <c r="BD64">
        <f t="shared" si="32"/>
        <v>0.85185512795006191</v>
      </c>
      <c r="BE64">
        <f t="shared" si="32"/>
        <v>0.7744137526818744</v>
      </c>
      <c r="BF64">
        <f t="shared" si="30"/>
        <v>7.0401250243806697</v>
      </c>
    </row>
    <row r="65" spans="6:6" x14ac:dyDescent="0.25">
      <c r="F65">
        <f>G62/(F60-1)</f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AEF6-1171-438C-91E8-605E22176132}">
  <dimension ref="B2:BF65"/>
  <sheetViews>
    <sheetView topLeftCell="A28" workbookViewId="0">
      <selection activeCell="G48" sqref="G48"/>
    </sheetView>
  </sheetViews>
  <sheetFormatPr defaultRowHeight="15" outlineLevelCol="1" x14ac:dyDescent="0.25"/>
  <cols>
    <col min="5" max="5" width="33.7109375" customWidth="1" outlineLevel="1"/>
    <col min="6" max="6" width="9.5703125" bestFit="1" customWidth="1"/>
  </cols>
  <sheetData>
    <row r="2" spans="2:11" x14ac:dyDescent="0.25">
      <c r="B2" t="s">
        <v>32</v>
      </c>
    </row>
    <row r="4" spans="2:11" x14ac:dyDescent="0.25">
      <c r="B4" t="s">
        <v>33</v>
      </c>
    </row>
    <row r="5" spans="2:11" x14ac:dyDescent="0.25">
      <c r="B5" t="s">
        <v>34</v>
      </c>
    </row>
    <row r="9" spans="2:11" x14ac:dyDescent="0.25">
      <c r="B9" t="s">
        <v>35</v>
      </c>
      <c r="F9">
        <v>0</v>
      </c>
      <c r="G9">
        <f t="shared" ref="G9:K9" si="0">F9+1</f>
        <v>1</v>
      </c>
      <c r="H9">
        <f t="shared" si="0"/>
        <v>2</v>
      </c>
      <c r="I9">
        <f t="shared" si="0"/>
        <v>3</v>
      </c>
      <c r="J9">
        <f t="shared" si="0"/>
        <v>4</v>
      </c>
      <c r="K9">
        <f t="shared" si="0"/>
        <v>5</v>
      </c>
    </row>
    <row r="12" spans="2:11" x14ac:dyDescent="0.25">
      <c r="B12" t="s">
        <v>36</v>
      </c>
      <c r="D12" t="s">
        <v>37</v>
      </c>
      <c r="F12">
        <v>2015</v>
      </c>
      <c r="G12">
        <f>F12+1</f>
        <v>2016</v>
      </c>
      <c r="H12">
        <f t="shared" ref="H12:K12" si="1">G12+1</f>
        <v>2017</v>
      </c>
      <c r="I12">
        <f t="shared" si="1"/>
        <v>2018</v>
      </c>
      <c r="J12">
        <f t="shared" si="1"/>
        <v>2019</v>
      </c>
      <c r="K12">
        <f t="shared" si="1"/>
        <v>2020</v>
      </c>
    </row>
    <row r="13" spans="2:11" x14ac:dyDescent="0.25">
      <c r="B13" t="s">
        <v>71</v>
      </c>
      <c r="D13" t="s">
        <v>38</v>
      </c>
      <c r="F13">
        <v>100</v>
      </c>
      <c r="G13" s="3">
        <f>F13*1.1</f>
        <v>110.00000000000001</v>
      </c>
      <c r="H13" s="3">
        <f t="shared" ref="H13:K13" si="2">G13*1.1</f>
        <v>121.00000000000003</v>
      </c>
      <c r="I13" s="3">
        <f t="shared" si="2"/>
        <v>133.10000000000005</v>
      </c>
      <c r="J13" s="3">
        <f t="shared" si="2"/>
        <v>146.41000000000008</v>
      </c>
      <c r="K13" s="3">
        <f t="shared" si="2"/>
        <v>161.0510000000001</v>
      </c>
    </row>
    <row r="14" spans="2:11" x14ac:dyDescent="0.25">
      <c r="B14" t="s">
        <v>71</v>
      </c>
      <c r="D14" t="s">
        <v>39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20</v>
      </c>
    </row>
    <row r="15" spans="2:11" x14ac:dyDescent="0.25">
      <c r="B15" t="s">
        <v>71</v>
      </c>
      <c r="D15" t="s">
        <v>40</v>
      </c>
      <c r="F15">
        <v>0.3</v>
      </c>
      <c r="G15">
        <v>0.3</v>
      </c>
      <c r="H15">
        <v>0.3</v>
      </c>
      <c r="I15">
        <v>0.3</v>
      </c>
      <c r="J15">
        <v>0.3</v>
      </c>
      <c r="K15">
        <v>0.3</v>
      </c>
    </row>
    <row r="16" spans="2:11" x14ac:dyDescent="0.25">
      <c r="B16" t="s">
        <v>71</v>
      </c>
      <c r="D16" t="s">
        <v>41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</row>
    <row r="17" spans="2:11" x14ac:dyDescent="0.25">
      <c r="B17" t="s">
        <v>72</v>
      </c>
      <c r="D17" t="s">
        <v>23</v>
      </c>
      <c r="F17" s="3">
        <f>F13+F14*(1-F15)+F16</f>
        <v>144</v>
      </c>
      <c r="G17" s="3">
        <f t="shared" ref="G17:K17" si="3">G13+G14*(1-G15)+G16</f>
        <v>154</v>
      </c>
      <c r="H17" s="3">
        <f t="shared" si="3"/>
        <v>165.00000000000003</v>
      </c>
      <c r="I17" s="3">
        <f t="shared" si="3"/>
        <v>177.10000000000005</v>
      </c>
      <c r="J17" s="3">
        <f t="shared" si="3"/>
        <v>190.41000000000008</v>
      </c>
      <c r="K17" s="3">
        <f t="shared" si="3"/>
        <v>205.0510000000001</v>
      </c>
    </row>
    <row r="18" spans="2:11" x14ac:dyDescent="0.25">
      <c r="B18" t="s">
        <v>71</v>
      </c>
      <c r="D18" t="s">
        <v>47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</row>
    <row r="19" spans="2:11" x14ac:dyDescent="0.25">
      <c r="B19" t="s">
        <v>72</v>
      </c>
      <c r="D19" t="s">
        <v>48</v>
      </c>
      <c r="F19" s="3">
        <f>AVERAGE(F17:K17)</f>
        <v>172.59350000000003</v>
      </c>
    </row>
    <row r="20" spans="2:11" x14ac:dyDescent="0.25">
      <c r="B20" t="s">
        <v>72</v>
      </c>
      <c r="D20" t="s">
        <v>49</v>
      </c>
      <c r="F20" s="1">
        <f>(K17/F17)^(1/K9)-1</f>
        <v>7.3247486128785289E-2</v>
      </c>
    </row>
    <row r="21" spans="2:11" x14ac:dyDescent="0.25">
      <c r="D21" t="s">
        <v>50</v>
      </c>
      <c r="F21" s="4">
        <f>F19/(F30-F20)</f>
        <v>3041.1604390187322</v>
      </c>
    </row>
    <row r="22" spans="2:11" x14ac:dyDescent="0.25">
      <c r="F22" s="4"/>
    </row>
    <row r="24" spans="2:11" x14ac:dyDescent="0.25">
      <c r="B24" t="s">
        <v>34</v>
      </c>
      <c r="D24" t="s">
        <v>37</v>
      </c>
      <c r="F24">
        <v>2015</v>
      </c>
      <c r="G24">
        <f>F24+1</f>
        <v>2016</v>
      </c>
      <c r="H24">
        <f t="shared" ref="H24:K24" si="4">G24+1</f>
        <v>2017</v>
      </c>
      <c r="I24">
        <f t="shared" si="4"/>
        <v>2018</v>
      </c>
      <c r="J24">
        <f t="shared" si="4"/>
        <v>2019</v>
      </c>
      <c r="K24">
        <f t="shared" si="4"/>
        <v>2020</v>
      </c>
    </row>
    <row r="25" spans="2:11" x14ac:dyDescent="0.25">
      <c r="B25" t="s">
        <v>71</v>
      </c>
      <c r="D25" t="s">
        <v>44</v>
      </c>
      <c r="F25">
        <v>100</v>
      </c>
    </row>
    <row r="26" spans="2:11" x14ac:dyDescent="0.25">
      <c r="B26" t="s">
        <v>71</v>
      </c>
      <c r="D26" t="s">
        <v>45</v>
      </c>
      <c r="F26">
        <v>300</v>
      </c>
    </row>
    <row r="27" spans="2:11" x14ac:dyDescent="0.25">
      <c r="D27" t="s">
        <v>42</v>
      </c>
      <c r="F27">
        <v>0.1</v>
      </c>
    </row>
    <row r="28" spans="2:11" x14ac:dyDescent="0.25">
      <c r="B28" t="s">
        <v>72</v>
      </c>
      <c r="D28" t="s">
        <v>43</v>
      </c>
      <c r="F28">
        <v>0.2</v>
      </c>
    </row>
    <row r="29" spans="2:11" x14ac:dyDescent="0.25">
      <c r="B29" t="s">
        <v>72</v>
      </c>
      <c r="D29" t="s">
        <v>40</v>
      </c>
      <c r="F29">
        <v>0.3</v>
      </c>
    </row>
    <row r="30" spans="2:11" x14ac:dyDescent="0.25">
      <c r="D30" t="s">
        <v>34</v>
      </c>
      <c r="F30">
        <f>F25/SUM(F25:F26)*F27+F26/SUM(F25:F26)*F28*(1-F29)</f>
        <v>0.13</v>
      </c>
    </row>
    <row r="33" spans="2:11" x14ac:dyDescent="0.25">
      <c r="B33" t="s">
        <v>42</v>
      </c>
      <c r="D33" t="s">
        <v>37</v>
      </c>
      <c r="F33">
        <v>2015</v>
      </c>
      <c r="G33">
        <f>F33+1</f>
        <v>2016</v>
      </c>
      <c r="H33">
        <f t="shared" ref="H33:K33" si="5">G33+1</f>
        <v>2017</v>
      </c>
      <c r="I33">
        <f t="shared" si="5"/>
        <v>2018</v>
      </c>
      <c r="J33">
        <f t="shared" si="5"/>
        <v>2019</v>
      </c>
      <c r="K33">
        <f t="shared" si="5"/>
        <v>2020</v>
      </c>
    </row>
    <row r="34" spans="2:11" x14ac:dyDescent="0.25">
      <c r="B34" t="s">
        <v>71</v>
      </c>
      <c r="D34" t="s">
        <v>52</v>
      </c>
      <c r="F34" s="5">
        <v>0.05</v>
      </c>
    </row>
    <row r="35" spans="2:11" x14ac:dyDescent="0.25">
      <c r="B35" t="s">
        <v>71</v>
      </c>
      <c r="D35" t="s">
        <v>53</v>
      </c>
      <c r="F35">
        <v>0.8</v>
      </c>
    </row>
    <row r="36" spans="2:11" x14ac:dyDescent="0.25">
      <c r="B36" t="s">
        <v>71</v>
      </c>
      <c r="D36" t="s">
        <v>54</v>
      </c>
      <c r="F36" s="5">
        <v>0.06</v>
      </c>
    </row>
    <row r="37" spans="2:11" x14ac:dyDescent="0.25">
      <c r="D37" t="s">
        <v>42</v>
      </c>
      <c r="F37" s="6">
        <f>F34+F35*(F36-F34)</f>
        <v>5.7999999999999996E-2</v>
      </c>
    </row>
    <row r="38" spans="2:11" x14ac:dyDescent="0.25">
      <c r="F38" s="6"/>
    </row>
    <row r="39" spans="2:11" x14ac:dyDescent="0.25">
      <c r="B39" t="s">
        <v>42</v>
      </c>
      <c r="D39" t="s">
        <v>37</v>
      </c>
      <c r="F39">
        <v>2015</v>
      </c>
      <c r="G39">
        <f>F39+1</f>
        <v>2016</v>
      </c>
      <c r="H39">
        <f t="shared" ref="H39:K39" si="6">G39+1</f>
        <v>2017</v>
      </c>
      <c r="I39">
        <f t="shared" si="6"/>
        <v>2018</v>
      </c>
      <c r="J39">
        <f t="shared" si="6"/>
        <v>2019</v>
      </c>
      <c r="K39">
        <f t="shared" si="6"/>
        <v>2020</v>
      </c>
    </row>
    <row r="40" spans="2:11" x14ac:dyDescent="0.25">
      <c r="B40" t="s">
        <v>71</v>
      </c>
      <c r="D40" t="s">
        <v>55</v>
      </c>
      <c r="E40" t="s">
        <v>59</v>
      </c>
      <c r="F40" s="4">
        <v>500</v>
      </c>
    </row>
    <row r="41" spans="2:11" x14ac:dyDescent="0.25">
      <c r="B41" t="s">
        <v>71</v>
      </c>
      <c r="D41" t="s">
        <v>56</v>
      </c>
      <c r="E41" t="s">
        <v>60</v>
      </c>
      <c r="F41" s="4">
        <v>23000</v>
      </c>
    </row>
    <row r="42" spans="2:11" x14ac:dyDescent="0.25">
      <c r="B42" t="s">
        <v>71</v>
      </c>
      <c r="D42" t="s">
        <v>61</v>
      </c>
      <c r="E42" t="s">
        <v>62</v>
      </c>
      <c r="F42" s="6">
        <v>0.1</v>
      </c>
    </row>
    <row r="43" spans="2:11" x14ac:dyDescent="0.25">
      <c r="D43" t="s">
        <v>42</v>
      </c>
      <c r="F43" s="6">
        <f>F40/F41+F42</f>
        <v>0.12173913043478261</v>
      </c>
    </row>
    <row r="44" spans="2:11" x14ac:dyDescent="0.25">
      <c r="F44" s="6"/>
    </row>
    <row r="46" spans="2:11" x14ac:dyDescent="0.25">
      <c r="B46" t="s">
        <v>43</v>
      </c>
      <c r="D46" t="s">
        <v>37</v>
      </c>
      <c r="F46">
        <v>2015</v>
      </c>
      <c r="G46">
        <f>F46+1</f>
        <v>2016</v>
      </c>
      <c r="H46">
        <f t="shared" ref="H46:K46" si="7">G46+1</f>
        <v>2017</v>
      </c>
      <c r="I46">
        <f t="shared" si="7"/>
        <v>2018</v>
      </c>
      <c r="J46">
        <f t="shared" si="7"/>
        <v>2019</v>
      </c>
      <c r="K46">
        <f t="shared" si="7"/>
        <v>2020</v>
      </c>
    </row>
    <row r="47" spans="2:11" x14ac:dyDescent="0.25">
      <c r="B47" t="s">
        <v>71</v>
      </c>
      <c r="D47" t="s">
        <v>39</v>
      </c>
      <c r="E47" t="s">
        <v>57</v>
      </c>
      <c r="F47" s="5">
        <v>0.1</v>
      </c>
    </row>
    <row r="48" spans="2:11" x14ac:dyDescent="0.25">
      <c r="B48" t="s">
        <v>71</v>
      </c>
      <c r="D48" t="s">
        <v>40</v>
      </c>
      <c r="E48" t="s">
        <v>58</v>
      </c>
      <c r="F48" s="5">
        <v>0.25</v>
      </c>
    </row>
    <row r="49" spans="2:58" x14ac:dyDescent="0.25">
      <c r="D49" t="s">
        <v>43</v>
      </c>
      <c r="F49" s="6">
        <f>F47*(1-F48)</f>
        <v>7.5000000000000011E-2</v>
      </c>
    </row>
    <row r="50" spans="2:58" x14ac:dyDescent="0.25">
      <c r="F50" s="6"/>
    </row>
    <row r="51" spans="2:58" x14ac:dyDescent="0.25">
      <c r="B51" t="s">
        <v>53</v>
      </c>
      <c r="D51" t="s">
        <v>37</v>
      </c>
      <c r="F51">
        <v>2015</v>
      </c>
      <c r="G51">
        <f>F51+1</f>
        <v>2016</v>
      </c>
      <c r="H51">
        <f t="shared" ref="H51:K51" si="8">G51+1</f>
        <v>2017</v>
      </c>
      <c r="I51">
        <f t="shared" si="8"/>
        <v>2018</v>
      </c>
      <c r="J51">
        <f t="shared" si="8"/>
        <v>2019</v>
      </c>
      <c r="K51">
        <f t="shared" si="8"/>
        <v>2020</v>
      </c>
    </row>
    <row r="52" spans="2:58" x14ac:dyDescent="0.25">
      <c r="D52" t="s">
        <v>18</v>
      </c>
      <c r="F52" s="2">
        <v>1</v>
      </c>
      <c r="G52" s="2">
        <v>1.5</v>
      </c>
      <c r="H52" s="2">
        <v>2</v>
      </c>
      <c r="I52" s="2">
        <v>3</v>
      </c>
      <c r="J52" s="2">
        <v>5</v>
      </c>
      <c r="K52" s="2">
        <v>10</v>
      </c>
    </row>
    <row r="53" spans="2:58" x14ac:dyDescent="0.25">
      <c r="D53" t="s">
        <v>63</v>
      </c>
      <c r="F53" s="2">
        <v>1</v>
      </c>
      <c r="G53" s="2">
        <f>F53*1.1</f>
        <v>1.1000000000000001</v>
      </c>
      <c r="H53" s="2">
        <f>G53*1.4</f>
        <v>1.54</v>
      </c>
      <c r="I53" s="2">
        <f>H53*1.1</f>
        <v>1.6940000000000002</v>
      </c>
      <c r="J53" s="2">
        <f t="shared" ref="J53:K53" si="9">I53*1.2</f>
        <v>2.0327999999999999</v>
      </c>
      <c r="K53" s="2">
        <f t="shared" si="9"/>
        <v>2.4393599999999998</v>
      </c>
    </row>
    <row r="54" spans="2:58" x14ac:dyDescent="0.25">
      <c r="F54" s="2"/>
      <c r="G54" s="2"/>
      <c r="H54" s="2"/>
      <c r="I54" s="2"/>
      <c r="J54" s="2"/>
      <c r="K54" s="2"/>
    </row>
    <row r="55" spans="2:58" x14ac:dyDescent="0.25">
      <c r="D55" t="s">
        <v>64</v>
      </c>
      <c r="G55">
        <f t="shared" ref="G55:J56" si="10">G52/F52-1</f>
        <v>0.5</v>
      </c>
      <c r="H55">
        <f t="shared" si="10"/>
        <v>0.33333333333333326</v>
      </c>
      <c r="I55">
        <f t="shared" si="10"/>
        <v>0.5</v>
      </c>
      <c r="J55">
        <f t="shared" si="10"/>
        <v>0.66666666666666674</v>
      </c>
      <c r="K55">
        <f>K52/J52-1</f>
        <v>1</v>
      </c>
    </row>
    <row r="56" spans="2:58" x14ac:dyDescent="0.25">
      <c r="D56" t="s">
        <v>65</v>
      </c>
      <c r="F56" s="6"/>
      <c r="G56">
        <f t="shared" si="10"/>
        <v>0.10000000000000009</v>
      </c>
      <c r="H56">
        <f t="shared" si="10"/>
        <v>0.39999999999999991</v>
      </c>
      <c r="I56">
        <f t="shared" si="10"/>
        <v>0.10000000000000009</v>
      </c>
      <c r="J56">
        <f t="shared" si="10"/>
        <v>0.19999999999999973</v>
      </c>
      <c r="K56">
        <f>K53/J53-1</f>
        <v>0.19999999999999996</v>
      </c>
    </row>
    <row r="57" spans="2:58" x14ac:dyDescent="0.25">
      <c r="D57" t="s">
        <v>53</v>
      </c>
      <c r="F57" s="2">
        <v>1.1000000000000001</v>
      </c>
    </row>
    <row r="59" spans="2:58" x14ac:dyDescent="0.25">
      <c r="B59" t="s">
        <v>51</v>
      </c>
      <c r="G59">
        <v>1</v>
      </c>
      <c r="H59">
        <f>G59+1</f>
        <v>2</v>
      </c>
      <c r="I59">
        <f t="shared" ref="I59:BF59" si="11">H59+1</f>
        <v>3</v>
      </c>
      <c r="J59">
        <f t="shared" si="11"/>
        <v>4</v>
      </c>
      <c r="K59">
        <f t="shared" si="11"/>
        <v>5</v>
      </c>
      <c r="L59">
        <f t="shared" si="11"/>
        <v>6</v>
      </c>
      <c r="M59">
        <f t="shared" si="11"/>
        <v>7</v>
      </c>
      <c r="N59">
        <f t="shared" si="11"/>
        <v>8</v>
      </c>
      <c r="O59">
        <f t="shared" si="11"/>
        <v>9</v>
      </c>
      <c r="P59">
        <f t="shared" si="11"/>
        <v>10</v>
      </c>
      <c r="Q59">
        <f t="shared" si="11"/>
        <v>11</v>
      </c>
      <c r="R59">
        <f t="shared" si="11"/>
        <v>12</v>
      </c>
      <c r="S59">
        <f t="shared" si="11"/>
        <v>13</v>
      </c>
      <c r="T59">
        <f t="shared" si="11"/>
        <v>14</v>
      </c>
      <c r="U59">
        <f t="shared" si="11"/>
        <v>15</v>
      </c>
      <c r="V59">
        <f t="shared" si="11"/>
        <v>16</v>
      </c>
      <c r="W59">
        <f t="shared" si="11"/>
        <v>17</v>
      </c>
      <c r="X59">
        <f t="shared" si="11"/>
        <v>18</v>
      </c>
      <c r="Y59">
        <f t="shared" si="11"/>
        <v>19</v>
      </c>
      <c r="Z59">
        <f t="shared" si="11"/>
        <v>20</v>
      </c>
      <c r="AA59">
        <f t="shared" si="11"/>
        <v>21</v>
      </c>
      <c r="AB59">
        <f t="shared" si="11"/>
        <v>22</v>
      </c>
      <c r="AC59">
        <f t="shared" si="11"/>
        <v>23</v>
      </c>
      <c r="AD59">
        <f t="shared" si="11"/>
        <v>24</v>
      </c>
      <c r="AE59">
        <f t="shared" si="11"/>
        <v>25</v>
      </c>
      <c r="AF59">
        <f t="shared" si="11"/>
        <v>26</v>
      </c>
      <c r="AG59">
        <f t="shared" si="11"/>
        <v>27</v>
      </c>
      <c r="AH59">
        <f t="shared" si="11"/>
        <v>28</v>
      </c>
      <c r="AI59">
        <f t="shared" si="11"/>
        <v>29</v>
      </c>
      <c r="AJ59">
        <f t="shared" si="11"/>
        <v>30</v>
      </c>
      <c r="AK59">
        <f t="shared" si="11"/>
        <v>31</v>
      </c>
      <c r="AL59">
        <f t="shared" si="11"/>
        <v>32</v>
      </c>
      <c r="AM59">
        <f t="shared" si="11"/>
        <v>33</v>
      </c>
      <c r="AN59">
        <f t="shared" si="11"/>
        <v>34</v>
      </c>
      <c r="AO59">
        <f t="shared" si="11"/>
        <v>35</v>
      </c>
      <c r="AP59">
        <f t="shared" si="11"/>
        <v>36</v>
      </c>
      <c r="AQ59">
        <f t="shared" si="11"/>
        <v>37</v>
      </c>
      <c r="AR59">
        <f t="shared" si="11"/>
        <v>38</v>
      </c>
      <c r="AS59">
        <f t="shared" si="11"/>
        <v>39</v>
      </c>
      <c r="AT59">
        <f t="shared" si="11"/>
        <v>40</v>
      </c>
      <c r="AU59">
        <f t="shared" si="11"/>
        <v>41</v>
      </c>
      <c r="AV59">
        <f t="shared" si="11"/>
        <v>42</v>
      </c>
      <c r="AW59">
        <f t="shared" si="11"/>
        <v>43</v>
      </c>
      <c r="AX59">
        <f t="shared" si="11"/>
        <v>44</v>
      </c>
      <c r="AY59">
        <f t="shared" si="11"/>
        <v>45</v>
      </c>
      <c r="AZ59">
        <f t="shared" si="11"/>
        <v>46</v>
      </c>
      <c r="BA59">
        <f t="shared" si="11"/>
        <v>47</v>
      </c>
      <c r="BB59">
        <f t="shared" si="11"/>
        <v>48</v>
      </c>
      <c r="BC59">
        <f t="shared" si="11"/>
        <v>49</v>
      </c>
      <c r="BD59">
        <f t="shared" si="11"/>
        <v>50</v>
      </c>
      <c r="BE59">
        <f t="shared" si="11"/>
        <v>51</v>
      </c>
      <c r="BF59">
        <f t="shared" si="11"/>
        <v>52</v>
      </c>
    </row>
    <row r="60" spans="2:58" x14ac:dyDescent="0.25">
      <c r="F60">
        <v>1.1000000000000001</v>
      </c>
      <c r="G60">
        <f t="shared" ref="G60:BE60" si="12">POWER($F$60,G59)</f>
        <v>1.1000000000000001</v>
      </c>
      <c r="H60">
        <f t="shared" si="12"/>
        <v>1.2100000000000002</v>
      </c>
      <c r="I60">
        <f t="shared" si="12"/>
        <v>1.3310000000000004</v>
      </c>
      <c r="J60">
        <f t="shared" si="12"/>
        <v>1.4641000000000004</v>
      </c>
      <c r="K60">
        <f t="shared" si="12"/>
        <v>1.6105100000000006</v>
      </c>
      <c r="L60">
        <f t="shared" si="12"/>
        <v>1.7715610000000008</v>
      </c>
      <c r="M60">
        <f t="shared" si="12"/>
        <v>1.9487171000000012</v>
      </c>
      <c r="N60">
        <f t="shared" si="12"/>
        <v>2.1435888100000011</v>
      </c>
      <c r="O60">
        <f t="shared" si="12"/>
        <v>2.3579476910000015</v>
      </c>
      <c r="P60">
        <f t="shared" si="12"/>
        <v>2.5937424601000019</v>
      </c>
      <c r="Q60">
        <f t="shared" si="12"/>
        <v>2.8531167061100025</v>
      </c>
      <c r="R60">
        <f t="shared" si="12"/>
        <v>3.1384283767210026</v>
      </c>
      <c r="S60">
        <f t="shared" si="12"/>
        <v>3.4522712143931029</v>
      </c>
      <c r="T60">
        <f t="shared" si="12"/>
        <v>3.7974983358324139</v>
      </c>
      <c r="U60">
        <f t="shared" si="12"/>
        <v>4.1772481694156554</v>
      </c>
      <c r="V60">
        <f t="shared" si="12"/>
        <v>4.5949729863572211</v>
      </c>
      <c r="W60">
        <f t="shared" si="12"/>
        <v>5.0544702849929433</v>
      </c>
      <c r="X60">
        <f t="shared" si="12"/>
        <v>5.5599173134922379</v>
      </c>
      <c r="Y60">
        <f t="shared" si="12"/>
        <v>6.1159090448414632</v>
      </c>
      <c r="Z60">
        <f t="shared" si="12"/>
        <v>6.7274999493256091</v>
      </c>
      <c r="AA60">
        <f t="shared" si="12"/>
        <v>7.4002499442581708</v>
      </c>
      <c r="AB60">
        <f t="shared" si="12"/>
        <v>8.140274938683989</v>
      </c>
      <c r="AC60">
        <f t="shared" si="12"/>
        <v>8.9543024325523888</v>
      </c>
      <c r="AD60">
        <f t="shared" si="12"/>
        <v>9.8497326758076262</v>
      </c>
      <c r="AE60">
        <f t="shared" si="12"/>
        <v>10.834705943388391</v>
      </c>
      <c r="AF60">
        <f t="shared" si="12"/>
        <v>11.918176537727231</v>
      </c>
      <c r="AG60">
        <f t="shared" si="12"/>
        <v>13.109994191499956</v>
      </c>
      <c r="AH60">
        <f t="shared" si="12"/>
        <v>14.420993610649951</v>
      </c>
      <c r="AI60">
        <f t="shared" si="12"/>
        <v>15.863092971714947</v>
      </c>
      <c r="AJ60">
        <f t="shared" si="12"/>
        <v>17.449402268886445</v>
      </c>
      <c r="AK60">
        <f t="shared" si="12"/>
        <v>19.194342495775089</v>
      </c>
      <c r="AL60">
        <f t="shared" si="12"/>
        <v>21.113776745352599</v>
      </c>
      <c r="AM60">
        <f t="shared" si="12"/>
        <v>23.225154419887861</v>
      </c>
      <c r="AN60">
        <f t="shared" si="12"/>
        <v>25.547669861876649</v>
      </c>
      <c r="AO60">
        <f t="shared" si="12"/>
        <v>28.102436848064318</v>
      </c>
      <c r="AP60">
        <f t="shared" si="12"/>
        <v>30.912680532870748</v>
      </c>
      <c r="AQ60">
        <f t="shared" si="12"/>
        <v>34.003948586157826</v>
      </c>
      <c r="AR60">
        <f t="shared" si="12"/>
        <v>37.404343444773616</v>
      </c>
      <c r="AS60">
        <f t="shared" si="12"/>
        <v>41.144777789250981</v>
      </c>
      <c r="AT60">
        <f t="shared" si="12"/>
        <v>45.259255568176073</v>
      </c>
      <c r="AU60">
        <f t="shared" si="12"/>
        <v>49.785181124993684</v>
      </c>
      <c r="AV60">
        <f t="shared" si="12"/>
        <v>54.763699237493057</v>
      </c>
      <c r="AW60">
        <f t="shared" si="12"/>
        <v>60.240069161242374</v>
      </c>
      <c r="AX60">
        <f t="shared" si="12"/>
        <v>66.26407607736661</v>
      </c>
      <c r="AY60">
        <f t="shared" si="12"/>
        <v>72.890483685103277</v>
      </c>
      <c r="AZ60">
        <f t="shared" si="12"/>
        <v>80.179532053613613</v>
      </c>
      <c r="BA60">
        <f t="shared" si="12"/>
        <v>88.197485258974979</v>
      </c>
      <c r="BB60">
        <f t="shared" si="12"/>
        <v>97.017233784872474</v>
      </c>
      <c r="BC60">
        <f t="shared" si="12"/>
        <v>106.71895716335973</v>
      </c>
      <c r="BD60">
        <f t="shared" si="12"/>
        <v>117.39085287969571</v>
      </c>
      <c r="BE60">
        <f t="shared" si="12"/>
        <v>129.1299381676653</v>
      </c>
      <c r="BF60">
        <f>POWER($F$60,BF59)</f>
        <v>142.04293198443185</v>
      </c>
    </row>
    <row r="62" spans="2:58" x14ac:dyDescent="0.25">
      <c r="D62" t="s">
        <v>23</v>
      </c>
      <c r="F62">
        <v>1000</v>
      </c>
      <c r="G62">
        <f t="shared" ref="G62:BE62" si="13">$F$62*($F$60-1)</f>
        <v>100.00000000000009</v>
      </c>
      <c r="H62">
        <f t="shared" si="13"/>
        <v>100.00000000000009</v>
      </c>
      <c r="I62">
        <f t="shared" si="13"/>
        <v>100.00000000000009</v>
      </c>
      <c r="J62">
        <f t="shared" si="13"/>
        <v>100.00000000000009</v>
      </c>
      <c r="K62">
        <f t="shared" si="13"/>
        <v>100.00000000000009</v>
      </c>
      <c r="L62">
        <f t="shared" si="13"/>
        <v>100.00000000000009</v>
      </c>
      <c r="M62">
        <f t="shared" si="13"/>
        <v>100.00000000000009</v>
      </c>
      <c r="N62">
        <f t="shared" si="13"/>
        <v>100.00000000000009</v>
      </c>
      <c r="O62">
        <f t="shared" si="13"/>
        <v>100.00000000000009</v>
      </c>
      <c r="P62">
        <f t="shared" si="13"/>
        <v>100.00000000000009</v>
      </c>
      <c r="Q62">
        <f t="shared" si="13"/>
        <v>100.00000000000009</v>
      </c>
      <c r="R62">
        <f t="shared" si="13"/>
        <v>100.00000000000009</v>
      </c>
      <c r="S62">
        <f t="shared" si="13"/>
        <v>100.00000000000009</v>
      </c>
      <c r="T62">
        <f t="shared" si="13"/>
        <v>100.00000000000009</v>
      </c>
      <c r="U62">
        <f t="shared" si="13"/>
        <v>100.00000000000009</v>
      </c>
      <c r="V62">
        <f t="shared" si="13"/>
        <v>100.00000000000009</v>
      </c>
      <c r="W62">
        <f t="shared" si="13"/>
        <v>100.00000000000009</v>
      </c>
      <c r="X62">
        <f t="shared" si="13"/>
        <v>100.00000000000009</v>
      </c>
      <c r="Y62">
        <f t="shared" si="13"/>
        <v>100.00000000000009</v>
      </c>
      <c r="Z62">
        <f t="shared" si="13"/>
        <v>100.00000000000009</v>
      </c>
      <c r="AA62">
        <f t="shared" si="13"/>
        <v>100.00000000000009</v>
      </c>
      <c r="AB62">
        <f t="shared" si="13"/>
        <v>100.00000000000009</v>
      </c>
      <c r="AC62">
        <f t="shared" si="13"/>
        <v>100.00000000000009</v>
      </c>
      <c r="AD62">
        <f t="shared" si="13"/>
        <v>100.00000000000009</v>
      </c>
      <c r="AE62">
        <f t="shared" si="13"/>
        <v>100.00000000000009</v>
      </c>
      <c r="AF62">
        <f t="shared" si="13"/>
        <v>100.00000000000009</v>
      </c>
      <c r="AG62">
        <f t="shared" si="13"/>
        <v>100.00000000000009</v>
      </c>
      <c r="AH62">
        <f t="shared" si="13"/>
        <v>100.00000000000009</v>
      </c>
      <c r="AI62">
        <f t="shared" si="13"/>
        <v>100.00000000000009</v>
      </c>
      <c r="AJ62">
        <f t="shared" si="13"/>
        <v>100.00000000000009</v>
      </c>
      <c r="AK62">
        <f t="shared" si="13"/>
        <v>100.00000000000009</v>
      </c>
      <c r="AL62">
        <f t="shared" si="13"/>
        <v>100.00000000000009</v>
      </c>
      <c r="AM62">
        <f t="shared" si="13"/>
        <v>100.00000000000009</v>
      </c>
      <c r="AN62">
        <f t="shared" si="13"/>
        <v>100.00000000000009</v>
      </c>
      <c r="AO62">
        <f t="shared" si="13"/>
        <v>100.00000000000009</v>
      </c>
      <c r="AP62">
        <f t="shared" si="13"/>
        <v>100.00000000000009</v>
      </c>
      <c r="AQ62">
        <f t="shared" si="13"/>
        <v>100.00000000000009</v>
      </c>
      <c r="AR62">
        <f t="shared" si="13"/>
        <v>100.00000000000009</v>
      </c>
      <c r="AS62">
        <f t="shared" si="13"/>
        <v>100.00000000000009</v>
      </c>
      <c r="AT62">
        <f t="shared" si="13"/>
        <v>100.00000000000009</v>
      </c>
      <c r="AU62">
        <f t="shared" si="13"/>
        <v>100.00000000000009</v>
      </c>
      <c r="AV62">
        <f t="shared" si="13"/>
        <v>100.00000000000009</v>
      </c>
      <c r="AW62">
        <f t="shared" si="13"/>
        <v>100.00000000000009</v>
      </c>
      <c r="AX62">
        <f t="shared" si="13"/>
        <v>100.00000000000009</v>
      </c>
      <c r="AY62">
        <f t="shared" si="13"/>
        <v>100.00000000000009</v>
      </c>
      <c r="AZ62">
        <f t="shared" si="13"/>
        <v>100.00000000000009</v>
      </c>
      <c r="BA62">
        <f t="shared" si="13"/>
        <v>100.00000000000009</v>
      </c>
      <c r="BB62">
        <f t="shared" si="13"/>
        <v>100.00000000000009</v>
      </c>
      <c r="BC62">
        <f t="shared" si="13"/>
        <v>100.00000000000009</v>
      </c>
      <c r="BD62">
        <f t="shared" si="13"/>
        <v>100.00000000000009</v>
      </c>
      <c r="BE62">
        <f t="shared" si="13"/>
        <v>100.00000000000009</v>
      </c>
      <c r="BF62">
        <f>F62</f>
        <v>1000</v>
      </c>
    </row>
    <row r="64" spans="2:58" x14ac:dyDescent="0.25">
      <c r="D64" t="s">
        <v>46</v>
      </c>
      <c r="F64">
        <f>SUM(G64:BF64)</f>
        <v>999.2959874975619</v>
      </c>
      <c r="G64">
        <f>G62/G60</f>
        <v>90.909090909090978</v>
      </c>
      <c r="H64">
        <f t="shared" ref="H64:BF64" si="14">H62/H60</f>
        <v>82.644628099173616</v>
      </c>
      <c r="I64">
        <f t="shared" si="14"/>
        <v>75.131480090157822</v>
      </c>
      <c r="J64">
        <f t="shared" si="14"/>
        <v>68.301345536507114</v>
      </c>
      <c r="K64">
        <f t="shared" si="14"/>
        <v>62.092132305915548</v>
      </c>
      <c r="L64">
        <f t="shared" si="14"/>
        <v>56.447393005377762</v>
      </c>
      <c r="M64">
        <f t="shared" si="14"/>
        <v>51.315811823070689</v>
      </c>
      <c r="N64">
        <f t="shared" si="14"/>
        <v>46.650738020973357</v>
      </c>
      <c r="O64">
        <f t="shared" si="14"/>
        <v>42.409761837248503</v>
      </c>
      <c r="P64">
        <f t="shared" si="14"/>
        <v>38.554328942953177</v>
      </c>
      <c r="Q64">
        <f t="shared" si="14"/>
        <v>35.04938994813925</v>
      </c>
      <c r="R64">
        <f t="shared" si="14"/>
        <v>31.863081771035681</v>
      </c>
      <c r="S64">
        <f t="shared" si="14"/>
        <v>28.966437973668803</v>
      </c>
      <c r="T64">
        <f t="shared" si="14"/>
        <v>26.333125430607996</v>
      </c>
      <c r="U64">
        <f t="shared" si="14"/>
        <v>23.939204936916362</v>
      </c>
      <c r="V64">
        <f t="shared" si="14"/>
        <v>21.762913579014871</v>
      </c>
      <c r="W64">
        <f t="shared" si="14"/>
        <v>19.784466890013519</v>
      </c>
      <c r="X64">
        <f t="shared" si="14"/>
        <v>17.985878990921382</v>
      </c>
      <c r="Y64">
        <f t="shared" si="14"/>
        <v>16.350799082655797</v>
      </c>
      <c r="Z64">
        <f t="shared" si="14"/>
        <v>14.864362802414361</v>
      </c>
      <c r="AA64">
        <f t="shared" si="14"/>
        <v>13.513057093103964</v>
      </c>
      <c r="AB64">
        <f t="shared" si="14"/>
        <v>12.284597357367238</v>
      </c>
      <c r="AC64">
        <f t="shared" si="14"/>
        <v>11.16781577942476</v>
      </c>
      <c r="AD64">
        <f t="shared" si="14"/>
        <v>10.152559799477057</v>
      </c>
      <c r="AE64">
        <f t="shared" si="14"/>
        <v>9.2295998177064131</v>
      </c>
      <c r="AF64">
        <f t="shared" si="14"/>
        <v>8.3905452888240113</v>
      </c>
      <c r="AG64">
        <f t="shared" si="14"/>
        <v>7.6277684443854641</v>
      </c>
      <c r="AH64">
        <f t="shared" si="14"/>
        <v>6.9343349494413307</v>
      </c>
      <c r="AI64">
        <f t="shared" si="14"/>
        <v>6.3039408631284823</v>
      </c>
      <c r="AJ64">
        <f t="shared" si="14"/>
        <v>5.7308553301168015</v>
      </c>
      <c r="AK64">
        <f t="shared" si="14"/>
        <v>5.2098684819243646</v>
      </c>
      <c r="AL64">
        <f t="shared" si="14"/>
        <v>4.7362440744766952</v>
      </c>
      <c r="AM64">
        <f t="shared" si="14"/>
        <v>4.3056764313424498</v>
      </c>
      <c r="AN64">
        <f t="shared" si="14"/>
        <v>3.9142513012204083</v>
      </c>
      <c r="AO64">
        <f t="shared" si="14"/>
        <v>3.5584102738367345</v>
      </c>
      <c r="AP64">
        <f t="shared" si="14"/>
        <v>3.234918430760668</v>
      </c>
      <c r="AQ64">
        <f t="shared" si="14"/>
        <v>2.9408349370551523</v>
      </c>
      <c r="AR64">
        <f t="shared" si="14"/>
        <v>2.6734863064137744</v>
      </c>
      <c r="AS64">
        <f t="shared" si="14"/>
        <v>2.4304420967397946</v>
      </c>
      <c r="AT64">
        <f t="shared" si="14"/>
        <v>2.2094928152179953</v>
      </c>
      <c r="AU64">
        <f t="shared" si="14"/>
        <v>2.0086298320163594</v>
      </c>
      <c r="AV64">
        <f t="shared" si="14"/>
        <v>1.8260271200148719</v>
      </c>
      <c r="AW64">
        <f t="shared" si="14"/>
        <v>1.6600246545589741</v>
      </c>
      <c r="AX64">
        <f t="shared" si="14"/>
        <v>1.5091133223263402</v>
      </c>
      <c r="AY64">
        <f t="shared" si="14"/>
        <v>1.3719212021148546</v>
      </c>
      <c r="AZ64">
        <f t="shared" si="14"/>
        <v>1.2472010928316859</v>
      </c>
      <c r="BA64">
        <f t="shared" si="14"/>
        <v>1.1338191753015325</v>
      </c>
      <c r="BB64">
        <f t="shared" si="14"/>
        <v>1.030744704819575</v>
      </c>
      <c r="BC64">
        <f t="shared" si="14"/>
        <v>0.93704064074506821</v>
      </c>
      <c r="BD64">
        <f t="shared" si="14"/>
        <v>0.85185512795006191</v>
      </c>
      <c r="BE64">
        <f t="shared" si="14"/>
        <v>0.7744137526818744</v>
      </c>
      <c r="BF64">
        <f t="shared" si="14"/>
        <v>7.0401250243806697</v>
      </c>
    </row>
    <row r="65" spans="6:6" x14ac:dyDescent="0.25">
      <c r="F65">
        <f>G62/(F60-1)</f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7284-54D1-40B8-8611-26CD10E24751}">
  <dimension ref="B2:O23"/>
  <sheetViews>
    <sheetView tabSelected="1" workbookViewId="0">
      <selection activeCell="O23" sqref="O23"/>
    </sheetView>
  </sheetViews>
  <sheetFormatPr defaultRowHeight="15" x14ac:dyDescent="0.25"/>
  <cols>
    <col min="6" max="6" width="11" bestFit="1" customWidth="1"/>
  </cols>
  <sheetData>
    <row r="2" spans="2:13" x14ac:dyDescent="0.25">
      <c r="B2">
        <v>2015</v>
      </c>
      <c r="C2">
        <v>0</v>
      </c>
      <c r="D2">
        <v>8</v>
      </c>
      <c r="K2">
        <v>2000</v>
      </c>
      <c r="L2">
        <v>0</v>
      </c>
      <c r="M2">
        <v>140</v>
      </c>
    </row>
    <row r="3" spans="2:13" x14ac:dyDescent="0.25">
      <c r="B3">
        <f t="shared" ref="B3:B7" si="0">B2+1</f>
        <v>2016</v>
      </c>
      <c r="C3">
        <f>C2+1</f>
        <v>1</v>
      </c>
      <c r="G3">
        <f>D2*(1+$F$7)</f>
        <v>10.746959159142659</v>
      </c>
      <c r="K3">
        <f t="shared" ref="K3:K7" si="1">K2+1</f>
        <v>2001</v>
      </c>
      <c r="L3">
        <f>L2+1</f>
        <v>1</v>
      </c>
    </row>
    <row r="4" spans="2:13" x14ac:dyDescent="0.25">
      <c r="B4">
        <f t="shared" si="0"/>
        <v>2017</v>
      </c>
      <c r="C4">
        <f t="shared" ref="C4:C7" si="2">C3+1</f>
        <v>2</v>
      </c>
      <c r="G4">
        <f>G3*(1+$F$7)</f>
        <v>14.437141396035035</v>
      </c>
      <c r="K4">
        <f t="shared" si="1"/>
        <v>2002</v>
      </c>
      <c r="L4">
        <f t="shared" ref="L4:L7" si="3">L3+1</f>
        <v>2</v>
      </c>
    </row>
    <row r="5" spans="2:13" x14ac:dyDescent="0.25">
      <c r="B5">
        <f t="shared" si="0"/>
        <v>2018</v>
      </c>
      <c r="C5">
        <f t="shared" si="2"/>
        <v>3</v>
      </c>
      <c r="G5">
        <f t="shared" ref="G5:G7" si="4">G4*(1+$F$7)</f>
        <v>19.394421119744543</v>
      </c>
      <c r="K5">
        <f t="shared" si="1"/>
        <v>2003</v>
      </c>
      <c r="L5">
        <f t="shared" si="3"/>
        <v>3</v>
      </c>
    </row>
    <row r="6" spans="2:13" x14ac:dyDescent="0.25">
      <c r="B6">
        <f t="shared" si="0"/>
        <v>2019</v>
      </c>
      <c r="C6">
        <f t="shared" si="2"/>
        <v>4</v>
      </c>
      <c r="G6">
        <f t="shared" si="4"/>
        <v>26.053881461138552</v>
      </c>
      <c r="K6">
        <f t="shared" si="1"/>
        <v>2004</v>
      </c>
      <c r="L6">
        <f t="shared" si="3"/>
        <v>4</v>
      </c>
    </row>
    <row r="7" spans="2:13" x14ac:dyDescent="0.25">
      <c r="B7">
        <f t="shared" si="0"/>
        <v>2020</v>
      </c>
      <c r="C7">
        <f t="shared" si="2"/>
        <v>5</v>
      </c>
      <c r="D7">
        <v>35</v>
      </c>
      <c r="F7" s="1">
        <f>(D7/D2)^(1/C7)-1</f>
        <v>0.34336989489283232</v>
      </c>
      <c r="G7">
        <f t="shared" si="4"/>
        <v>35.000000000000007</v>
      </c>
      <c r="K7">
        <f t="shared" si="1"/>
        <v>2005</v>
      </c>
      <c r="L7">
        <f t="shared" si="3"/>
        <v>5</v>
      </c>
    </row>
    <row r="8" spans="2:13" x14ac:dyDescent="0.25">
      <c r="K8">
        <f t="shared" ref="K8:K23" si="5">K7+1</f>
        <v>2006</v>
      </c>
      <c r="L8">
        <f t="shared" ref="L8:L23" si="6">L7+1</f>
        <v>6</v>
      </c>
    </row>
    <row r="9" spans="2:13" x14ac:dyDescent="0.25">
      <c r="K9">
        <f t="shared" si="5"/>
        <v>2007</v>
      </c>
      <c r="L9">
        <f t="shared" si="6"/>
        <v>7</v>
      </c>
    </row>
    <row r="10" spans="2:13" x14ac:dyDescent="0.25">
      <c r="K10">
        <f t="shared" si="5"/>
        <v>2008</v>
      </c>
      <c r="L10">
        <f t="shared" si="6"/>
        <v>8</v>
      </c>
    </row>
    <row r="11" spans="2:13" x14ac:dyDescent="0.25">
      <c r="K11">
        <f t="shared" si="5"/>
        <v>2009</v>
      </c>
      <c r="L11">
        <f t="shared" si="6"/>
        <v>9</v>
      </c>
    </row>
    <row r="12" spans="2:13" x14ac:dyDescent="0.25">
      <c r="K12">
        <f t="shared" si="5"/>
        <v>2010</v>
      </c>
      <c r="L12">
        <f t="shared" si="6"/>
        <v>10</v>
      </c>
    </row>
    <row r="13" spans="2:13" x14ac:dyDescent="0.25">
      <c r="K13">
        <f t="shared" si="5"/>
        <v>2011</v>
      </c>
      <c r="L13">
        <f t="shared" si="6"/>
        <v>11</v>
      </c>
    </row>
    <row r="14" spans="2:13" x14ac:dyDescent="0.25">
      <c r="K14">
        <f t="shared" si="5"/>
        <v>2012</v>
      </c>
      <c r="L14">
        <f t="shared" si="6"/>
        <v>12</v>
      </c>
    </row>
    <row r="15" spans="2:13" x14ac:dyDescent="0.25">
      <c r="K15">
        <f t="shared" si="5"/>
        <v>2013</v>
      </c>
      <c r="L15">
        <f t="shared" si="6"/>
        <v>13</v>
      </c>
    </row>
    <row r="16" spans="2:13" x14ac:dyDescent="0.25">
      <c r="K16">
        <f t="shared" si="5"/>
        <v>2014</v>
      </c>
      <c r="L16">
        <f t="shared" si="6"/>
        <v>14</v>
      </c>
    </row>
    <row r="17" spans="11:15" x14ac:dyDescent="0.25">
      <c r="K17">
        <f t="shared" si="5"/>
        <v>2015</v>
      </c>
      <c r="L17">
        <f t="shared" si="6"/>
        <v>15</v>
      </c>
    </row>
    <row r="18" spans="11:15" x14ac:dyDescent="0.25">
      <c r="K18">
        <f t="shared" si="5"/>
        <v>2016</v>
      </c>
      <c r="L18">
        <f t="shared" si="6"/>
        <v>16</v>
      </c>
    </row>
    <row r="19" spans="11:15" x14ac:dyDescent="0.25">
      <c r="K19">
        <f t="shared" si="5"/>
        <v>2017</v>
      </c>
      <c r="L19">
        <f t="shared" si="6"/>
        <v>17</v>
      </c>
    </row>
    <row r="20" spans="11:15" x14ac:dyDescent="0.25">
      <c r="K20">
        <f t="shared" si="5"/>
        <v>2018</v>
      </c>
      <c r="L20">
        <f t="shared" si="6"/>
        <v>18</v>
      </c>
    </row>
    <row r="21" spans="11:15" x14ac:dyDescent="0.25">
      <c r="K21">
        <f t="shared" si="5"/>
        <v>2019</v>
      </c>
      <c r="L21">
        <f t="shared" si="6"/>
        <v>19</v>
      </c>
    </row>
    <row r="22" spans="11:15" x14ac:dyDescent="0.25">
      <c r="K22">
        <f t="shared" si="5"/>
        <v>2020</v>
      </c>
      <c r="L22">
        <f t="shared" si="6"/>
        <v>20</v>
      </c>
      <c r="O22" s="8"/>
    </row>
    <row r="23" spans="11:15" x14ac:dyDescent="0.25">
      <c r="K23">
        <f t="shared" si="5"/>
        <v>2021</v>
      </c>
      <c r="L23">
        <f t="shared" si="6"/>
        <v>21</v>
      </c>
      <c r="M23">
        <v>1223</v>
      </c>
      <c r="O23">
        <f>(M23/M2)^(1/L23)-1</f>
        <v>0.10872472953143797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3E89-9855-41A0-BC4E-FEF1446A701B}">
  <dimension ref="C1:J84"/>
  <sheetViews>
    <sheetView topLeftCell="B1" workbookViewId="0">
      <selection activeCell="G1" sqref="G1"/>
    </sheetView>
  </sheetViews>
  <sheetFormatPr defaultRowHeight="15" x14ac:dyDescent="0.25"/>
  <sheetData>
    <row r="1" spans="3:10" x14ac:dyDescent="0.25">
      <c r="C1" t="s">
        <v>73</v>
      </c>
      <c r="D1" t="s">
        <v>18</v>
      </c>
      <c r="E1" t="s">
        <v>63</v>
      </c>
      <c r="G1" t="s">
        <v>18</v>
      </c>
      <c r="H1" t="s">
        <v>63</v>
      </c>
    </row>
    <row r="2" spans="3:10" x14ac:dyDescent="0.25">
      <c r="C2">
        <v>1</v>
      </c>
      <c r="D2">
        <v>5</v>
      </c>
      <c r="E2">
        <v>5</v>
      </c>
      <c r="J2">
        <f>SLOPE(G3:G84,H3:H84)</f>
        <v>1.5761316352027794</v>
      </c>
    </row>
    <row r="3" spans="3:10" x14ac:dyDescent="0.25">
      <c r="C3">
        <f>C2+1</f>
        <v>2</v>
      </c>
      <c r="D3">
        <v>15</v>
      </c>
      <c r="E3">
        <v>7</v>
      </c>
      <c r="G3">
        <f t="shared" ref="G3:H8" si="0">D3/D2-1</f>
        <v>2</v>
      </c>
      <c r="H3">
        <f t="shared" si="0"/>
        <v>0.39999999999999991</v>
      </c>
      <c r="J3">
        <f>_xlfn.COVARIANCE.P(G3:G84,H3:H84)/_xlfn.VAR.P(H3:H84)</f>
        <v>1.576131635202779</v>
      </c>
    </row>
    <row r="4" spans="3:10" x14ac:dyDescent="0.25">
      <c r="C4">
        <f t="shared" ref="C4:C67" si="1">C3+1</f>
        <v>3</v>
      </c>
      <c r="D4">
        <v>17</v>
      </c>
      <c r="E4">
        <v>10</v>
      </c>
      <c r="G4">
        <f t="shared" si="0"/>
        <v>0.1333333333333333</v>
      </c>
      <c r="H4">
        <f t="shared" si="0"/>
        <v>0.4285714285714286</v>
      </c>
    </row>
    <row r="5" spans="3:10" x14ac:dyDescent="0.25">
      <c r="C5">
        <f t="shared" si="1"/>
        <v>4</v>
      </c>
      <c r="D5">
        <v>18</v>
      </c>
      <c r="E5">
        <v>21</v>
      </c>
      <c r="G5">
        <f t="shared" si="0"/>
        <v>5.8823529411764719E-2</v>
      </c>
      <c r="H5">
        <f t="shared" si="0"/>
        <v>1.1000000000000001</v>
      </c>
    </row>
    <row r="6" spans="3:10" x14ac:dyDescent="0.25">
      <c r="C6">
        <f t="shared" si="1"/>
        <v>5</v>
      </c>
      <c r="D6">
        <v>25</v>
      </c>
      <c r="E6">
        <v>26</v>
      </c>
      <c r="G6">
        <f t="shared" si="0"/>
        <v>0.38888888888888884</v>
      </c>
      <c r="H6">
        <f t="shared" si="0"/>
        <v>0.23809523809523814</v>
      </c>
    </row>
    <row r="7" spans="3:10" x14ac:dyDescent="0.25">
      <c r="C7">
        <f t="shared" si="1"/>
        <v>6</v>
      </c>
      <c r="D7">
        <v>32</v>
      </c>
      <c r="E7">
        <v>30</v>
      </c>
      <c r="G7">
        <f t="shared" si="0"/>
        <v>0.28000000000000003</v>
      </c>
      <c r="H7">
        <f t="shared" si="0"/>
        <v>0.15384615384615374</v>
      </c>
    </row>
    <row r="8" spans="3:10" x14ac:dyDescent="0.25">
      <c r="C8">
        <f t="shared" si="1"/>
        <v>7</v>
      </c>
      <c r="D8">
        <v>41</v>
      </c>
      <c r="E8">
        <v>32</v>
      </c>
      <c r="G8">
        <f>D8/D7-1</f>
        <v>0.28125</v>
      </c>
      <c r="H8">
        <f t="shared" si="0"/>
        <v>6.6666666666666652E-2</v>
      </c>
    </row>
    <row r="9" spans="3:10" x14ac:dyDescent="0.25">
      <c r="C9">
        <f t="shared" si="1"/>
        <v>8</v>
      </c>
      <c r="D9">
        <v>49</v>
      </c>
      <c r="E9">
        <v>39</v>
      </c>
      <c r="G9">
        <f t="shared" ref="G9:G72" si="2">D9/D8-1</f>
        <v>0.19512195121951215</v>
      </c>
      <c r="H9">
        <f t="shared" ref="H9:H72" si="3">E9/E8-1</f>
        <v>0.21875</v>
      </c>
    </row>
    <row r="10" spans="3:10" x14ac:dyDescent="0.25">
      <c r="C10">
        <f t="shared" si="1"/>
        <v>9</v>
      </c>
      <c r="D10">
        <v>59</v>
      </c>
      <c r="E10">
        <v>45</v>
      </c>
      <c r="G10">
        <f t="shared" si="2"/>
        <v>0.20408163265306123</v>
      </c>
      <c r="H10">
        <f t="shared" si="3"/>
        <v>0.15384615384615374</v>
      </c>
    </row>
    <row r="11" spans="3:10" x14ac:dyDescent="0.25">
      <c r="C11">
        <f t="shared" si="1"/>
        <v>10</v>
      </c>
      <c r="D11">
        <v>60</v>
      </c>
      <c r="E11">
        <v>54</v>
      </c>
      <c r="G11">
        <f t="shared" si="2"/>
        <v>1.6949152542372836E-2</v>
      </c>
      <c r="H11">
        <f t="shared" si="3"/>
        <v>0.19999999999999996</v>
      </c>
    </row>
    <row r="12" spans="3:10" x14ac:dyDescent="0.25">
      <c r="C12">
        <f t="shared" si="1"/>
        <v>11</v>
      </c>
      <c r="D12">
        <v>63</v>
      </c>
      <c r="E12">
        <v>66</v>
      </c>
      <c r="G12">
        <f t="shared" si="2"/>
        <v>5.0000000000000044E-2</v>
      </c>
      <c r="H12">
        <f t="shared" si="3"/>
        <v>0.22222222222222232</v>
      </c>
    </row>
    <row r="13" spans="3:10" x14ac:dyDescent="0.25">
      <c r="C13">
        <f t="shared" si="1"/>
        <v>12</v>
      </c>
      <c r="D13">
        <v>68</v>
      </c>
      <c r="E13">
        <v>71</v>
      </c>
      <c r="G13">
        <f t="shared" si="2"/>
        <v>7.9365079365079305E-2</v>
      </c>
      <c r="H13">
        <f t="shared" si="3"/>
        <v>7.575757575757569E-2</v>
      </c>
    </row>
    <row r="14" spans="3:10" x14ac:dyDescent="0.25">
      <c r="C14">
        <f t="shared" si="1"/>
        <v>13</v>
      </c>
      <c r="D14">
        <v>73</v>
      </c>
      <c r="E14">
        <v>75</v>
      </c>
      <c r="G14">
        <f t="shared" si="2"/>
        <v>7.3529411764705843E-2</v>
      </c>
      <c r="H14">
        <f t="shared" si="3"/>
        <v>5.6338028169014009E-2</v>
      </c>
    </row>
    <row r="15" spans="3:10" x14ac:dyDescent="0.25">
      <c r="C15">
        <f t="shared" si="1"/>
        <v>14</v>
      </c>
      <c r="D15">
        <v>83</v>
      </c>
      <c r="E15">
        <v>77</v>
      </c>
      <c r="G15">
        <f t="shared" si="2"/>
        <v>0.13698630136986312</v>
      </c>
      <c r="H15">
        <f t="shared" si="3"/>
        <v>2.6666666666666616E-2</v>
      </c>
    </row>
    <row r="16" spans="3:10" x14ac:dyDescent="0.25">
      <c r="C16">
        <f t="shared" si="1"/>
        <v>15</v>
      </c>
      <c r="D16">
        <v>91</v>
      </c>
      <c r="E16">
        <v>83</v>
      </c>
      <c r="G16">
        <f t="shared" si="2"/>
        <v>9.6385542168674787E-2</v>
      </c>
      <c r="H16">
        <f t="shared" si="3"/>
        <v>7.7922077922077948E-2</v>
      </c>
    </row>
    <row r="17" spans="3:8" x14ac:dyDescent="0.25">
      <c r="C17">
        <f t="shared" si="1"/>
        <v>16</v>
      </c>
      <c r="D17">
        <v>98</v>
      </c>
      <c r="E17">
        <v>90</v>
      </c>
      <c r="G17">
        <f t="shared" si="2"/>
        <v>7.6923076923076872E-2</v>
      </c>
      <c r="H17">
        <f t="shared" si="3"/>
        <v>8.43373493975903E-2</v>
      </c>
    </row>
    <row r="18" spans="3:8" x14ac:dyDescent="0.25">
      <c r="C18">
        <f t="shared" si="1"/>
        <v>17</v>
      </c>
      <c r="D18">
        <v>108</v>
      </c>
      <c r="E18">
        <v>92</v>
      </c>
      <c r="G18">
        <f t="shared" si="2"/>
        <v>0.1020408163265305</v>
      </c>
      <c r="H18">
        <f t="shared" si="3"/>
        <v>2.2222222222222143E-2</v>
      </c>
    </row>
    <row r="19" spans="3:8" x14ac:dyDescent="0.25">
      <c r="C19">
        <f t="shared" si="1"/>
        <v>18</v>
      </c>
      <c r="D19">
        <v>117</v>
      </c>
      <c r="E19">
        <v>97</v>
      </c>
      <c r="G19">
        <f t="shared" si="2"/>
        <v>8.3333333333333259E-2</v>
      </c>
      <c r="H19">
        <f t="shared" si="3"/>
        <v>5.4347826086956541E-2</v>
      </c>
    </row>
    <row r="20" spans="3:8" x14ac:dyDescent="0.25">
      <c r="C20">
        <f t="shared" si="1"/>
        <v>19</v>
      </c>
      <c r="D20">
        <v>121</v>
      </c>
      <c r="E20">
        <v>107</v>
      </c>
      <c r="G20">
        <f t="shared" si="2"/>
        <v>3.4188034188034289E-2</v>
      </c>
      <c r="H20">
        <f t="shared" si="3"/>
        <v>0.10309278350515472</v>
      </c>
    </row>
    <row r="21" spans="3:8" x14ac:dyDescent="0.25">
      <c r="C21">
        <f t="shared" si="1"/>
        <v>20</v>
      </c>
      <c r="D21">
        <v>125</v>
      </c>
      <c r="E21">
        <v>117</v>
      </c>
      <c r="G21">
        <f t="shared" si="2"/>
        <v>3.3057851239669311E-2</v>
      </c>
      <c r="H21">
        <f t="shared" si="3"/>
        <v>9.3457943925233655E-2</v>
      </c>
    </row>
    <row r="22" spans="3:8" x14ac:dyDescent="0.25">
      <c r="C22">
        <f t="shared" si="1"/>
        <v>21</v>
      </c>
      <c r="D22">
        <v>132</v>
      </c>
      <c r="E22">
        <v>127</v>
      </c>
      <c r="G22">
        <f t="shared" si="2"/>
        <v>5.600000000000005E-2</v>
      </c>
      <c r="H22">
        <f t="shared" si="3"/>
        <v>8.5470085470085388E-2</v>
      </c>
    </row>
    <row r="23" spans="3:8" x14ac:dyDescent="0.25">
      <c r="C23">
        <f t="shared" si="1"/>
        <v>22</v>
      </c>
      <c r="D23">
        <v>134</v>
      </c>
      <c r="E23">
        <v>139</v>
      </c>
      <c r="G23">
        <f t="shared" si="2"/>
        <v>1.5151515151515138E-2</v>
      </c>
      <c r="H23">
        <f t="shared" si="3"/>
        <v>9.4488188976378007E-2</v>
      </c>
    </row>
    <row r="24" spans="3:8" x14ac:dyDescent="0.25">
      <c r="C24">
        <f t="shared" si="1"/>
        <v>23</v>
      </c>
      <c r="D24">
        <v>137</v>
      </c>
      <c r="E24">
        <v>149</v>
      </c>
      <c r="G24">
        <f t="shared" si="2"/>
        <v>2.2388059701492491E-2</v>
      </c>
      <c r="H24">
        <f t="shared" si="3"/>
        <v>7.1942446043165464E-2</v>
      </c>
    </row>
    <row r="25" spans="3:8" x14ac:dyDescent="0.25">
      <c r="C25">
        <f t="shared" si="1"/>
        <v>24</v>
      </c>
      <c r="D25">
        <v>143</v>
      </c>
      <c r="E25">
        <v>161</v>
      </c>
      <c r="G25">
        <f t="shared" si="2"/>
        <v>4.3795620437956151E-2</v>
      </c>
      <c r="H25">
        <f t="shared" si="3"/>
        <v>8.0536912751677958E-2</v>
      </c>
    </row>
    <row r="26" spans="3:8" x14ac:dyDescent="0.25">
      <c r="C26">
        <f t="shared" si="1"/>
        <v>25</v>
      </c>
      <c r="D26">
        <v>148</v>
      </c>
      <c r="E26">
        <v>171</v>
      </c>
      <c r="G26">
        <f t="shared" si="2"/>
        <v>3.4965034965035002E-2</v>
      </c>
      <c r="H26">
        <f t="shared" si="3"/>
        <v>6.211180124223592E-2</v>
      </c>
    </row>
    <row r="27" spans="3:8" x14ac:dyDescent="0.25">
      <c r="C27">
        <f t="shared" si="1"/>
        <v>26</v>
      </c>
      <c r="D27">
        <v>151</v>
      </c>
      <c r="E27">
        <v>180</v>
      </c>
      <c r="G27">
        <f t="shared" si="2"/>
        <v>2.0270270270270174E-2</v>
      </c>
      <c r="H27">
        <f t="shared" si="3"/>
        <v>5.2631578947368363E-2</v>
      </c>
    </row>
    <row r="28" spans="3:8" x14ac:dyDescent="0.25">
      <c r="C28">
        <f t="shared" si="1"/>
        <v>27</v>
      </c>
      <c r="D28">
        <v>156</v>
      </c>
      <c r="E28">
        <v>182</v>
      </c>
      <c r="G28">
        <f t="shared" si="2"/>
        <v>3.3112582781456901E-2</v>
      </c>
      <c r="H28">
        <f t="shared" si="3"/>
        <v>1.1111111111111072E-2</v>
      </c>
    </row>
    <row r="29" spans="3:8" x14ac:dyDescent="0.25">
      <c r="C29">
        <f t="shared" si="1"/>
        <v>28</v>
      </c>
      <c r="D29">
        <v>166</v>
      </c>
      <c r="E29">
        <v>189</v>
      </c>
      <c r="G29">
        <f t="shared" si="2"/>
        <v>6.4102564102564097E-2</v>
      </c>
      <c r="H29">
        <f t="shared" si="3"/>
        <v>3.8461538461538547E-2</v>
      </c>
    </row>
    <row r="30" spans="3:8" x14ac:dyDescent="0.25">
      <c r="C30">
        <f t="shared" si="1"/>
        <v>29</v>
      </c>
      <c r="D30">
        <v>175</v>
      </c>
      <c r="E30">
        <v>194</v>
      </c>
      <c r="G30">
        <f t="shared" si="2"/>
        <v>5.4216867469879526E-2</v>
      </c>
      <c r="H30">
        <f t="shared" si="3"/>
        <v>2.6455026455026509E-2</v>
      </c>
    </row>
    <row r="31" spans="3:8" x14ac:dyDescent="0.25">
      <c r="C31">
        <f t="shared" si="1"/>
        <v>30</v>
      </c>
      <c r="D31">
        <v>185</v>
      </c>
      <c r="E31">
        <v>196</v>
      </c>
      <c r="G31">
        <f t="shared" si="2"/>
        <v>5.7142857142857162E-2</v>
      </c>
      <c r="H31">
        <f t="shared" si="3"/>
        <v>1.0309278350515427E-2</v>
      </c>
    </row>
    <row r="32" spans="3:8" x14ac:dyDescent="0.25">
      <c r="C32">
        <f t="shared" si="1"/>
        <v>31</v>
      </c>
      <c r="D32">
        <v>190</v>
      </c>
      <c r="E32">
        <v>199</v>
      </c>
      <c r="G32">
        <f t="shared" si="2"/>
        <v>2.7027027027026973E-2</v>
      </c>
      <c r="H32">
        <f t="shared" si="3"/>
        <v>1.5306122448979664E-2</v>
      </c>
    </row>
    <row r="33" spans="3:8" x14ac:dyDescent="0.25">
      <c r="C33">
        <f t="shared" si="1"/>
        <v>32</v>
      </c>
      <c r="D33">
        <v>194</v>
      </c>
      <c r="E33">
        <v>204</v>
      </c>
      <c r="G33">
        <f t="shared" si="2"/>
        <v>2.1052631578947434E-2</v>
      </c>
      <c r="H33">
        <f t="shared" si="3"/>
        <v>2.5125628140703515E-2</v>
      </c>
    </row>
    <row r="34" spans="3:8" x14ac:dyDescent="0.25">
      <c r="C34">
        <f t="shared" si="1"/>
        <v>33</v>
      </c>
      <c r="D34">
        <v>201</v>
      </c>
      <c r="E34">
        <v>211</v>
      </c>
      <c r="G34">
        <f t="shared" si="2"/>
        <v>3.6082474226804218E-2</v>
      </c>
      <c r="H34">
        <f t="shared" si="3"/>
        <v>3.4313725490196179E-2</v>
      </c>
    </row>
    <row r="35" spans="3:8" x14ac:dyDescent="0.25">
      <c r="C35">
        <f t="shared" si="1"/>
        <v>34</v>
      </c>
      <c r="D35">
        <v>211</v>
      </c>
      <c r="E35">
        <v>221</v>
      </c>
      <c r="G35">
        <f t="shared" si="2"/>
        <v>4.9751243781094523E-2</v>
      </c>
      <c r="H35">
        <f t="shared" si="3"/>
        <v>4.7393364928909998E-2</v>
      </c>
    </row>
    <row r="36" spans="3:8" x14ac:dyDescent="0.25">
      <c r="C36">
        <f t="shared" si="1"/>
        <v>35</v>
      </c>
      <c r="D36">
        <v>212</v>
      </c>
      <c r="E36">
        <v>229</v>
      </c>
      <c r="G36">
        <f t="shared" si="2"/>
        <v>4.7393364928909332E-3</v>
      </c>
      <c r="H36">
        <f t="shared" si="3"/>
        <v>3.6199095022624528E-2</v>
      </c>
    </row>
    <row r="37" spans="3:8" x14ac:dyDescent="0.25">
      <c r="C37">
        <f t="shared" si="1"/>
        <v>36</v>
      </c>
      <c r="D37">
        <v>213</v>
      </c>
      <c r="E37">
        <v>238</v>
      </c>
      <c r="G37">
        <f t="shared" si="2"/>
        <v>4.7169811320755262E-3</v>
      </c>
      <c r="H37">
        <f t="shared" si="3"/>
        <v>3.9301310043668103E-2</v>
      </c>
    </row>
    <row r="38" spans="3:8" x14ac:dyDescent="0.25">
      <c r="C38">
        <f t="shared" si="1"/>
        <v>37</v>
      </c>
      <c r="D38">
        <v>215</v>
      </c>
      <c r="E38">
        <v>246</v>
      </c>
      <c r="G38">
        <f t="shared" si="2"/>
        <v>9.3896713615022609E-3</v>
      </c>
      <c r="H38">
        <f t="shared" si="3"/>
        <v>3.3613445378151363E-2</v>
      </c>
    </row>
    <row r="39" spans="3:8" x14ac:dyDescent="0.25">
      <c r="C39">
        <f t="shared" si="1"/>
        <v>38</v>
      </c>
      <c r="D39">
        <v>221</v>
      </c>
      <c r="E39">
        <v>252</v>
      </c>
      <c r="G39">
        <f t="shared" si="2"/>
        <v>2.7906976744185963E-2</v>
      </c>
      <c r="H39">
        <f t="shared" si="3"/>
        <v>2.4390243902439046E-2</v>
      </c>
    </row>
    <row r="40" spans="3:8" x14ac:dyDescent="0.25">
      <c r="C40">
        <f t="shared" si="1"/>
        <v>39</v>
      </c>
      <c r="D40">
        <v>227</v>
      </c>
      <c r="E40">
        <v>255</v>
      </c>
      <c r="G40">
        <f t="shared" si="2"/>
        <v>2.7149321266968229E-2</v>
      </c>
      <c r="H40">
        <f t="shared" si="3"/>
        <v>1.1904761904761862E-2</v>
      </c>
    </row>
    <row r="41" spans="3:8" x14ac:dyDescent="0.25">
      <c r="C41">
        <f t="shared" si="1"/>
        <v>40</v>
      </c>
      <c r="D41">
        <v>234</v>
      </c>
      <c r="E41">
        <v>263</v>
      </c>
      <c r="G41">
        <f t="shared" si="2"/>
        <v>3.0837004405286361E-2</v>
      </c>
      <c r="H41">
        <f t="shared" si="3"/>
        <v>3.1372549019607954E-2</v>
      </c>
    </row>
    <row r="42" spans="3:8" x14ac:dyDescent="0.25">
      <c r="C42">
        <f t="shared" si="1"/>
        <v>41</v>
      </c>
      <c r="D42">
        <v>241</v>
      </c>
      <c r="E42">
        <v>268</v>
      </c>
      <c r="G42">
        <f t="shared" si="2"/>
        <v>2.9914529914529808E-2</v>
      </c>
      <c r="H42">
        <f t="shared" si="3"/>
        <v>1.9011406844106515E-2</v>
      </c>
    </row>
    <row r="43" spans="3:8" x14ac:dyDescent="0.25">
      <c r="C43">
        <f t="shared" si="1"/>
        <v>42</v>
      </c>
      <c r="D43">
        <v>250</v>
      </c>
      <c r="E43">
        <v>276</v>
      </c>
      <c r="G43">
        <f t="shared" si="2"/>
        <v>3.7344398340249052E-2</v>
      </c>
      <c r="H43">
        <f t="shared" si="3"/>
        <v>2.9850746268656803E-2</v>
      </c>
    </row>
    <row r="44" spans="3:8" x14ac:dyDescent="0.25">
      <c r="C44">
        <f t="shared" si="1"/>
        <v>43</v>
      </c>
      <c r="D44">
        <v>256</v>
      </c>
      <c r="E44">
        <v>288</v>
      </c>
      <c r="G44">
        <f t="shared" si="2"/>
        <v>2.4000000000000021E-2</v>
      </c>
      <c r="H44">
        <f t="shared" si="3"/>
        <v>4.3478260869565188E-2</v>
      </c>
    </row>
    <row r="45" spans="3:8" x14ac:dyDescent="0.25">
      <c r="C45">
        <f t="shared" si="1"/>
        <v>44</v>
      </c>
      <c r="D45">
        <v>258</v>
      </c>
      <c r="E45">
        <v>295</v>
      </c>
      <c r="G45">
        <f t="shared" si="2"/>
        <v>7.8125E-3</v>
      </c>
      <c r="H45">
        <f t="shared" si="3"/>
        <v>2.430555555555558E-2</v>
      </c>
    </row>
    <row r="46" spans="3:8" x14ac:dyDescent="0.25">
      <c r="C46">
        <f t="shared" si="1"/>
        <v>45</v>
      </c>
      <c r="D46">
        <v>262</v>
      </c>
      <c r="E46">
        <v>307</v>
      </c>
      <c r="G46">
        <f t="shared" si="2"/>
        <v>1.5503875968992276E-2</v>
      </c>
      <c r="H46">
        <f t="shared" si="3"/>
        <v>4.067796610169494E-2</v>
      </c>
    </row>
    <row r="47" spans="3:8" x14ac:dyDescent="0.25">
      <c r="C47">
        <f t="shared" si="1"/>
        <v>46</v>
      </c>
      <c r="D47">
        <v>272</v>
      </c>
      <c r="E47">
        <v>308</v>
      </c>
      <c r="G47">
        <f t="shared" si="2"/>
        <v>3.8167938931297662E-2</v>
      </c>
      <c r="H47">
        <f t="shared" si="3"/>
        <v>3.2573289902280145E-3</v>
      </c>
    </row>
    <row r="48" spans="3:8" x14ac:dyDescent="0.25">
      <c r="C48">
        <f t="shared" si="1"/>
        <v>47</v>
      </c>
      <c r="D48">
        <v>275</v>
      </c>
      <c r="E48">
        <v>315</v>
      </c>
      <c r="G48">
        <f t="shared" si="2"/>
        <v>1.1029411764705843E-2</v>
      </c>
      <c r="H48">
        <f t="shared" si="3"/>
        <v>2.2727272727272707E-2</v>
      </c>
    </row>
    <row r="49" spans="3:8" x14ac:dyDescent="0.25">
      <c r="C49">
        <f t="shared" si="1"/>
        <v>48</v>
      </c>
      <c r="D49">
        <v>284</v>
      </c>
      <c r="E49">
        <v>322</v>
      </c>
      <c r="G49">
        <f t="shared" si="2"/>
        <v>3.2727272727272716E-2</v>
      </c>
      <c r="H49">
        <f t="shared" si="3"/>
        <v>2.2222222222222143E-2</v>
      </c>
    </row>
    <row r="50" spans="3:8" x14ac:dyDescent="0.25">
      <c r="C50">
        <f t="shared" si="1"/>
        <v>49</v>
      </c>
      <c r="D50">
        <v>285</v>
      </c>
      <c r="E50">
        <v>330</v>
      </c>
      <c r="G50">
        <f t="shared" si="2"/>
        <v>3.5211267605634866E-3</v>
      </c>
      <c r="H50">
        <f t="shared" si="3"/>
        <v>2.4844720496894457E-2</v>
      </c>
    </row>
    <row r="51" spans="3:8" x14ac:dyDescent="0.25">
      <c r="C51">
        <f t="shared" si="1"/>
        <v>50</v>
      </c>
      <c r="D51">
        <v>288</v>
      </c>
      <c r="E51">
        <v>334</v>
      </c>
      <c r="G51">
        <f t="shared" si="2"/>
        <v>1.0526315789473717E-2</v>
      </c>
      <c r="H51">
        <f t="shared" si="3"/>
        <v>1.2121212121212199E-2</v>
      </c>
    </row>
    <row r="52" spans="3:8" x14ac:dyDescent="0.25">
      <c r="C52">
        <f t="shared" si="1"/>
        <v>51</v>
      </c>
      <c r="D52">
        <v>289</v>
      </c>
      <c r="E52">
        <v>335</v>
      </c>
      <c r="G52">
        <f t="shared" si="2"/>
        <v>3.4722222222223209E-3</v>
      </c>
      <c r="H52">
        <f t="shared" si="3"/>
        <v>2.9940119760478723E-3</v>
      </c>
    </row>
    <row r="53" spans="3:8" x14ac:dyDescent="0.25">
      <c r="C53">
        <f t="shared" si="1"/>
        <v>52</v>
      </c>
      <c r="D53">
        <v>293</v>
      </c>
      <c r="E53">
        <v>336</v>
      </c>
      <c r="G53">
        <f t="shared" si="2"/>
        <v>1.384083044982698E-2</v>
      </c>
      <c r="H53">
        <f t="shared" si="3"/>
        <v>2.9850746268655914E-3</v>
      </c>
    </row>
    <row r="54" spans="3:8" x14ac:dyDescent="0.25">
      <c r="C54">
        <f t="shared" si="1"/>
        <v>53</v>
      </c>
      <c r="D54">
        <v>298</v>
      </c>
      <c r="E54">
        <v>342</v>
      </c>
      <c r="G54">
        <f t="shared" si="2"/>
        <v>1.7064846416382284E-2</v>
      </c>
      <c r="H54">
        <f t="shared" si="3"/>
        <v>1.7857142857142794E-2</v>
      </c>
    </row>
    <row r="55" spans="3:8" x14ac:dyDescent="0.25">
      <c r="C55">
        <f t="shared" si="1"/>
        <v>54</v>
      </c>
      <c r="D55">
        <v>302</v>
      </c>
      <c r="E55">
        <v>349</v>
      </c>
      <c r="G55">
        <f t="shared" si="2"/>
        <v>1.3422818791946289E-2</v>
      </c>
      <c r="H55">
        <f t="shared" si="3"/>
        <v>2.0467836257309857E-2</v>
      </c>
    </row>
    <row r="56" spans="3:8" x14ac:dyDescent="0.25">
      <c r="C56">
        <f t="shared" si="1"/>
        <v>55</v>
      </c>
      <c r="D56">
        <v>305</v>
      </c>
      <c r="E56">
        <v>351</v>
      </c>
      <c r="G56">
        <f t="shared" si="2"/>
        <v>9.9337748344370258E-3</v>
      </c>
      <c r="H56">
        <f t="shared" si="3"/>
        <v>5.7306590257879542E-3</v>
      </c>
    </row>
    <row r="57" spans="3:8" x14ac:dyDescent="0.25">
      <c r="C57">
        <f t="shared" si="1"/>
        <v>56</v>
      </c>
      <c r="D57">
        <v>313</v>
      </c>
      <c r="E57">
        <v>352</v>
      </c>
      <c r="G57">
        <f t="shared" si="2"/>
        <v>2.6229508196721207E-2</v>
      </c>
      <c r="H57">
        <f t="shared" si="3"/>
        <v>2.8490028490029129E-3</v>
      </c>
    </row>
    <row r="58" spans="3:8" x14ac:dyDescent="0.25">
      <c r="C58">
        <f t="shared" si="1"/>
        <v>57</v>
      </c>
      <c r="D58">
        <v>314</v>
      </c>
      <c r="E58">
        <v>362</v>
      </c>
      <c r="G58">
        <f t="shared" si="2"/>
        <v>3.1948881789136685E-3</v>
      </c>
      <c r="H58">
        <f t="shared" si="3"/>
        <v>2.8409090909090828E-2</v>
      </c>
    </row>
    <row r="59" spans="3:8" x14ac:dyDescent="0.25">
      <c r="C59">
        <f t="shared" si="1"/>
        <v>58</v>
      </c>
      <c r="D59">
        <v>315</v>
      </c>
      <c r="E59">
        <v>363</v>
      </c>
      <c r="G59">
        <f t="shared" si="2"/>
        <v>3.1847133757962887E-3</v>
      </c>
      <c r="H59">
        <f t="shared" si="3"/>
        <v>2.7624309392264568E-3</v>
      </c>
    </row>
    <row r="60" spans="3:8" x14ac:dyDescent="0.25">
      <c r="C60">
        <f t="shared" si="1"/>
        <v>59</v>
      </c>
      <c r="D60">
        <v>319</v>
      </c>
      <c r="E60">
        <v>367</v>
      </c>
      <c r="G60">
        <f t="shared" si="2"/>
        <v>1.2698412698412653E-2</v>
      </c>
      <c r="H60">
        <f t="shared" si="3"/>
        <v>1.1019283746556363E-2</v>
      </c>
    </row>
    <row r="61" spans="3:8" x14ac:dyDescent="0.25">
      <c r="C61">
        <f t="shared" si="1"/>
        <v>60</v>
      </c>
      <c r="D61">
        <v>326</v>
      </c>
      <c r="E61">
        <v>369</v>
      </c>
      <c r="G61">
        <f t="shared" si="2"/>
        <v>2.1943573667711602E-2</v>
      </c>
      <c r="H61">
        <f t="shared" si="3"/>
        <v>5.4495912806540314E-3</v>
      </c>
    </row>
    <row r="62" spans="3:8" x14ac:dyDescent="0.25">
      <c r="C62">
        <f t="shared" si="1"/>
        <v>61</v>
      </c>
      <c r="D62">
        <v>330</v>
      </c>
      <c r="E62">
        <v>378</v>
      </c>
      <c r="G62">
        <f t="shared" si="2"/>
        <v>1.2269938650306678E-2</v>
      </c>
      <c r="H62">
        <f t="shared" si="3"/>
        <v>2.4390243902439046E-2</v>
      </c>
    </row>
    <row r="63" spans="3:8" x14ac:dyDescent="0.25">
      <c r="C63">
        <f t="shared" si="1"/>
        <v>62</v>
      </c>
      <c r="D63">
        <v>335</v>
      </c>
      <c r="E63">
        <v>387</v>
      </c>
      <c r="G63">
        <f t="shared" si="2"/>
        <v>1.5151515151515138E-2</v>
      </c>
      <c r="H63">
        <f t="shared" si="3"/>
        <v>2.3809523809523725E-2</v>
      </c>
    </row>
    <row r="64" spans="3:8" x14ac:dyDescent="0.25">
      <c r="C64">
        <f t="shared" si="1"/>
        <v>63</v>
      </c>
      <c r="D64">
        <v>345</v>
      </c>
      <c r="E64">
        <v>393</v>
      </c>
      <c r="G64">
        <f t="shared" si="2"/>
        <v>2.9850746268656803E-2</v>
      </c>
      <c r="H64">
        <f t="shared" si="3"/>
        <v>1.5503875968992276E-2</v>
      </c>
    </row>
    <row r="65" spans="3:8" x14ac:dyDescent="0.25">
      <c r="C65">
        <f t="shared" si="1"/>
        <v>64</v>
      </c>
      <c r="D65">
        <v>346</v>
      </c>
      <c r="E65">
        <v>404</v>
      </c>
      <c r="G65">
        <f t="shared" si="2"/>
        <v>2.8985507246377384E-3</v>
      </c>
      <c r="H65">
        <f t="shared" si="3"/>
        <v>2.7989821882951738E-2</v>
      </c>
    </row>
    <row r="66" spans="3:8" x14ac:dyDescent="0.25">
      <c r="C66">
        <f t="shared" si="1"/>
        <v>65</v>
      </c>
      <c r="D66">
        <v>351</v>
      </c>
      <c r="E66">
        <v>412</v>
      </c>
      <c r="G66">
        <f t="shared" si="2"/>
        <v>1.4450867052023142E-2</v>
      </c>
      <c r="H66">
        <f t="shared" si="3"/>
        <v>1.980198019801982E-2</v>
      </c>
    </row>
    <row r="67" spans="3:8" x14ac:dyDescent="0.25">
      <c r="C67">
        <f t="shared" si="1"/>
        <v>66</v>
      </c>
      <c r="D67">
        <v>361</v>
      </c>
      <c r="E67">
        <v>416</v>
      </c>
      <c r="G67">
        <f t="shared" si="2"/>
        <v>2.8490028490028463E-2</v>
      </c>
      <c r="H67">
        <f t="shared" si="3"/>
        <v>9.7087378640776656E-3</v>
      </c>
    </row>
    <row r="68" spans="3:8" x14ac:dyDescent="0.25">
      <c r="C68">
        <f t="shared" ref="C68:C84" si="4">C67+1</f>
        <v>67</v>
      </c>
      <c r="D68">
        <v>371</v>
      </c>
      <c r="E68">
        <v>420</v>
      </c>
      <c r="G68">
        <f t="shared" si="2"/>
        <v>2.7700831024930705E-2</v>
      </c>
      <c r="H68">
        <f t="shared" si="3"/>
        <v>9.6153846153845812E-3</v>
      </c>
    </row>
    <row r="69" spans="3:8" x14ac:dyDescent="0.25">
      <c r="C69">
        <f t="shared" si="4"/>
        <v>68</v>
      </c>
      <c r="D69">
        <v>379</v>
      </c>
      <c r="E69">
        <v>423</v>
      </c>
      <c r="G69">
        <f t="shared" si="2"/>
        <v>2.1563342318059231E-2</v>
      </c>
      <c r="H69">
        <f t="shared" si="3"/>
        <v>7.1428571428571175E-3</v>
      </c>
    </row>
    <row r="70" spans="3:8" x14ac:dyDescent="0.25">
      <c r="C70">
        <f t="shared" si="4"/>
        <v>69</v>
      </c>
      <c r="D70">
        <v>387</v>
      </c>
      <c r="E70">
        <v>426</v>
      </c>
      <c r="G70">
        <f t="shared" si="2"/>
        <v>2.1108179419525142E-2</v>
      </c>
      <c r="H70">
        <f t="shared" si="3"/>
        <v>7.0921985815601829E-3</v>
      </c>
    </row>
    <row r="71" spans="3:8" x14ac:dyDescent="0.25">
      <c r="C71">
        <f t="shared" si="4"/>
        <v>70</v>
      </c>
      <c r="D71">
        <v>395</v>
      </c>
      <c r="E71">
        <v>436</v>
      </c>
      <c r="G71">
        <f t="shared" si="2"/>
        <v>2.067183462532296E-2</v>
      </c>
      <c r="H71">
        <f t="shared" si="3"/>
        <v>2.3474178403755763E-2</v>
      </c>
    </row>
    <row r="72" spans="3:8" x14ac:dyDescent="0.25">
      <c r="C72">
        <f t="shared" si="4"/>
        <v>71</v>
      </c>
      <c r="D72">
        <v>403</v>
      </c>
      <c r="E72">
        <v>441</v>
      </c>
      <c r="G72">
        <f t="shared" si="2"/>
        <v>2.0253164556962133E-2</v>
      </c>
      <c r="H72">
        <f t="shared" si="3"/>
        <v>1.1467889908256979E-2</v>
      </c>
    </row>
    <row r="73" spans="3:8" x14ac:dyDescent="0.25">
      <c r="C73">
        <f t="shared" si="4"/>
        <v>72</v>
      </c>
      <c r="D73">
        <v>412</v>
      </c>
      <c r="E73">
        <v>449</v>
      </c>
      <c r="G73">
        <f t="shared" ref="G73:G84" si="5">D73/D72-1</f>
        <v>2.2332506203474045E-2</v>
      </c>
      <c r="H73">
        <f t="shared" ref="H73:H84" si="6">E73/E72-1</f>
        <v>1.8140589569161092E-2</v>
      </c>
    </row>
    <row r="74" spans="3:8" x14ac:dyDescent="0.25">
      <c r="C74">
        <f t="shared" si="4"/>
        <v>73</v>
      </c>
      <c r="D74">
        <v>418</v>
      </c>
      <c r="E74">
        <v>451</v>
      </c>
      <c r="G74">
        <f t="shared" si="5"/>
        <v>1.4563106796116498E-2</v>
      </c>
      <c r="H74">
        <f t="shared" si="6"/>
        <v>4.4543429844097204E-3</v>
      </c>
    </row>
    <row r="75" spans="3:8" x14ac:dyDescent="0.25">
      <c r="C75">
        <f t="shared" si="4"/>
        <v>74</v>
      </c>
      <c r="D75">
        <v>419</v>
      </c>
      <c r="E75">
        <v>457</v>
      </c>
      <c r="G75">
        <f t="shared" si="5"/>
        <v>2.3923444976077235E-3</v>
      </c>
      <c r="H75">
        <f t="shared" si="6"/>
        <v>1.3303769401330268E-2</v>
      </c>
    </row>
    <row r="76" spans="3:8" x14ac:dyDescent="0.25">
      <c r="C76">
        <f t="shared" si="4"/>
        <v>75</v>
      </c>
      <c r="D76">
        <v>428</v>
      </c>
      <c r="E76">
        <v>460</v>
      </c>
      <c r="G76">
        <f t="shared" si="5"/>
        <v>2.1479713603818507E-2</v>
      </c>
      <c r="H76">
        <f t="shared" si="6"/>
        <v>6.5645514223193757E-3</v>
      </c>
    </row>
    <row r="77" spans="3:8" x14ac:dyDescent="0.25">
      <c r="C77">
        <f t="shared" si="4"/>
        <v>76</v>
      </c>
      <c r="D77">
        <v>437</v>
      </c>
      <c r="E77">
        <v>468</v>
      </c>
      <c r="G77">
        <f t="shared" si="5"/>
        <v>2.1028037383177489E-2</v>
      </c>
      <c r="H77">
        <f t="shared" si="6"/>
        <v>1.7391304347825987E-2</v>
      </c>
    </row>
    <row r="78" spans="3:8" x14ac:dyDescent="0.25">
      <c r="C78">
        <f t="shared" si="4"/>
        <v>77</v>
      </c>
      <c r="D78">
        <v>446</v>
      </c>
      <c r="E78">
        <v>473</v>
      </c>
      <c r="G78">
        <f t="shared" si="5"/>
        <v>2.0594965675057253E-2</v>
      </c>
      <c r="H78">
        <f t="shared" si="6"/>
        <v>1.0683760683760646E-2</v>
      </c>
    </row>
    <row r="79" spans="3:8" x14ac:dyDescent="0.25">
      <c r="C79">
        <f t="shared" si="4"/>
        <v>78</v>
      </c>
      <c r="D79">
        <v>453</v>
      </c>
      <c r="E79">
        <v>475</v>
      </c>
      <c r="G79">
        <f t="shared" si="5"/>
        <v>1.5695067264573925E-2</v>
      </c>
      <c r="H79">
        <f t="shared" si="6"/>
        <v>4.2283298097252064E-3</v>
      </c>
    </row>
    <row r="80" spans="3:8" x14ac:dyDescent="0.25">
      <c r="C80">
        <f t="shared" si="4"/>
        <v>79</v>
      </c>
      <c r="D80">
        <v>455</v>
      </c>
      <c r="E80">
        <v>480</v>
      </c>
      <c r="G80">
        <f t="shared" si="5"/>
        <v>4.4150110375276164E-3</v>
      </c>
      <c r="H80">
        <f t="shared" si="6"/>
        <v>1.0526315789473717E-2</v>
      </c>
    </row>
    <row r="81" spans="3:8" x14ac:dyDescent="0.25">
      <c r="C81">
        <f t="shared" si="4"/>
        <v>80</v>
      </c>
      <c r="D81">
        <v>460</v>
      </c>
      <c r="E81">
        <v>487</v>
      </c>
      <c r="G81">
        <f t="shared" si="5"/>
        <v>1.098901098901095E-2</v>
      </c>
      <c r="H81">
        <f t="shared" si="6"/>
        <v>1.4583333333333393E-2</v>
      </c>
    </row>
    <row r="82" spans="3:8" x14ac:dyDescent="0.25">
      <c r="C82">
        <f t="shared" si="4"/>
        <v>81</v>
      </c>
      <c r="D82">
        <v>468</v>
      </c>
      <c r="E82">
        <v>497</v>
      </c>
      <c r="G82">
        <f t="shared" si="5"/>
        <v>1.7391304347825987E-2</v>
      </c>
      <c r="H82">
        <f t="shared" si="6"/>
        <v>2.0533880903490731E-2</v>
      </c>
    </row>
    <row r="83" spans="3:8" x14ac:dyDescent="0.25">
      <c r="C83">
        <f t="shared" si="4"/>
        <v>82</v>
      </c>
      <c r="D83">
        <v>800</v>
      </c>
      <c r="E83">
        <v>499</v>
      </c>
      <c r="G83">
        <f t="shared" si="5"/>
        <v>0.70940170940170932</v>
      </c>
      <c r="H83">
        <f t="shared" si="6"/>
        <v>4.0241448692153181E-3</v>
      </c>
    </row>
    <row r="84" spans="3:8" x14ac:dyDescent="0.25">
      <c r="C84">
        <f t="shared" si="4"/>
        <v>83</v>
      </c>
      <c r="D84">
        <v>4000</v>
      </c>
      <c r="E84">
        <v>800</v>
      </c>
      <c r="G84">
        <f t="shared" si="5"/>
        <v>4</v>
      </c>
      <c r="H84">
        <f t="shared" si="6"/>
        <v>0.60320641282565135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6568-ADD9-457A-93CC-B6B5A264C222}">
  <dimension ref="B1:M1"/>
  <sheetViews>
    <sheetView workbookViewId="0">
      <selection activeCell="L1" sqref="L1"/>
    </sheetView>
  </sheetViews>
  <sheetFormatPr defaultRowHeight="15" x14ac:dyDescent="0.25"/>
  <cols>
    <col min="4" max="4" width="12.85546875" bestFit="1" customWidth="1"/>
    <col min="12" max="12" width="13.28515625" bestFit="1" customWidth="1"/>
    <col min="13" max="13" width="11.85546875" bestFit="1" customWidth="1"/>
  </cols>
  <sheetData>
    <row r="1" spans="2:13" x14ac:dyDescent="0.25">
      <c r="B1" t="s">
        <v>0</v>
      </c>
      <c r="C1" t="s">
        <v>29</v>
      </c>
      <c r="D1" t="s">
        <v>66</v>
      </c>
      <c r="E1" t="s">
        <v>67</v>
      </c>
      <c r="F1" t="s">
        <v>68</v>
      </c>
      <c r="J1" t="s">
        <v>0</v>
      </c>
      <c r="K1" t="s">
        <v>29</v>
      </c>
      <c r="L1" t="s">
        <v>69</v>
      </c>
      <c r="M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4030-03F7-462C-84F4-5912C2855BBD}">
  <dimension ref="B3:F6"/>
  <sheetViews>
    <sheetView workbookViewId="0">
      <selection activeCell="E3" sqref="E3"/>
    </sheetView>
  </sheetViews>
  <sheetFormatPr defaultRowHeight="15" x14ac:dyDescent="0.25"/>
  <cols>
    <col min="4" max="5" width="9.140625" style="7"/>
  </cols>
  <sheetData>
    <row r="3" spans="2:6" x14ac:dyDescent="0.25">
      <c r="B3">
        <v>1</v>
      </c>
      <c r="C3" s="5">
        <v>0.05</v>
      </c>
      <c r="D3" s="7">
        <f>B3/SUM($B$3:$B$4)</f>
        <v>0.83333333333333337</v>
      </c>
      <c r="E3" s="7">
        <f>D3*C3</f>
        <v>4.1666666666666671E-2</v>
      </c>
      <c r="F3">
        <f>C3*B3</f>
        <v>0.05</v>
      </c>
    </row>
    <row r="4" spans="2:6" x14ac:dyDescent="0.25">
      <c r="B4">
        <v>0.2</v>
      </c>
      <c r="C4" s="5">
        <v>0.06</v>
      </c>
      <c r="D4" s="7">
        <f t="shared" ref="D4" si="0">B4/SUM($B$3:$B$4)</f>
        <v>0.16666666666666669</v>
      </c>
      <c r="E4" s="7">
        <f>D4*C4</f>
        <v>0.01</v>
      </c>
      <c r="F4">
        <f>C4*B4</f>
        <v>1.2E-2</v>
      </c>
    </row>
    <row r="5" spans="2:6" x14ac:dyDescent="0.25">
      <c r="B5">
        <f>SUM(B3:B4)</f>
        <v>1.2</v>
      </c>
      <c r="E5" s="8">
        <f>SUM(E3:E4)</f>
        <v>5.1666666666666673E-2</v>
      </c>
      <c r="F5">
        <f>SUM(F3:F4)</f>
        <v>6.2E-2</v>
      </c>
    </row>
    <row r="6" spans="2:6" x14ac:dyDescent="0.25">
      <c r="E6" s="7">
        <f>E5*(1-0.3)</f>
        <v>3.6166666666666666E-2</v>
      </c>
      <c r="F6" s="8">
        <f>F5/B5</f>
        <v>5.1666666666666666E-2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Signal</vt:lpstr>
      <vt:lpstr>Valuation</vt:lpstr>
      <vt:lpstr>FCFF</vt:lpstr>
      <vt:lpstr>FCFF_HPG</vt:lpstr>
      <vt:lpstr>CAGR</vt:lpstr>
      <vt:lpstr>Beta</vt:lpstr>
      <vt:lpstr>BetaTemplate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Tung</dc:creator>
  <cp:lastModifiedBy>Nguyen Thanh Tung</cp:lastModifiedBy>
  <dcterms:created xsi:type="dcterms:W3CDTF">2015-06-05T18:17:20Z</dcterms:created>
  <dcterms:modified xsi:type="dcterms:W3CDTF">2021-07-19T11:55:55Z</dcterms:modified>
</cp:coreProperties>
</file>