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ung.nguyen\Desktop\0 Project\stock\template\"/>
    </mc:Choice>
  </mc:AlternateContent>
  <xr:revisionPtr revIDLastSave="0" documentId="13_ncr:1_{AFB5E9A8-8D40-4090-824B-AF8EB322943D}" xr6:coauthVersionLast="47" xr6:coauthVersionMax="47" xr10:uidLastSave="{00000000-0000-0000-0000-000000000000}"/>
  <bookViews>
    <workbookView xWindow="-120" yWindow="-120" windowWidth="29040" windowHeight="15990" firstSheet="1" activeTab="2" xr2:uid="{00000000-000D-0000-FFFF-FFFF00000000}"/>
  </bookViews>
  <sheets>
    <sheet name="Signal" sheetId="1" r:id="rId1"/>
    <sheet name="Valuation" sheetId="2" r:id="rId2"/>
    <sheet name="FCFF" sheetId="3" r:id="rId3"/>
    <sheet name="Beta" sheetId="4" r:id="rId4"/>
    <sheet name="BetaTemplate" sheetId="5" r:id="rId5"/>
    <sheet name="te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B5" i="6"/>
  <c r="F5" i="6"/>
  <c r="F4" i="6"/>
  <c r="F3" i="6"/>
  <c r="E6" i="6"/>
  <c r="E5" i="6"/>
  <c r="E4" i="6"/>
  <c r="E3" i="6"/>
  <c r="D4" i="6"/>
  <c r="D3" i="6"/>
  <c r="H7" i="4"/>
  <c r="G7" i="4"/>
  <c r="H6" i="4"/>
  <c r="G6" i="4"/>
  <c r="H5" i="4"/>
  <c r="G5" i="4"/>
  <c r="H4" i="4"/>
  <c r="G4" i="4"/>
  <c r="H3" i="4"/>
  <c r="G3" i="4"/>
  <c r="H2" i="4"/>
  <c r="G2" i="4"/>
  <c r="G53" i="3"/>
  <c r="H53" i="3" s="1"/>
  <c r="I53" i="3" s="1"/>
  <c r="I55" i="3"/>
  <c r="G51" i="3"/>
  <c r="H51" i="3" s="1"/>
  <c r="I51" i="3" s="1"/>
  <c r="J51" i="3" s="1"/>
  <c r="K51" i="3" s="1"/>
  <c r="F43" i="3"/>
  <c r="G39" i="3"/>
  <c r="H39" i="3" s="1"/>
  <c r="I39" i="3" s="1"/>
  <c r="J39" i="3" s="1"/>
  <c r="K39" i="3" s="1"/>
  <c r="F49" i="3"/>
  <c r="G46" i="3"/>
  <c r="H46" i="3" s="1"/>
  <c r="I46" i="3" s="1"/>
  <c r="J46" i="3" s="1"/>
  <c r="K46" i="3" s="1"/>
  <c r="F37" i="3"/>
  <c r="G33" i="3"/>
  <c r="H33" i="3" s="1"/>
  <c r="I33" i="3" s="1"/>
  <c r="J33" i="3" s="1"/>
  <c r="K33" i="3" s="1"/>
  <c r="G13" i="3"/>
  <c r="G17" i="3" s="1"/>
  <c r="G9" i="3"/>
  <c r="H9" i="3" s="1"/>
  <c r="I9" i="3" s="1"/>
  <c r="J9" i="3" s="1"/>
  <c r="K9" i="3" s="1"/>
  <c r="BE62" i="3"/>
  <c r="BD62" i="3"/>
  <c r="BC62" i="3"/>
  <c r="BB62" i="3"/>
  <c r="BA62" i="3"/>
  <c r="AZ62" i="3"/>
  <c r="AY62" i="3"/>
  <c r="AX62" i="3"/>
  <c r="AW62" i="3"/>
  <c r="BF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5" i="3" s="1"/>
  <c r="G60" i="3"/>
  <c r="H59" i="3"/>
  <c r="H60" i="3" s="1"/>
  <c r="F17" i="3"/>
  <c r="F30" i="3"/>
  <c r="G24" i="3"/>
  <c r="H24" i="3" s="1"/>
  <c r="I24" i="3" s="1"/>
  <c r="J24" i="3" s="1"/>
  <c r="K24" i="3" s="1"/>
  <c r="G12" i="3"/>
  <c r="H12" i="3" s="1"/>
  <c r="I12" i="3" s="1"/>
  <c r="J12" i="3" s="1"/>
  <c r="K12" i="3" s="1"/>
  <c r="J5" i="1"/>
  <c r="C5" i="1"/>
  <c r="J4" i="1"/>
  <c r="C4" i="1"/>
  <c r="J3" i="1"/>
  <c r="C3" i="1"/>
  <c r="G56" i="3" l="1"/>
  <c r="J2" i="4"/>
  <c r="H55" i="3"/>
  <c r="H56" i="3"/>
  <c r="G55" i="3"/>
  <c r="H13" i="3"/>
  <c r="G64" i="3"/>
  <c r="H64" i="3"/>
  <c r="I59" i="3"/>
  <c r="J59" i="3" s="1"/>
  <c r="K59" i="3" s="1"/>
  <c r="L59" i="3" s="1"/>
  <c r="M59" i="3" s="1"/>
  <c r="N59" i="3" s="1"/>
  <c r="O59" i="3" s="1"/>
  <c r="P59" i="3" s="1"/>
  <c r="K55" i="3" l="1"/>
  <c r="J55" i="3"/>
  <c r="J53" i="3"/>
  <c r="I56" i="3"/>
  <c r="I13" i="3"/>
  <c r="H17" i="3"/>
  <c r="Q59" i="3"/>
  <c r="P60" i="3"/>
  <c r="P64" i="3" s="1"/>
  <c r="I60" i="3"/>
  <c r="I64" i="3" s="1"/>
  <c r="N60" i="3"/>
  <c r="N64" i="3" s="1"/>
  <c r="M60" i="3"/>
  <c r="M64" i="3" s="1"/>
  <c r="O60" i="3"/>
  <c r="O64" i="3" s="1"/>
  <c r="J60" i="3"/>
  <c r="J64" i="3" s="1"/>
  <c r="L60" i="3"/>
  <c r="L64" i="3" s="1"/>
  <c r="K60" i="3"/>
  <c r="K64" i="3" s="1"/>
  <c r="K53" i="3" l="1"/>
  <c r="K56" i="3" s="1"/>
  <c r="J56" i="3"/>
  <c r="J13" i="3"/>
  <c r="I17" i="3"/>
  <c r="R59" i="3"/>
  <c r="Q60" i="3"/>
  <c r="Q64" i="3" s="1"/>
  <c r="K13" i="3" l="1"/>
  <c r="K17" i="3" s="1"/>
  <c r="F20" i="3" s="1"/>
  <c r="J17" i="3"/>
  <c r="S59" i="3"/>
  <c r="R60" i="3"/>
  <c r="R64" i="3" s="1"/>
  <c r="F19" i="3" l="1"/>
  <c r="F21" i="3" s="1"/>
  <c r="S60" i="3"/>
  <c r="S64" i="3" s="1"/>
  <c r="T59" i="3"/>
  <c r="T60" i="3" l="1"/>
  <c r="T64" i="3" s="1"/>
  <c r="U59" i="3"/>
  <c r="U60" i="3" l="1"/>
  <c r="U64" i="3" s="1"/>
  <c r="V59" i="3"/>
  <c r="V60" i="3" l="1"/>
  <c r="V64" i="3" s="1"/>
  <c r="W59" i="3"/>
  <c r="W60" i="3" l="1"/>
  <c r="W64" i="3" s="1"/>
  <c r="X59" i="3"/>
  <c r="X60" i="3" l="1"/>
  <c r="X64" i="3" s="1"/>
  <c r="Y59" i="3"/>
  <c r="Z59" i="3" l="1"/>
  <c r="Y60" i="3"/>
  <c r="Y64" i="3" s="1"/>
  <c r="AA59" i="3" l="1"/>
  <c r="Z60" i="3"/>
  <c r="Z64" i="3" s="1"/>
  <c r="AB59" i="3" l="1"/>
  <c r="AA60" i="3"/>
  <c r="AA64" i="3" s="1"/>
  <c r="AC59" i="3" l="1"/>
  <c r="AB60" i="3"/>
  <c r="AB64" i="3" s="1"/>
  <c r="AC60" i="3" l="1"/>
  <c r="AC64" i="3" s="1"/>
  <c r="AD59" i="3"/>
  <c r="AD60" i="3" l="1"/>
  <c r="AD64" i="3" s="1"/>
  <c r="AE59" i="3"/>
  <c r="AE60" i="3" l="1"/>
  <c r="AE64" i="3" s="1"/>
  <c r="AF59" i="3"/>
  <c r="AF60" i="3" l="1"/>
  <c r="AF64" i="3" s="1"/>
  <c r="AG59" i="3"/>
  <c r="AG60" i="3" l="1"/>
  <c r="AG64" i="3" s="1"/>
  <c r="AH59" i="3"/>
  <c r="AH60" i="3" l="1"/>
  <c r="AH64" i="3" s="1"/>
  <c r="AI59" i="3"/>
  <c r="AI60" i="3" l="1"/>
  <c r="AI64" i="3" s="1"/>
  <c r="AJ59" i="3"/>
  <c r="AJ60" i="3" l="1"/>
  <c r="AJ64" i="3" s="1"/>
  <c r="AK59" i="3"/>
  <c r="AL59" i="3" l="1"/>
  <c r="AK60" i="3"/>
  <c r="AK64" i="3" s="1"/>
  <c r="AL60" i="3" l="1"/>
  <c r="AL64" i="3" s="1"/>
  <c r="AM59" i="3"/>
  <c r="AN59" i="3" l="1"/>
  <c r="AM60" i="3"/>
  <c r="AM64" i="3" s="1"/>
  <c r="AN60" i="3" l="1"/>
  <c r="AN64" i="3" s="1"/>
  <c r="AO59" i="3"/>
  <c r="AO60" i="3" l="1"/>
  <c r="AO64" i="3" s="1"/>
  <c r="AP59" i="3"/>
  <c r="AP60" i="3" l="1"/>
  <c r="AP64" i="3" s="1"/>
  <c r="AQ59" i="3"/>
  <c r="AQ60" i="3" l="1"/>
  <c r="AQ64" i="3" s="1"/>
  <c r="AR59" i="3"/>
  <c r="AR60" i="3" l="1"/>
  <c r="AR64" i="3" s="1"/>
  <c r="AS59" i="3"/>
  <c r="AS60" i="3" l="1"/>
  <c r="AS64" i="3" s="1"/>
  <c r="AT59" i="3"/>
  <c r="AT60" i="3" l="1"/>
  <c r="AT64" i="3" s="1"/>
  <c r="AU59" i="3"/>
  <c r="AU60" i="3" l="1"/>
  <c r="AU64" i="3" s="1"/>
  <c r="AV59" i="3"/>
  <c r="AW59" i="3" s="1"/>
  <c r="AX59" i="3" l="1"/>
  <c r="AY59" i="3" s="1"/>
  <c r="AW60" i="3"/>
  <c r="AW64" i="3" s="1"/>
  <c r="AV60" i="3"/>
  <c r="AV64" i="3" s="1"/>
  <c r="AZ59" i="3" l="1"/>
  <c r="AY60" i="3"/>
  <c r="AY64" i="3" s="1"/>
  <c r="AX60" i="3"/>
  <c r="AX64" i="3" s="1"/>
  <c r="AZ60" i="3" l="1"/>
  <c r="AZ64" i="3" s="1"/>
  <c r="BA59" i="3"/>
  <c r="BA60" i="3" l="1"/>
  <c r="BA64" i="3" s="1"/>
  <c r="BB59" i="3"/>
  <c r="BC59" i="3" l="1"/>
  <c r="BB60" i="3"/>
  <c r="BB64" i="3" s="1"/>
  <c r="BD59" i="3" l="1"/>
  <c r="BC60" i="3"/>
  <c r="BC64" i="3" s="1"/>
  <c r="BD60" i="3" l="1"/>
  <c r="BD64" i="3" s="1"/>
  <c r="BE59" i="3"/>
  <c r="BE60" i="3" l="1"/>
  <c r="BE64" i="3" s="1"/>
  <c r="BF59" i="3"/>
  <c r="BF60" i="3" s="1"/>
  <c r="BF64" i="3" s="1"/>
  <c r="F64" i="3" l="1"/>
</calcChain>
</file>

<file path=xl/sharedStrings.xml><?xml version="1.0" encoding="utf-8"?>
<sst xmlns="http://schemas.openxmlformats.org/spreadsheetml/2006/main" count="121" uniqueCount="73">
  <si>
    <t>Symbol</t>
  </si>
  <si>
    <t>Technical Indicator</t>
  </si>
  <si>
    <t>MA20</t>
  </si>
  <si>
    <t>MA50</t>
  </si>
  <si>
    <t>Ichimoku</t>
  </si>
  <si>
    <t>Fibonacci</t>
  </si>
  <si>
    <t>Bollinger</t>
  </si>
  <si>
    <t>MACD</t>
  </si>
  <si>
    <t>Candle</t>
  </si>
  <si>
    <t>Fundamental Indicator</t>
  </si>
  <si>
    <t>p/e industry</t>
  </si>
  <si>
    <t>p/e bluechip</t>
  </si>
  <si>
    <t>p/b industry</t>
  </si>
  <si>
    <t>p/b bluechip</t>
  </si>
  <si>
    <t>fcff valuation</t>
  </si>
  <si>
    <t>book value</t>
  </si>
  <si>
    <t>Correlation With Commodity</t>
  </si>
  <si>
    <t>Increase</t>
  </si>
  <si>
    <t>HPG</t>
  </si>
  <si>
    <t>signal</t>
  </si>
  <si>
    <t>VNM</t>
  </si>
  <si>
    <t>VIC</t>
  </si>
  <si>
    <t>Model Price</t>
  </si>
  <si>
    <t>FCFF</t>
  </si>
  <si>
    <t>P/E</t>
  </si>
  <si>
    <t>P/B</t>
  </si>
  <si>
    <t>Book</t>
  </si>
  <si>
    <t>…</t>
  </si>
  <si>
    <t>Highest Price</t>
  </si>
  <si>
    <t>Period</t>
  </si>
  <si>
    <t>2021Q1</t>
  </si>
  <si>
    <t>2020Q4</t>
  </si>
  <si>
    <t>Assumption</t>
  </si>
  <si>
    <t>Growth</t>
  </si>
  <si>
    <t>WACC</t>
  </si>
  <si>
    <t>Calculator</t>
  </si>
  <si>
    <t>Valuation</t>
  </si>
  <si>
    <t>Metrics/Period</t>
  </si>
  <si>
    <t>CFO</t>
  </si>
  <si>
    <t>Int</t>
  </si>
  <si>
    <t>Tax Rate</t>
  </si>
  <si>
    <t>FCInv</t>
  </si>
  <si>
    <t>Re</t>
  </si>
  <si>
    <t>Rd</t>
  </si>
  <si>
    <t>Equity</t>
  </si>
  <si>
    <t>Debt</t>
  </si>
  <si>
    <t>NPV</t>
  </si>
  <si>
    <t>EBIT</t>
  </si>
  <si>
    <t>Avg FCFF</t>
  </si>
  <si>
    <t>CAGR FCFF</t>
  </si>
  <si>
    <t>Firm Value</t>
  </si>
  <si>
    <t>Reference NPV</t>
  </si>
  <si>
    <t>Rf</t>
  </si>
  <si>
    <t>Beta</t>
  </si>
  <si>
    <t>Rm</t>
  </si>
  <si>
    <t>DPS</t>
  </si>
  <si>
    <t>CMV</t>
  </si>
  <si>
    <t>Effective Interest Rate</t>
  </si>
  <si>
    <t>Coporate Tax Rate</t>
  </si>
  <si>
    <t>Dividend per share for next year</t>
  </si>
  <si>
    <t>Current market value of stock</t>
  </si>
  <si>
    <t>GRD</t>
  </si>
  <si>
    <t>Growth rate of dividends</t>
  </si>
  <si>
    <t>VNI</t>
  </si>
  <si>
    <t>Return HPG</t>
  </si>
  <si>
    <t>Return VNI</t>
  </si>
  <si>
    <t>Symbol MV</t>
  </si>
  <si>
    <t>VNI MV</t>
  </si>
  <si>
    <t>Industry MV</t>
  </si>
  <si>
    <t>Slope MA Full</t>
  </si>
  <si>
    <t>Slope MA 90</t>
  </si>
  <si>
    <t>x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</si>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</sst>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64" fontId="0" fillId="0" borderId="0" xfId="2" applyNumberFormat="1" applyFont="1"/>
    <xf numFmtId="1" fontId="0" fillId="0" borderId="0" xfId="0" applyNumberFormat="1"/>
    <xf numFmtId="165" fontId="0" fillId="0" borderId="0" xfId="2" applyNumberFormat="1" applyFont="1"/>
    <xf numFmtId="9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0" fontId="0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"/>
  <sheetViews>
    <sheetView showGridLines="0" workbookViewId="0">
      <selection activeCell="A4" sqref="A4"/>
    </sheetView>
  </sheetViews>
  <sheetFormatPr defaultRowHeight="15" x14ac:dyDescent="0.25"/>
  <sheetData>
    <row r="1" spans="2:18" x14ac:dyDescent="0.25">
      <c r="C1" t="s">
        <v>9</v>
      </c>
      <c r="J1" t="s">
        <v>1</v>
      </c>
      <c r="R1" t="s">
        <v>16</v>
      </c>
    </row>
    <row r="2" spans="2:18" x14ac:dyDescent="0.25">
      <c r="B2" t="s">
        <v>0</v>
      </c>
      <c r="C2" t="s">
        <v>19</v>
      </c>
      <c r="D2" t="s">
        <v>14</v>
      </c>
      <c r="E2" t="s">
        <v>15</v>
      </c>
      <c r="F2" t="s">
        <v>10</v>
      </c>
      <c r="G2" t="s">
        <v>11</v>
      </c>
      <c r="H2" t="s">
        <v>12</v>
      </c>
      <c r="I2" t="s">
        <v>13</v>
      </c>
      <c r="J2" t="s">
        <v>19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17</v>
      </c>
    </row>
    <row r="3" spans="2:18" x14ac:dyDescent="0.25">
      <c r="B3" t="s">
        <v>18</v>
      </c>
      <c r="C3" s="1">
        <f>SUM(D3:I3)/COUNT(D3:I3)</f>
        <v>0.83333333333333337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 s="1">
        <f>SUM(K3:R3)/COUNT(K3:R3)</f>
        <v>0.875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2:18" x14ac:dyDescent="0.25">
      <c r="B4" t="s">
        <v>20</v>
      </c>
      <c r="C4" s="1">
        <f>SUM(D4:I4)/COUNT(D4:I4)</f>
        <v>0.66666666666666663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 s="1">
        <f>SUM(K4:R4)/COUNT(K4:R4)</f>
        <v>0.625</v>
      </c>
      <c r="K4">
        <v>0</v>
      </c>
      <c r="L4">
        <v>1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</row>
    <row r="5" spans="2:18" x14ac:dyDescent="0.25">
      <c r="B5" t="s">
        <v>21</v>
      </c>
      <c r="C5" s="1">
        <f>SUM(D5:I5)/COUNT(D5:I5)</f>
        <v>0.5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 s="1">
        <f>SUM(K5:R5)/COUNT(K5:R5)</f>
        <v>0.75</v>
      </c>
      <c r="K5">
        <v>0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BF40-1BE7-4FF7-A082-0CD84622965A}">
  <dimension ref="B1:I4"/>
  <sheetViews>
    <sheetView workbookViewId="0">
      <selection activeCell="D3" sqref="D3"/>
    </sheetView>
  </sheetViews>
  <sheetFormatPr defaultRowHeight="15" x14ac:dyDescent="0.25"/>
  <sheetData>
    <row r="1" spans="2:9" x14ac:dyDescent="0.25">
      <c r="E1" t="s">
        <v>22</v>
      </c>
    </row>
    <row r="2" spans="2:9" x14ac:dyDescent="0.25">
      <c r="B2" t="s">
        <v>0</v>
      </c>
      <c r="C2" t="s">
        <v>29</v>
      </c>
      <c r="D2" t="s">
        <v>28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</row>
    <row r="3" spans="2:9" x14ac:dyDescent="0.25">
      <c r="B3" t="s">
        <v>18</v>
      </c>
      <c r="C3" t="s">
        <v>30</v>
      </c>
    </row>
    <row r="4" spans="2:9" x14ac:dyDescent="0.25">
      <c r="C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9EAD-F622-4122-954F-237A33729FF7}">
  <dimension ref="B2:BF65"/>
  <sheetViews>
    <sheetView tabSelected="1" topLeftCell="A16" workbookViewId="0">
      <selection activeCell="B36" sqref="B36"/>
    </sheetView>
  </sheetViews>
  <sheetFormatPr defaultRowHeight="15" outlineLevelCol="1" x14ac:dyDescent="0.25"/>
  <cols>
    <col min="5" max="5" width="33.7109375" customWidth="1" outlineLevel="1"/>
    <col min="6" max="6" width="9.5703125" bestFit="1" customWidth="1"/>
  </cols>
  <sheetData>
    <row r="2" spans="2:11" x14ac:dyDescent="0.25">
      <c r="B2" t="s">
        <v>32</v>
      </c>
    </row>
    <row r="4" spans="2:11" x14ac:dyDescent="0.25">
      <c r="B4" t="s">
        <v>33</v>
      </c>
    </row>
    <row r="5" spans="2:11" x14ac:dyDescent="0.25">
      <c r="B5" t="s">
        <v>34</v>
      </c>
    </row>
    <row r="9" spans="2:11" x14ac:dyDescent="0.25">
      <c r="B9" t="s">
        <v>35</v>
      </c>
      <c r="F9">
        <v>0</v>
      </c>
      <c r="G9">
        <f t="shared" ref="G9:K9" si="0">F9+1</f>
        <v>1</v>
      </c>
      <c r="H9">
        <f t="shared" si="0"/>
        <v>2</v>
      </c>
      <c r="I9">
        <f t="shared" si="0"/>
        <v>3</v>
      </c>
      <c r="J9">
        <f t="shared" si="0"/>
        <v>4</v>
      </c>
      <c r="K9">
        <f t="shared" si="0"/>
        <v>5</v>
      </c>
    </row>
    <row r="12" spans="2:11" x14ac:dyDescent="0.25">
      <c r="B12" t="s">
        <v>36</v>
      </c>
      <c r="D12" t="s">
        <v>37</v>
      </c>
      <c r="F12">
        <v>2015</v>
      </c>
      <c r="G12">
        <f>F12+1</f>
        <v>2016</v>
      </c>
      <c r="H12">
        <f t="shared" ref="H12:K12" si="1">G12+1</f>
        <v>2017</v>
      </c>
      <c r="I12">
        <f t="shared" si="1"/>
        <v>2018</v>
      </c>
      <c r="J12">
        <f t="shared" si="1"/>
        <v>2019</v>
      </c>
      <c r="K12">
        <f t="shared" si="1"/>
        <v>2020</v>
      </c>
    </row>
    <row r="13" spans="2:11" x14ac:dyDescent="0.25">
      <c r="B13" t="s">
        <v>71</v>
      </c>
      <c r="D13" t="s">
        <v>38</v>
      </c>
      <c r="F13">
        <v>100</v>
      </c>
      <c r="G13" s="3">
        <f>F13*1.1</f>
        <v>110.00000000000001</v>
      </c>
      <c r="H13" s="3">
        <f t="shared" ref="H13:K13" si="2">G13*1.1</f>
        <v>121.00000000000003</v>
      </c>
      <c r="I13" s="3">
        <f t="shared" si="2"/>
        <v>133.10000000000005</v>
      </c>
      <c r="J13" s="3">
        <f t="shared" si="2"/>
        <v>146.41000000000008</v>
      </c>
      <c r="K13" s="3">
        <f t="shared" si="2"/>
        <v>161.0510000000001</v>
      </c>
    </row>
    <row r="14" spans="2:11" x14ac:dyDescent="0.25">
      <c r="B14" t="s">
        <v>71</v>
      </c>
      <c r="D14" t="s">
        <v>39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20</v>
      </c>
    </row>
    <row r="15" spans="2:11" x14ac:dyDescent="0.25">
      <c r="B15" t="s">
        <v>71</v>
      </c>
      <c r="D15" t="s">
        <v>40</v>
      </c>
      <c r="F15">
        <v>0.3</v>
      </c>
      <c r="G15">
        <v>0.3</v>
      </c>
      <c r="H15">
        <v>0.3</v>
      </c>
      <c r="I15">
        <v>0.3</v>
      </c>
      <c r="J15">
        <v>0.3</v>
      </c>
      <c r="K15">
        <v>0.3</v>
      </c>
    </row>
    <row r="16" spans="2:11" x14ac:dyDescent="0.25">
      <c r="B16" t="s">
        <v>71</v>
      </c>
      <c r="D16" t="s">
        <v>41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</row>
    <row r="17" spans="2:11" x14ac:dyDescent="0.25">
      <c r="B17" t="s">
        <v>72</v>
      </c>
      <c r="D17" t="s">
        <v>23</v>
      </c>
      <c r="F17" s="3">
        <f>F13+F14*(1-F15)+F16</f>
        <v>144</v>
      </c>
      <c r="G17" s="3">
        <f t="shared" ref="G17:K17" si="3">G13+G14*(1-G15)+G16</f>
        <v>154</v>
      </c>
      <c r="H17" s="3">
        <f t="shared" si="3"/>
        <v>165.00000000000003</v>
      </c>
      <c r="I17" s="3">
        <f t="shared" si="3"/>
        <v>177.10000000000005</v>
      </c>
      <c r="J17" s="3">
        <f t="shared" si="3"/>
        <v>190.41000000000008</v>
      </c>
      <c r="K17" s="3">
        <f t="shared" si="3"/>
        <v>205.0510000000001</v>
      </c>
    </row>
    <row r="18" spans="2:11" x14ac:dyDescent="0.25">
      <c r="B18" t="s">
        <v>71</v>
      </c>
      <c r="D18" t="s">
        <v>47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</row>
    <row r="19" spans="2:11" x14ac:dyDescent="0.25">
      <c r="B19" t="s">
        <v>72</v>
      </c>
      <c r="D19" t="s">
        <v>48</v>
      </c>
      <c r="F19" s="3">
        <f>AVERAGE(F17:K17)</f>
        <v>172.59350000000003</v>
      </c>
    </row>
    <row r="20" spans="2:11" x14ac:dyDescent="0.25">
      <c r="B20" t="s">
        <v>72</v>
      </c>
      <c r="D20" t="s">
        <v>49</v>
      </c>
      <c r="F20" s="1">
        <f>(K17/F17)^(1/K9)-1</f>
        <v>7.3247486128785289E-2</v>
      </c>
    </row>
    <row r="21" spans="2:11" x14ac:dyDescent="0.25">
      <c r="D21" t="s">
        <v>50</v>
      </c>
      <c r="F21" s="4">
        <f>F19/(F30-F20)</f>
        <v>3041.1604390187322</v>
      </c>
    </row>
    <row r="22" spans="2:11" x14ac:dyDescent="0.25">
      <c r="F22" s="4"/>
    </row>
    <row r="24" spans="2:11" x14ac:dyDescent="0.25">
      <c r="B24" t="s">
        <v>34</v>
      </c>
      <c r="D24" t="s">
        <v>37</v>
      </c>
      <c r="F24">
        <v>2015</v>
      </c>
      <c r="G24">
        <f>F24+1</f>
        <v>2016</v>
      </c>
      <c r="H24">
        <f t="shared" ref="H24:K24" si="4">G24+1</f>
        <v>2017</v>
      </c>
      <c r="I24">
        <f t="shared" si="4"/>
        <v>2018</v>
      </c>
      <c r="J24">
        <f t="shared" si="4"/>
        <v>2019</v>
      </c>
      <c r="K24">
        <f t="shared" si="4"/>
        <v>2020</v>
      </c>
    </row>
    <row r="25" spans="2:11" x14ac:dyDescent="0.25">
      <c r="B25" t="s">
        <v>71</v>
      </c>
      <c r="D25" t="s">
        <v>44</v>
      </c>
      <c r="F25">
        <v>100</v>
      </c>
    </row>
    <row r="26" spans="2:11" x14ac:dyDescent="0.25">
      <c r="B26" t="s">
        <v>71</v>
      </c>
      <c r="D26" t="s">
        <v>45</v>
      </c>
      <c r="F26">
        <v>300</v>
      </c>
    </row>
    <row r="27" spans="2:11" x14ac:dyDescent="0.25">
      <c r="D27" t="s">
        <v>42</v>
      </c>
      <c r="F27">
        <v>0.1</v>
      </c>
    </row>
    <row r="28" spans="2:11" x14ac:dyDescent="0.25">
      <c r="B28" t="s">
        <v>72</v>
      </c>
      <c r="D28" t="s">
        <v>43</v>
      </c>
      <c r="F28">
        <v>0.2</v>
      </c>
    </row>
    <row r="29" spans="2:11" x14ac:dyDescent="0.25">
      <c r="B29" t="s">
        <v>72</v>
      </c>
      <c r="D29" t="s">
        <v>40</v>
      </c>
      <c r="F29">
        <v>0.3</v>
      </c>
    </row>
    <row r="30" spans="2:11" x14ac:dyDescent="0.25">
      <c r="D30" t="s">
        <v>34</v>
      </c>
      <c r="F30">
        <f>F25/SUM(F25:F26)*F27+F26/SUM(F25:F26)*F28*(1-F29)</f>
        <v>0.13</v>
      </c>
    </row>
    <row r="33" spans="2:11" x14ac:dyDescent="0.25">
      <c r="B33" t="s">
        <v>42</v>
      </c>
      <c r="D33" t="s">
        <v>37</v>
      </c>
      <c r="F33">
        <v>2015</v>
      </c>
      <c r="G33">
        <f>F33+1</f>
        <v>2016</v>
      </c>
      <c r="H33">
        <f t="shared" ref="H33:K33" si="5">G33+1</f>
        <v>2017</v>
      </c>
      <c r="I33">
        <f t="shared" si="5"/>
        <v>2018</v>
      </c>
      <c r="J33">
        <f t="shared" si="5"/>
        <v>2019</v>
      </c>
      <c r="K33">
        <f t="shared" si="5"/>
        <v>2020</v>
      </c>
    </row>
    <row r="34" spans="2:11" x14ac:dyDescent="0.25">
      <c r="B34" t="s">
        <v>71</v>
      </c>
      <c r="D34" t="s">
        <v>52</v>
      </c>
      <c r="F34" s="5">
        <v>0.05</v>
      </c>
    </row>
    <row r="35" spans="2:11" x14ac:dyDescent="0.25">
      <c r="D35" t="s">
        <v>53</v>
      </c>
      <c r="F35">
        <v>0.8</v>
      </c>
    </row>
    <row r="36" spans="2:11" x14ac:dyDescent="0.25">
      <c r="D36" t="s">
        <v>54</v>
      </c>
      <c r="F36" s="5">
        <v>0.06</v>
      </c>
    </row>
    <row r="37" spans="2:11" x14ac:dyDescent="0.25">
      <c r="D37" t="s">
        <v>42</v>
      </c>
      <c r="F37" s="6">
        <f>F34+F35*(F36-F34)</f>
        <v>5.7999999999999996E-2</v>
      </c>
    </row>
    <row r="38" spans="2:11" x14ac:dyDescent="0.25">
      <c r="F38" s="6"/>
    </row>
    <row r="39" spans="2:11" x14ac:dyDescent="0.25">
      <c r="B39" t="s">
        <v>42</v>
      </c>
      <c r="D39" t="s">
        <v>37</v>
      </c>
      <c r="F39">
        <v>2015</v>
      </c>
      <c r="G39">
        <f>F39+1</f>
        <v>2016</v>
      </c>
      <c r="H39">
        <f t="shared" ref="H39:K39" si="6">G39+1</f>
        <v>2017</v>
      </c>
      <c r="I39">
        <f t="shared" si="6"/>
        <v>2018</v>
      </c>
      <c r="J39">
        <f t="shared" si="6"/>
        <v>2019</v>
      </c>
      <c r="K39">
        <f t="shared" si="6"/>
        <v>2020</v>
      </c>
    </row>
    <row r="40" spans="2:11" x14ac:dyDescent="0.25">
      <c r="B40" t="s">
        <v>71</v>
      </c>
      <c r="D40" t="s">
        <v>55</v>
      </c>
      <c r="E40" t="s">
        <v>59</v>
      </c>
      <c r="F40" s="4">
        <v>500</v>
      </c>
    </row>
    <row r="41" spans="2:11" x14ac:dyDescent="0.25">
      <c r="B41" t="s">
        <v>71</v>
      </c>
      <c r="D41" t="s">
        <v>56</v>
      </c>
      <c r="E41" t="s">
        <v>60</v>
      </c>
      <c r="F41" s="4">
        <v>23000</v>
      </c>
    </row>
    <row r="42" spans="2:11" x14ac:dyDescent="0.25">
      <c r="B42" t="s">
        <v>71</v>
      </c>
      <c r="D42" t="s">
        <v>61</v>
      </c>
      <c r="E42" t="s">
        <v>62</v>
      </c>
      <c r="F42" s="6">
        <v>0.1</v>
      </c>
    </row>
    <row r="43" spans="2:11" x14ac:dyDescent="0.25">
      <c r="D43" t="s">
        <v>42</v>
      </c>
      <c r="F43" s="6">
        <f>F40/F41+F42</f>
        <v>0.12173913043478261</v>
      </c>
    </row>
    <row r="44" spans="2:11" x14ac:dyDescent="0.25">
      <c r="F44" s="6"/>
    </row>
    <row r="46" spans="2:11" x14ac:dyDescent="0.25">
      <c r="B46" t="s">
        <v>43</v>
      </c>
      <c r="D46" t="s">
        <v>37</v>
      </c>
      <c r="F46">
        <v>2015</v>
      </c>
      <c r="G46">
        <f>F46+1</f>
        <v>2016</v>
      </c>
      <c r="H46">
        <f t="shared" ref="H46:K46" si="7">G46+1</f>
        <v>2017</v>
      </c>
      <c r="I46">
        <f t="shared" si="7"/>
        <v>2018</v>
      </c>
      <c r="J46">
        <f t="shared" si="7"/>
        <v>2019</v>
      </c>
      <c r="K46">
        <f t="shared" si="7"/>
        <v>2020</v>
      </c>
    </row>
    <row r="47" spans="2:11" x14ac:dyDescent="0.25">
      <c r="B47" t="s">
        <v>71</v>
      </c>
      <c r="D47" t="s">
        <v>39</v>
      </c>
      <c r="E47" t="s">
        <v>57</v>
      </c>
      <c r="F47" s="5">
        <v>0.1</v>
      </c>
    </row>
    <row r="48" spans="2:11" x14ac:dyDescent="0.25">
      <c r="B48" t="s">
        <v>71</v>
      </c>
      <c r="D48" t="s">
        <v>40</v>
      </c>
      <c r="E48" t="s">
        <v>58</v>
      </c>
      <c r="F48" s="5">
        <v>0.25</v>
      </c>
    </row>
    <row r="49" spans="2:58" x14ac:dyDescent="0.25">
      <c r="D49" t="s">
        <v>43</v>
      </c>
      <c r="F49" s="6">
        <f>F47*(1-F48)</f>
        <v>7.5000000000000011E-2</v>
      </c>
    </row>
    <row r="50" spans="2:58" x14ac:dyDescent="0.25">
      <c r="F50" s="6"/>
    </row>
    <row r="51" spans="2:58" x14ac:dyDescent="0.25">
      <c r="B51" t="s">
        <v>53</v>
      </c>
      <c r="D51" t="s">
        <v>37</v>
      </c>
      <c r="F51">
        <v>2015</v>
      </c>
      <c r="G51">
        <f>F51+1</f>
        <v>2016</v>
      </c>
      <c r="H51">
        <f t="shared" ref="H51:K51" si="8">G51+1</f>
        <v>2017</v>
      </c>
      <c r="I51">
        <f t="shared" si="8"/>
        <v>2018</v>
      </c>
      <c r="J51">
        <f t="shared" si="8"/>
        <v>2019</v>
      </c>
      <c r="K51">
        <f t="shared" si="8"/>
        <v>2020</v>
      </c>
    </row>
    <row r="52" spans="2:58" x14ac:dyDescent="0.25">
      <c r="D52" t="s">
        <v>18</v>
      </c>
      <c r="F52" s="2">
        <v>1</v>
      </c>
      <c r="G52" s="2">
        <v>1.5</v>
      </c>
      <c r="H52" s="2">
        <v>2</v>
      </c>
      <c r="I52" s="2">
        <v>3</v>
      </c>
      <c r="J52" s="2">
        <v>5</v>
      </c>
      <c r="K52" s="2">
        <v>10</v>
      </c>
    </row>
    <row r="53" spans="2:58" x14ac:dyDescent="0.25">
      <c r="D53" t="s">
        <v>63</v>
      </c>
      <c r="F53" s="2">
        <v>1</v>
      </c>
      <c r="G53" s="2">
        <f>F53*1.1</f>
        <v>1.1000000000000001</v>
      </c>
      <c r="H53" s="2">
        <f>G53*1.4</f>
        <v>1.54</v>
      </c>
      <c r="I53" s="2">
        <f>H53*1.1</f>
        <v>1.6940000000000002</v>
      </c>
      <c r="J53" s="2">
        <f t="shared" ref="J53:K53" si="9">I53*1.2</f>
        <v>2.0327999999999999</v>
      </c>
      <c r="K53" s="2">
        <f t="shared" si="9"/>
        <v>2.4393599999999998</v>
      </c>
    </row>
    <row r="54" spans="2:58" x14ac:dyDescent="0.25">
      <c r="F54" s="2"/>
      <c r="G54" s="2"/>
      <c r="H54" s="2"/>
      <c r="I54" s="2"/>
      <c r="J54" s="2"/>
      <c r="K54" s="2"/>
    </row>
    <row r="55" spans="2:58" x14ac:dyDescent="0.25">
      <c r="D55" t="s">
        <v>64</v>
      </c>
      <c r="G55">
        <f t="shared" ref="G55:J56" si="10">G52/F52-1</f>
        <v>0.5</v>
      </c>
      <c r="H55">
        <f t="shared" si="10"/>
        <v>0.33333333333333326</v>
      </c>
      <c r="I55">
        <f t="shared" si="10"/>
        <v>0.5</v>
      </c>
      <c r="J55">
        <f t="shared" si="10"/>
        <v>0.66666666666666674</v>
      </c>
      <c r="K55">
        <f>K52/J52-1</f>
        <v>1</v>
      </c>
    </row>
    <row r="56" spans="2:58" x14ac:dyDescent="0.25">
      <c r="D56" t="s">
        <v>65</v>
      </c>
      <c r="F56" s="6"/>
      <c r="G56">
        <f t="shared" si="10"/>
        <v>0.10000000000000009</v>
      </c>
      <c r="H56">
        <f t="shared" si="10"/>
        <v>0.39999999999999991</v>
      </c>
      <c r="I56">
        <f t="shared" si="10"/>
        <v>0.10000000000000009</v>
      </c>
      <c r="J56">
        <f t="shared" si="10"/>
        <v>0.19999999999999973</v>
      </c>
      <c r="K56">
        <f>K53/J53-1</f>
        <v>0.19999999999999996</v>
      </c>
    </row>
    <row r="57" spans="2:58" x14ac:dyDescent="0.25">
      <c r="D57" t="s">
        <v>53</v>
      </c>
      <c r="F57" s="2">
        <v>1.1000000000000001</v>
      </c>
    </row>
    <row r="59" spans="2:58" x14ac:dyDescent="0.25">
      <c r="B59" t="s">
        <v>51</v>
      </c>
      <c r="G59">
        <v>1</v>
      </c>
      <c r="H59">
        <f>G59+1</f>
        <v>2</v>
      </c>
      <c r="I59">
        <f t="shared" ref="I59:Q59" si="11">H59+1</f>
        <v>3</v>
      </c>
      <c r="J59">
        <f t="shared" si="11"/>
        <v>4</v>
      </c>
      <c r="K59">
        <f t="shared" si="11"/>
        <v>5</v>
      </c>
      <c r="L59">
        <f t="shared" si="11"/>
        <v>6</v>
      </c>
      <c r="M59">
        <f t="shared" si="11"/>
        <v>7</v>
      </c>
      <c r="N59">
        <f t="shared" si="11"/>
        <v>8</v>
      </c>
      <c r="O59">
        <f t="shared" si="11"/>
        <v>9</v>
      </c>
      <c r="P59">
        <f t="shared" si="11"/>
        <v>10</v>
      </c>
      <c r="Q59">
        <f t="shared" si="11"/>
        <v>11</v>
      </c>
      <c r="R59">
        <f t="shared" ref="R59:Y59" si="12">Q59+1</f>
        <v>12</v>
      </c>
      <c r="S59">
        <f t="shared" si="12"/>
        <v>13</v>
      </c>
      <c r="T59">
        <f t="shared" si="12"/>
        <v>14</v>
      </c>
      <c r="U59">
        <f t="shared" si="12"/>
        <v>15</v>
      </c>
      <c r="V59">
        <f t="shared" si="12"/>
        <v>16</v>
      </c>
      <c r="W59">
        <f t="shared" si="12"/>
        <v>17</v>
      </c>
      <c r="X59">
        <f t="shared" si="12"/>
        <v>18</v>
      </c>
      <c r="Y59">
        <f t="shared" si="12"/>
        <v>19</v>
      </c>
      <c r="Z59">
        <f t="shared" ref="Z59:AL59" si="13">Y59+1</f>
        <v>20</v>
      </c>
      <c r="AA59">
        <f t="shared" si="13"/>
        <v>21</v>
      </c>
      <c r="AB59">
        <f t="shared" si="13"/>
        <v>22</v>
      </c>
      <c r="AC59">
        <f t="shared" si="13"/>
        <v>23</v>
      </c>
      <c r="AD59">
        <f t="shared" si="13"/>
        <v>24</v>
      </c>
      <c r="AE59">
        <f t="shared" si="13"/>
        <v>25</v>
      </c>
      <c r="AF59">
        <f t="shared" si="13"/>
        <v>26</v>
      </c>
      <c r="AG59">
        <f t="shared" si="13"/>
        <v>27</v>
      </c>
      <c r="AH59">
        <f t="shared" si="13"/>
        <v>28</v>
      </c>
      <c r="AI59">
        <f t="shared" si="13"/>
        <v>29</v>
      </c>
      <c r="AJ59">
        <f t="shared" si="13"/>
        <v>30</v>
      </c>
      <c r="AK59">
        <f t="shared" si="13"/>
        <v>31</v>
      </c>
      <c r="AL59">
        <f t="shared" si="13"/>
        <v>32</v>
      </c>
      <c r="AM59">
        <f t="shared" ref="AM59:AV59" si="14">AL59+1</f>
        <v>33</v>
      </c>
      <c r="AN59">
        <f t="shared" si="14"/>
        <v>34</v>
      </c>
      <c r="AO59">
        <f t="shared" si="14"/>
        <v>35</v>
      </c>
      <c r="AP59">
        <f t="shared" si="14"/>
        <v>36</v>
      </c>
      <c r="AQ59">
        <f t="shared" si="14"/>
        <v>37</v>
      </c>
      <c r="AR59">
        <f t="shared" si="14"/>
        <v>38</v>
      </c>
      <c r="AS59">
        <f t="shared" si="14"/>
        <v>39</v>
      </c>
      <c r="AT59">
        <f t="shared" si="14"/>
        <v>40</v>
      </c>
      <c r="AU59">
        <f t="shared" si="14"/>
        <v>41</v>
      </c>
      <c r="AV59">
        <f t="shared" si="14"/>
        <v>42</v>
      </c>
      <c r="AW59">
        <f t="shared" ref="AW59:AX59" si="15">AV59+1</f>
        <v>43</v>
      </c>
      <c r="AX59">
        <f t="shared" si="15"/>
        <v>44</v>
      </c>
      <c r="AY59">
        <f t="shared" ref="AY59:BE59" si="16">AX59+1</f>
        <v>45</v>
      </c>
      <c r="AZ59">
        <f t="shared" si="16"/>
        <v>46</v>
      </c>
      <c r="BA59">
        <f t="shared" si="16"/>
        <v>47</v>
      </c>
      <c r="BB59">
        <f t="shared" si="16"/>
        <v>48</v>
      </c>
      <c r="BC59">
        <f t="shared" si="16"/>
        <v>49</v>
      </c>
      <c r="BD59">
        <f t="shared" si="16"/>
        <v>50</v>
      </c>
      <c r="BE59">
        <f t="shared" si="16"/>
        <v>51</v>
      </c>
      <c r="BF59">
        <f t="shared" ref="BF59" si="17">BE59+1</f>
        <v>52</v>
      </c>
    </row>
    <row r="60" spans="2:58" x14ac:dyDescent="0.25">
      <c r="F60">
        <v>1.1000000000000001</v>
      </c>
      <c r="G60">
        <f t="shared" ref="G60:AV60" si="18">POWER($F$60,G59)</f>
        <v>1.1000000000000001</v>
      </c>
      <c r="H60">
        <f t="shared" si="18"/>
        <v>1.2100000000000002</v>
      </c>
      <c r="I60">
        <f t="shared" si="18"/>
        <v>1.3310000000000004</v>
      </c>
      <c r="J60">
        <f t="shared" si="18"/>
        <v>1.4641000000000004</v>
      </c>
      <c r="K60">
        <f t="shared" si="18"/>
        <v>1.6105100000000006</v>
      </c>
      <c r="L60">
        <f t="shared" si="18"/>
        <v>1.7715610000000008</v>
      </c>
      <c r="M60">
        <f t="shared" si="18"/>
        <v>1.9487171000000012</v>
      </c>
      <c r="N60">
        <f t="shared" si="18"/>
        <v>2.1435888100000011</v>
      </c>
      <c r="O60">
        <f t="shared" si="18"/>
        <v>2.3579476910000015</v>
      </c>
      <c r="P60">
        <f t="shared" si="18"/>
        <v>2.5937424601000019</v>
      </c>
      <c r="Q60">
        <f t="shared" si="18"/>
        <v>2.8531167061100025</v>
      </c>
      <c r="R60">
        <f t="shared" si="18"/>
        <v>3.1384283767210026</v>
      </c>
      <c r="S60">
        <f t="shared" si="18"/>
        <v>3.4522712143931029</v>
      </c>
      <c r="T60">
        <f t="shared" si="18"/>
        <v>3.7974983358324139</v>
      </c>
      <c r="U60">
        <f t="shared" si="18"/>
        <v>4.1772481694156554</v>
      </c>
      <c r="V60">
        <f t="shared" si="18"/>
        <v>4.5949729863572211</v>
      </c>
      <c r="W60">
        <f t="shared" si="18"/>
        <v>5.0544702849929433</v>
      </c>
      <c r="X60">
        <f t="shared" si="18"/>
        <v>5.5599173134922379</v>
      </c>
      <c r="Y60">
        <f t="shared" si="18"/>
        <v>6.1159090448414632</v>
      </c>
      <c r="Z60">
        <f t="shared" si="18"/>
        <v>6.7274999493256091</v>
      </c>
      <c r="AA60">
        <f t="shared" si="18"/>
        <v>7.4002499442581708</v>
      </c>
      <c r="AB60">
        <f t="shared" si="18"/>
        <v>8.140274938683989</v>
      </c>
      <c r="AC60">
        <f t="shared" si="18"/>
        <v>8.9543024325523888</v>
      </c>
      <c r="AD60">
        <f t="shared" si="18"/>
        <v>9.8497326758076262</v>
      </c>
      <c r="AE60">
        <f t="shared" si="18"/>
        <v>10.834705943388391</v>
      </c>
      <c r="AF60">
        <f t="shared" si="18"/>
        <v>11.918176537727231</v>
      </c>
      <c r="AG60">
        <f t="shared" si="18"/>
        <v>13.109994191499956</v>
      </c>
      <c r="AH60">
        <f t="shared" si="18"/>
        <v>14.420993610649951</v>
      </c>
      <c r="AI60">
        <f t="shared" si="18"/>
        <v>15.863092971714947</v>
      </c>
      <c r="AJ60">
        <f t="shared" si="18"/>
        <v>17.449402268886445</v>
      </c>
      <c r="AK60">
        <f t="shared" si="18"/>
        <v>19.194342495775089</v>
      </c>
      <c r="AL60">
        <f t="shared" si="18"/>
        <v>21.113776745352599</v>
      </c>
      <c r="AM60">
        <f t="shared" si="18"/>
        <v>23.225154419887861</v>
      </c>
      <c r="AN60">
        <f t="shared" si="18"/>
        <v>25.547669861876649</v>
      </c>
      <c r="AO60">
        <f t="shared" si="18"/>
        <v>28.102436848064318</v>
      </c>
      <c r="AP60">
        <f t="shared" si="18"/>
        <v>30.912680532870748</v>
      </c>
      <c r="AQ60">
        <f t="shared" si="18"/>
        <v>34.003948586157826</v>
      </c>
      <c r="AR60">
        <f t="shared" si="18"/>
        <v>37.404343444773616</v>
      </c>
      <c r="AS60">
        <f t="shared" si="18"/>
        <v>41.144777789250981</v>
      </c>
      <c r="AT60">
        <f t="shared" si="18"/>
        <v>45.259255568176073</v>
      </c>
      <c r="AU60">
        <f t="shared" si="18"/>
        <v>49.785181124993684</v>
      </c>
      <c r="AV60">
        <f t="shared" si="18"/>
        <v>54.763699237493057</v>
      </c>
      <c r="AW60">
        <f t="shared" ref="AW60" si="19">POWER($F$60,AW59)</f>
        <v>60.240069161242374</v>
      </c>
      <c r="AX60">
        <f t="shared" ref="AX60" si="20">POWER($F$60,AX59)</f>
        <v>66.26407607736661</v>
      </c>
      <c r="AY60">
        <f t="shared" ref="AY60" si="21">POWER($F$60,AY59)</f>
        <v>72.890483685103277</v>
      </c>
      <c r="AZ60">
        <f t="shared" ref="AZ60" si="22">POWER($F$60,AZ59)</f>
        <v>80.179532053613613</v>
      </c>
      <c r="BA60">
        <f t="shared" ref="BA60" si="23">POWER($F$60,BA59)</f>
        <v>88.197485258974979</v>
      </c>
      <c r="BB60">
        <f t="shared" ref="BB60" si="24">POWER($F$60,BB59)</f>
        <v>97.017233784872474</v>
      </c>
      <c r="BC60">
        <f t="shared" ref="BC60" si="25">POWER($F$60,BC59)</f>
        <v>106.71895716335973</v>
      </c>
      <c r="BD60">
        <f t="shared" ref="BD60" si="26">POWER($F$60,BD59)</f>
        <v>117.39085287969571</v>
      </c>
      <c r="BE60">
        <f t="shared" ref="BE60" si="27">POWER($F$60,BE59)</f>
        <v>129.1299381676653</v>
      </c>
      <c r="BF60">
        <f>POWER($F$60,BF59)</f>
        <v>142.04293198443185</v>
      </c>
    </row>
    <row r="62" spans="2:58" x14ac:dyDescent="0.25">
      <c r="D62" t="s">
        <v>23</v>
      </c>
      <c r="F62">
        <v>1000</v>
      </c>
      <c r="G62">
        <f t="shared" ref="G62:AL62" si="28">$F$62*($F$60-1)</f>
        <v>100.00000000000009</v>
      </c>
      <c r="H62">
        <f t="shared" si="28"/>
        <v>100.00000000000009</v>
      </c>
      <c r="I62">
        <f t="shared" si="28"/>
        <v>100.00000000000009</v>
      </c>
      <c r="J62">
        <f t="shared" si="28"/>
        <v>100.00000000000009</v>
      </c>
      <c r="K62">
        <f t="shared" si="28"/>
        <v>100.00000000000009</v>
      </c>
      <c r="L62">
        <f t="shared" si="28"/>
        <v>100.00000000000009</v>
      </c>
      <c r="M62">
        <f t="shared" si="28"/>
        <v>100.00000000000009</v>
      </c>
      <c r="N62">
        <f t="shared" si="28"/>
        <v>100.00000000000009</v>
      </c>
      <c r="O62">
        <f t="shared" si="28"/>
        <v>100.00000000000009</v>
      </c>
      <c r="P62">
        <f t="shared" si="28"/>
        <v>100.00000000000009</v>
      </c>
      <c r="Q62">
        <f t="shared" si="28"/>
        <v>100.00000000000009</v>
      </c>
      <c r="R62">
        <f t="shared" si="28"/>
        <v>100.00000000000009</v>
      </c>
      <c r="S62">
        <f t="shared" si="28"/>
        <v>100.00000000000009</v>
      </c>
      <c r="T62">
        <f t="shared" si="28"/>
        <v>100.00000000000009</v>
      </c>
      <c r="U62">
        <f t="shared" si="28"/>
        <v>100.00000000000009</v>
      </c>
      <c r="V62">
        <f t="shared" si="28"/>
        <v>100.00000000000009</v>
      </c>
      <c r="W62">
        <f t="shared" si="28"/>
        <v>100.00000000000009</v>
      </c>
      <c r="X62">
        <f t="shared" si="28"/>
        <v>100.00000000000009</v>
      </c>
      <c r="Y62">
        <f t="shared" si="28"/>
        <v>100.00000000000009</v>
      </c>
      <c r="Z62">
        <f t="shared" si="28"/>
        <v>100.00000000000009</v>
      </c>
      <c r="AA62">
        <f t="shared" si="28"/>
        <v>100.00000000000009</v>
      </c>
      <c r="AB62">
        <f t="shared" si="28"/>
        <v>100.00000000000009</v>
      </c>
      <c r="AC62">
        <f t="shared" si="28"/>
        <v>100.00000000000009</v>
      </c>
      <c r="AD62">
        <f t="shared" si="28"/>
        <v>100.00000000000009</v>
      </c>
      <c r="AE62">
        <f t="shared" si="28"/>
        <v>100.00000000000009</v>
      </c>
      <c r="AF62">
        <f t="shared" si="28"/>
        <v>100.00000000000009</v>
      </c>
      <c r="AG62">
        <f t="shared" si="28"/>
        <v>100.00000000000009</v>
      </c>
      <c r="AH62">
        <f t="shared" si="28"/>
        <v>100.00000000000009</v>
      </c>
      <c r="AI62">
        <f t="shared" si="28"/>
        <v>100.00000000000009</v>
      </c>
      <c r="AJ62">
        <f t="shared" si="28"/>
        <v>100.00000000000009</v>
      </c>
      <c r="AK62">
        <f t="shared" si="28"/>
        <v>100.00000000000009</v>
      </c>
      <c r="AL62">
        <f t="shared" si="28"/>
        <v>100.00000000000009</v>
      </c>
      <c r="AM62">
        <f t="shared" ref="AM62:BE62" si="29">$F$62*($F$60-1)</f>
        <v>100.00000000000009</v>
      </c>
      <c r="AN62">
        <f t="shared" si="29"/>
        <v>100.00000000000009</v>
      </c>
      <c r="AO62">
        <f t="shared" si="29"/>
        <v>100.00000000000009</v>
      </c>
      <c r="AP62">
        <f t="shared" si="29"/>
        <v>100.00000000000009</v>
      </c>
      <c r="AQ62">
        <f t="shared" si="29"/>
        <v>100.00000000000009</v>
      </c>
      <c r="AR62">
        <f t="shared" si="29"/>
        <v>100.00000000000009</v>
      </c>
      <c r="AS62">
        <f t="shared" si="29"/>
        <v>100.00000000000009</v>
      </c>
      <c r="AT62">
        <f t="shared" si="29"/>
        <v>100.00000000000009</v>
      </c>
      <c r="AU62">
        <f t="shared" si="29"/>
        <v>100.00000000000009</v>
      </c>
      <c r="AV62">
        <f t="shared" si="29"/>
        <v>100.00000000000009</v>
      </c>
      <c r="AW62">
        <f t="shared" si="29"/>
        <v>100.00000000000009</v>
      </c>
      <c r="AX62">
        <f t="shared" si="29"/>
        <v>100.00000000000009</v>
      </c>
      <c r="AY62">
        <f t="shared" si="29"/>
        <v>100.00000000000009</v>
      </c>
      <c r="AZ62">
        <f t="shared" si="29"/>
        <v>100.00000000000009</v>
      </c>
      <c r="BA62">
        <f t="shared" si="29"/>
        <v>100.00000000000009</v>
      </c>
      <c r="BB62">
        <f t="shared" si="29"/>
        <v>100.00000000000009</v>
      </c>
      <c r="BC62">
        <f t="shared" si="29"/>
        <v>100.00000000000009</v>
      </c>
      <c r="BD62">
        <f t="shared" si="29"/>
        <v>100.00000000000009</v>
      </c>
      <c r="BE62">
        <f t="shared" si="29"/>
        <v>100.00000000000009</v>
      </c>
      <c r="BF62">
        <f>F62</f>
        <v>1000</v>
      </c>
    </row>
    <row r="64" spans="2:58" x14ac:dyDescent="0.25">
      <c r="D64" t="s">
        <v>46</v>
      </c>
      <c r="F64">
        <f>SUM(G64:BF64)</f>
        <v>999.2959874975619</v>
      </c>
      <c r="G64">
        <f>G62/G60</f>
        <v>90.909090909090978</v>
      </c>
      <c r="H64">
        <f t="shared" ref="H64:BF64" si="30">H62/H60</f>
        <v>82.644628099173616</v>
      </c>
      <c r="I64">
        <f t="shared" si="30"/>
        <v>75.131480090157822</v>
      </c>
      <c r="J64">
        <f t="shared" si="30"/>
        <v>68.301345536507114</v>
      </c>
      <c r="K64">
        <f t="shared" si="30"/>
        <v>62.092132305915548</v>
      </c>
      <c r="L64">
        <f t="shared" si="30"/>
        <v>56.447393005377762</v>
      </c>
      <c r="M64">
        <f t="shared" si="30"/>
        <v>51.315811823070689</v>
      </c>
      <c r="N64">
        <f t="shared" si="30"/>
        <v>46.650738020973357</v>
      </c>
      <c r="O64">
        <f t="shared" si="30"/>
        <v>42.409761837248503</v>
      </c>
      <c r="P64">
        <f t="shared" si="30"/>
        <v>38.554328942953177</v>
      </c>
      <c r="Q64">
        <f t="shared" si="30"/>
        <v>35.04938994813925</v>
      </c>
      <c r="R64">
        <f t="shared" si="30"/>
        <v>31.863081771035681</v>
      </c>
      <c r="S64">
        <f t="shared" si="30"/>
        <v>28.966437973668803</v>
      </c>
      <c r="T64">
        <f t="shared" si="30"/>
        <v>26.333125430607996</v>
      </c>
      <c r="U64">
        <f t="shared" si="30"/>
        <v>23.939204936916362</v>
      </c>
      <c r="V64">
        <f t="shared" si="30"/>
        <v>21.762913579014871</v>
      </c>
      <c r="W64">
        <f t="shared" si="30"/>
        <v>19.784466890013519</v>
      </c>
      <c r="X64">
        <f t="shared" si="30"/>
        <v>17.985878990921382</v>
      </c>
      <c r="Y64">
        <f t="shared" si="30"/>
        <v>16.350799082655797</v>
      </c>
      <c r="Z64">
        <f t="shared" si="30"/>
        <v>14.864362802414361</v>
      </c>
      <c r="AA64">
        <f t="shared" si="30"/>
        <v>13.513057093103964</v>
      </c>
      <c r="AB64">
        <f t="shared" si="30"/>
        <v>12.284597357367238</v>
      </c>
      <c r="AC64">
        <f t="shared" si="30"/>
        <v>11.16781577942476</v>
      </c>
      <c r="AD64">
        <f t="shared" si="30"/>
        <v>10.152559799477057</v>
      </c>
      <c r="AE64">
        <f t="shared" si="30"/>
        <v>9.2295998177064131</v>
      </c>
      <c r="AF64">
        <f t="shared" si="30"/>
        <v>8.3905452888240113</v>
      </c>
      <c r="AG64">
        <f t="shared" si="30"/>
        <v>7.6277684443854641</v>
      </c>
      <c r="AH64">
        <f t="shared" si="30"/>
        <v>6.9343349494413307</v>
      </c>
      <c r="AI64">
        <f t="shared" si="30"/>
        <v>6.3039408631284823</v>
      </c>
      <c r="AJ64">
        <f t="shared" si="30"/>
        <v>5.7308553301168015</v>
      </c>
      <c r="AK64">
        <f t="shared" si="30"/>
        <v>5.2098684819243646</v>
      </c>
      <c r="AL64">
        <f t="shared" si="30"/>
        <v>4.7362440744766952</v>
      </c>
      <c r="AM64">
        <f t="shared" si="30"/>
        <v>4.3056764313424498</v>
      </c>
      <c r="AN64">
        <f t="shared" si="30"/>
        <v>3.9142513012204083</v>
      </c>
      <c r="AO64">
        <f t="shared" si="30"/>
        <v>3.5584102738367345</v>
      </c>
      <c r="AP64">
        <f t="shared" si="30"/>
        <v>3.234918430760668</v>
      </c>
      <c r="AQ64">
        <f t="shared" si="30"/>
        <v>2.9408349370551523</v>
      </c>
      <c r="AR64">
        <f t="shared" si="30"/>
        <v>2.6734863064137744</v>
      </c>
      <c r="AS64">
        <f t="shared" si="30"/>
        <v>2.4304420967397946</v>
      </c>
      <c r="AT64">
        <f t="shared" si="30"/>
        <v>2.2094928152179953</v>
      </c>
      <c r="AU64">
        <f t="shared" si="30"/>
        <v>2.0086298320163594</v>
      </c>
      <c r="AV64">
        <f t="shared" si="30"/>
        <v>1.8260271200148719</v>
      </c>
      <c r="AW64">
        <f t="shared" ref="AW64:AX64" si="31">AW62/AW60</f>
        <v>1.6600246545589741</v>
      </c>
      <c r="AX64">
        <f t="shared" si="31"/>
        <v>1.5091133223263402</v>
      </c>
      <c r="AY64">
        <f t="shared" ref="AY64:BE64" si="32">AY62/AY60</f>
        <v>1.3719212021148546</v>
      </c>
      <c r="AZ64">
        <f t="shared" si="32"/>
        <v>1.2472010928316859</v>
      </c>
      <c r="BA64">
        <f t="shared" si="32"/>
        <v>1.1338191753015325</v>
      </c>
      <c r="BB64">
        <f t="shared" si="32"/>
        <v>1.030744704819575</v>
      </c>
      <c r="BC64">
        <f t="shared" si="32"/>
        <v>0.93704064074506821</v>
      </c>
      <c r="BD64">
        <f t="shared" si="32"/>
        <v>0.85185512795006191</v>
      </c>
      <c r="BE64">
        <f t="shared" si="32"/>
        <v>0.7744137526818744</v>
      </c>
      <c r="BF64">
        <f t="shared" si="30"/>
        <v>7.0401250243806697</v>
      </c>
    </row>
    <row r="65" spans="6:6" x14ac:dyDescent="0.25">
      <c r="F65">
        <f>G62/(F60-1)</f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E5A-4894-434B-92C9-FEDA148B2D7B}">
  <dimension ref="D1:J8"/>
  <sheetViews>
    <sheetView workbookViewId="0">
      <selection activeCell="D4" sqref="D4"/>
    </sheetView>
  </sheetViews>
  <sheetFormatPr defaultRowHeight="15" x14ac:dyDescent="0.25"/>
  <sheetData>
    <row r="1" spans="4:10" x14ac:dyDescent="0.25">
      <c r="D1" t="s">
        <v>18</v>
      </c>
      <c r="E1" t="s">
        <v>63</v>
      </c>
      <c r="G1" t="s">
        <v>18</v>
      </c>
      <c r="H1" t="s">
        <v>63</v>
      </c>
    </row>
    <row r="2" spans="4:10" x14ac:dyDescent="0.25">
      <c r="D2">
        <v>200</v>
      </c>
      <c r="E2">
        <v>100</v>
      </c>
      <c r="G2">
        <f>D2/D3-1</f>
        <v>0.66666666666666674</v>
      </c>
      <c r="H2">
        <f t="shared" ref="H2:H7" si="0">E2/E3-1</f>
        <v>0.17647058823529416</v>
      </c>
      <c r="J2">
        <f>SLOPE(G2:G7,H2:H7)</f>
        <v>1.2043232870196978</v>
      </c>
    </row>
    <row r="3" spans="4:10" x14ac:dyDescent="0.25">
      <c r="D3">
        <v>120</v>
      </c>
      <c r="E3">
        <v>85</v>
      </c>
      <c r="G3">
        <f t="shared" ref="G3:G7" si="1">D3/D4-1</f>
        <v>0.5</v>
      </c>
      <c r="H3">
        <f t="shared" si="0"/>
        <v>6.25E-2</v>
      </c>
    </row>
    <row r="4" spans="4:10" x14ac:dyDescent="0.25">
      <c r="D4">
        <v>80</v>
      </c>
      <c r="E4">
        <v>80</v>
      </c>
      <c r="G4">
        <f t="shared" si="1"/>
        <v>6.6666666666666652E-2</v>
      </c>
      <c r="H4">
        <f t="shared" si="0"/>
        <v>6.6666666666666652E-2</v>
      </c>
    </row>
    <row r="5" spans="4:10" x14ac:dyDescent="0.25">
      <c r="D5">
        <v>75</v>
      </c>
      <c r="E5">
        <v>75</v>
      </c>
      <c r="G5">
        <f t="shared" si="1"/>
        <v>7.1428571428571397E-2</v>
      </c>
      <c r="H5">
        <f t="shared" si="0"/>
        <v>7.1428571428571397E-2</v>
      </c>
    </row>
    <row r="6" spans="4:10" x14ac:dyDescent="0.25">
      <c r="D6">
        <v>70</v>
      </c>
      <c r="E6">
        <v>70</v>
      </c>
      <c r="G6">
        <f t="shared" si="1"/>
        <v>-0.125</v>
      </c>
      <c r="H6">
        <f t="shared" si="0"/>
        <v>-0.125</v>
      </c>
    </row>
    <row r="7" spans="4:10" x14ac:dyDescent="0.25">
      <c r="D7">
        <v>80</v>
      </c>
      <c r="E7">
        <v>80</v>
      </c>
      <c r="G7">
        <f t="shared" si="1"/>
        <v>0.33333333333333326</v>
      </c>
      <c r="H7">
        <f t="shared" si="0"/>
        <v>0.33333333333333326</v>
      </c>
    </row>
    <row r="8" spans="4:10" x14ac:dyDescent="0.25">
      <c r="D8">
        <v>60</v>
      </c>
      <c r="E8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6568-ADD9-457A-93CC-B6B5A264C222}">
  <dimension ref="B1:M1"/>
  <sheetViews>
    <sheetView workbookViewId="0">
      <selection activeCell="L1" sqref="L1"/>
    </sheetView>
  </sheetViews>
  <sheetFormatPr defaultRowHeight="15" x14ac:dyDescent="0.25"/>
  <cols>
    <col min="4" max="4" width="12.85546875" bestFit="1" customWidth="1"/>
    <col min="12" max="12" width="13.28515625" bestFit="1" customWidth="1"/>
    <col min="13" max="13" width="11.85546875" bestFit="1" customWidth="1"/>
  </cols>
  <sheetData>
    <row r="1" spans="2:13" x14ac:dyDescent="0.25">
      <c r="B1" t="s">
        <v>0</v>
      </c>
      <c r="C1" t="s">
        <v>29</v>
      </c>
      <c r="D1" t="s">
        <v>66</v>
      </c>
      <c r="E1" t="s">
        <v>67</v>
      </c>
      <c r="F1" t="s">
        <v>68</v>
      </c>
      <c r="J1" t="s">
        <v>0</v>
      </c>
      <c r="K1" t="s">
        <v>29</v>
      </c>
      <c r="L1" t="s">
        <v>69</v>
      </c>
      <c r="M1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4030-03F7-462C-84F4-5912C2855BBD}">
  <dimension ref="B3:F6"/>
  <sheetViews>
    <sheetView workbookViewId="0">
      <selection activeCell="E3" sqref="E3"/>
    </sheetView>
  </sheetViews>
  <sheetFormatPr defaultRowHeight="15" x14ac:dyDescent="0.25"/>
  <cols>
    <col min="4" max="5" width="9.140625" style="7"/>
  </cols>
  <sheetData>
    <row r="3" spans="2:6" x14ac:dyDescent="0.25">
      <c r="B3">
        <v>1</v>
      </c>
      <c r="C3" s="5">
        <v>0.05</v>
      </c>
      <c r="D3" s="7">
        <f>B3/SUM($B$3:$B$4)</f>
        <v>0.83333333333333337</v>
      </c>
      <c r="E3" s="7">
        <f>D3*C3</f>
        <v>4.1666666666666671E-2</v>
      </c>
      <c r="F3">
        <f>C3*B3</f>
        <v>0.05</v>
      </c>
    </row>
    <row r="4" spans="2:6" x14ac:dyDescent="0.25">
      <c r="B4">
        <v>0.2</v>
      </c>
      <c r="C4" s="5">
        <v>0.06</v>
      </c>
      <c r="D4" s="7">
        <f t="shared" ref="D4" si="0">B4/SUM($B$3:$B$4)</f>
        <v>0.16666666666666669</v>
      </c>
      <c r="E4" s="7">
        <f>D4*C4</f>
        <v>0.01</v>
      </c>
      <c r="F4">
        <f>C4*B4</f>
        <v>1.2E-2</v>
      </c>
    </row>
    <row r="5" spans="2:6" x14ac:dyDescent="0.25">
      <c r="B5">
        <f>SUM(B3:B4)</f>
        <v>1.2</v>
      </c>
      <c r="E5" s="8">
        <f>SUM(E3:E4)</f>
        <v>5.1666666666666673E-2</v>
      </c>
      <c r="F5">
        <f>SUM(F3:F4)</f>
        <v>6.2E-2</v>
      </c>
    </row>
    <row r="6" spans="2:6" x14ac:dyDescent="0.25">
      <c r="E6" s="7">
        <f>E5*(1-0.3)</f>
        <v>3.6166666666666666E-2</v>
      </c>
      <c r="F6" s="8">
        <f>F5/B5</f>
        <v>5.1666666666666666E-2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Signal</vt:lpstr>
      <vt:lpstr>Valuation</vt:lpstr>
      <vt:lpstr>FCFF</vt:lpstr>
      <vt:lpstr>Beta</vt:lpstr>
      <vt:lpstr>BetaTemplate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Tung</dc:creator>
  <cp:lastModifiedBy>Nguyen Thanh Tung</cp:lastModifiedBy>
  <dcterms:created xsi:type="dcterms:W3CDTF">2015-06-05T18:17:20Z</dcterms:created>
  <dcterms:modified xsi:type="dcterms:W3CDTF">2021-06-26T11:59:58Z</dcterms:modified>
</cp:coreProperties>
</file>