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CD6A9AD-81E9-451F-B5CB-00D9A09B5C7A}" xr6:coauthVersionLast="47" xr6:coauthVersionMax="47" xr10:uidLastSave="{00000000-0000-0000-0000-000000000000}"/>
  <bookViews>
    <workbookView xWindow="-110" yWindow="-110" windowWidth="19420" windowHeight="10420" activeTab="7" xr2:uid="{00000000-000D-0000-FFFF-FFFF00000000}"/>
  </bookViews>
  <sheets>
    <sheet name="Problem" sheetId="2" r:id="rId1"/>
    <sheet name="Data" sheetId="1" r:id="rId2"/>
    <sheet name="Interest" sheetId="3" r:id="rId3"/>
    <sheet name="Task 1" sheetId="4" r:id="rId4"/>
    <sheet name="Task 2" sheetId="5" r:id="rId5"/>
    <sheet name="Task 3" sheetId="6" r:id="rId6"/>
    <sheet name="Task 4" sheetId="7" r:id="rId7"/>
    <sheet name="Task 5" sheetId="8" r:id="rId8"/>
  </sheets>
  <definedNames>
    <definedName name="_xlnm.Print_Area" localSheetId="0">Problem!$A$1:$N$31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8" l="1"/>
  <c r="R31" i="8"/>
  <c r="U28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7" i="8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5" i="5"/>
  <c r="M6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  <c r="D23" i="6"/>
  <c r="D6" i="6"/>
  <c r="D7" i="6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5" i="6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5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" i="5"/>
  <c r="D6" i="5"/>
  <c r="L8" i="8" s="1"/>
  <c r="D7" i="5"/>
  <c r="L9" i="8" s="1"/>
  <c r="D8" i="5"/>
  <c r="L10" i="8" s="1"/>
  <c r="D9" i="5"/>
  <c r="D10" i="5"/>
  <c r="D11" i="5"/>
  <c r="L13" i="8" s="1"/>
  <c r="D12" i="5"/>
  <c r="D13" i="5"/>
  <c r="D14" i="5"/>
  <c r="L16" i="8" s="1"/>
  <c r="D15" i="5"/>
  <c r="L17" i="8" s="1"/>
  <c r="D16" i="5"/>
  <c r="L18" i="8" s="1"/>
  <c r="D17" i="5"/>
  <c r="D18" i="5"/>
  <c r="D19" i="5"/>
  <c r="L21" i="8" s="1"/>
  <c r="D20" i="5"/>
  <c r="L22" i="8" s="1"/>
  <c r="D21" i="5"/>
  <c r="D22" i="5"/>
  <c r="D23" i="5"/>
  <c r="L25" i="8" s="1"/>
  <c r="D24" i="5"/>
  <c r="D5" i="5"/>
  <c r="L7" i="8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4" i="4"/>
  <c r="C7" i="7"/>
  <c r="C7" i="8" s="1"/>
  <c r="C8" i="7"/>
  <c r="C8" i="8" s="1"/>
  <c r="C11" i="7"/>
  <c r="C11" i="8" s="1"/>
  <c r="C12" i="7"/>
  <c r="C12" i="8" s="1"/>
  <c r="C15" i="7"/>
  <c r="C15" i="8" s="1"/>
  <c r="C16" i="7"/>
  <c r="C16" i="8" s="1"/>
  <c r="C19" i="7"/>
  <c r="C19" i="8" s="1"/>
  <c r="C20" i="7"/>
  <c r="C20" i="8" s="1"/>
  <c r="C23" i="7"/>
  <c r="C23" i="8" s="1"/>
  <c r="C24" i="7"/>
  <c r="C24" i="8" s="1"/>
  <c r="C6" i="7"/>
  <c r="C6" i="8" s="1"/>
  <c r="J6" i="7"/>
  <c r="K4" i="6"/>
  <c r="J4" i="6"/>
  <c r="I6" i="7" s="1"/>
  <c r="I4" i="6"/>
  <c r="G6" i="7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6" i="7" s="1"/>
  <c r="C26" i="8" s="1"/>
  <c r="G5" i="6"/>
  <c r="E7" i="7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T6" i="8"/>
  <c r="O26" i="8"/>
  <c r="L19" i="8"/>
  <c r="L11" i="8"/>
  <c r="E6" i="6"/>
  <c r="E7" i="6" s="1"/>
  <c r="H6" i="5"/>
  <c r="J6" i="6" s="1"/>
  <c r="I8" i="7" s="1"/>
  <c r="H7" i="5"/>
  <c r="H8" i="5"/>
  <c r="J8" i="6" s="1"/>
  <c r="I10" i="7" s="1"/>
  <c r="H9" i="5"/>
  <c r="J9" i="6" s="1"/>
  <c r="I11" i="7" s="1"/>
  <c r="H10" i="5"/>
  <c r="J10" i="6" s="1"/>
  <c r="I12" i="7" s="1"/>
  <c r="H11" i="5"/>
  <c r="J11" i="6" s="1"/>
  <c r="I13" i="7" s="1"/>
  <c r="H12" i="5"/>
  <c r="J12" i="6" s="1"/>
  <c r="I14" i="7" s="1"/>
  <c r="H13" i="5"/>
  <c r="J13" i="6" s="1"/>
  <c r="I15" i="7" s="1"/>
  <c r="H14" i="5"/>
  <c r="J14" i="6" s="1"/>
  <c r="I16" i="7" s="1"/>
  <c r="H15" i="5"/>
  <c r="H16" i="5"/>
  <c r="J16" i="6" s="1"/>
  <c r="I18" i="7" s="1"/>
  <c r="H17" i="5"/>
  <c r="J17" i="6" s="1"/>
  <c r="I19" i="7" s="1"/>
  <c r="H18" i="5"/>
  <c r="J18" i="6" s="1"/>
  <c r="I20" i="7" s="1"/>
  <c r="H19" i="5"/>
  <c r="J19" i="6" s="1"/>
  <c r="I21" i="7" s="1"/>
  <c r="H20" i="5"/>
  <c r="J20" i="6" s="1"/>
  <c r="I22" i="7" s="1"/>
  <c r="H21" i="5"/>
  <c r="J21" i="6" s="1"/>
  <c r="I23" i="7" s="1"/>
  <c r="H22" i="5"/>
  <c r="J22" i="6" s="1"/>
  <c r="I24" i="7" s="1"/>
  <c r="H23" i="5"/>
  <c r="H24" i="5"/>
  <c r="J24" i="6" s="1"/>
  <c r="I26" i="7" s="1"/>
  <c r="H5" i="5"/>
  <c r="J5" i="6" s="1"/>
  <c r="I7" i="7" s="1"/>
  <c r="L12" i="8"/>
  <c r="L14" i="8"/>
  <c r="L15" i="8"/>
  <c r="L20" i="8"/>
  <c r="L23" i="8"/>
  <c r="L24" i="8"/>
  <c r="L26" i="8"/>
  <c r="J5" i="5" l="1"/>
  <c r="C25" i="7"/>
  <c r="C25" i="8" s="1"/>
  <c r="C17" i="7"/>
  <c r="C17" i="8" s="1"/>
  <c r="C9" i="7"/>
  <c r="C9" i="8" s="1"/>
  <c r="C22" i="7"/>
  <c r="C22" i="8" s="1"/>
  <c r="C14" i="7"/>
  <c r="C14" i="8" s="1"/>
  <c r="C21" i="7"/>
  <c r="C21" i="8" s="1"/>
  <c r="C13" i="7"/>
  <c r="C13" i="8" s="1"/>
  <c r="C18" i="7"/>
  <c r="C18" i="8" s="1"/>
  <c r="C10" i="7"/>
  <c r="C10" i="8" s="1"/>
  <c r="J23" i="6"/>
  <c r="I25" i="7" s="1"/>
  <c r="J15" i="6"/>
  <c r="I17" i="7" s="1"/>
  <c r="J7" i="6"/>
  <c r="I9" i="7" s="1"/>
  <c r="I23" i="8"/>
  <c r="I15" i="8"/>
  <c r="G20" i="6"/>
  <c r="E22" i="7" s="1"/>
  <c r="G17" i="6"/>
  <c r="E19" i="7" s="1"/>
  <c r="G6" i="6"/>
  <c r="E8" i="7" s="1"/>
  <c r="H9" i="6"/>
  <c r="F11" i="7" s="1"/>
  <c r="G9" i="6"/>
  <c r="E11" i="7" s="1"/>
  <c r="G23" i="6"/>
  <c r="E25" i="7" s="1"/>
  <c r="G12" i="6"/>
  <c r="E14" i="7" s="1"/>
  <c r="G16" i="6"/>
  <c r="E18" i="7" s="1"/>
  <c r="G13" i="6"/>
  <c r="E15" i="7" s="1"/>
  <c r="G19" i="6"/>
  <c r="E21" i="7" s="1"/>
  <c r="G8" i="6"/>
  <c r="E10" i="7" s="1"/>
  <c r="G22" i="6"/>
  <c r="E24" i="7" s="1"/>
  <c r="H22" i="6"/>
  <c r="F24" i="7" s="1"/>
  <c r="G15" i="6"/>
  <c r="E17" i="7" s="1"/>
  <c r="G18" i="6"/>
  <c r="E20" i="7" s="1"/>
  <c r="H18" i="6"/>
  <c r="F20" i="7" s="1"/>
  <c r="G4" i="6"/>
  <c r="E6" i="7" s="1"/>
  <c r="G14" i="6"/>
  <c r="E16" i="7" s="1"/>
  <c r="G7" i="6"/>
  <c r="E9" i="7" s="1"/>
  <c r="G11" i="6"/>
  <c r="E13" i="7" s="1"/>
  <c r="G24" i="6"/>
  <c r="E26" i="7" s="1"/>
  <c r="G21" i="6"/>
  <c r="E23" i="7" s="1"/>
  <c r="G10" i="6"/>
  <c r="E12" i="7" s="1"/>
  <c r="H4" i="6"/>
  <c r="F6" i="7" s="1"/>
  <c r="H19" i="6"/>
  <c r="F21" i="7" s="1"/>
  <c r="I24" i="8"/>
  <c r="I16" i="8"/>
  <c r="I8" i="8"/>
  <c r="I12" i="8"/>
  <c r="I22" i="8"/>
  <c r="I13" i="8"/>
  <c r="I11" i="8"/>
  <c r="I19" i="8"/>
  <c r="I14" i="8"/>
  <c r="I21" i="8"/>
  <c r="I20" i="8"/>
  <c r="K5" i="6"/>
  <c r="I10" i="8"/>
  <c r="I18" i="8"/>
  <c r="I26" i="8"/>
  <c r="E8" i="8"/>
  <c r="E23" i="8"/>
  <c r="E15" i="8"/>
  <c r="E24" i="8"/>
  <c r="E20" i="8"/>
  <c r="E8" i="6"/>
  <c r="J6" i="5" l="1"/>
  <c r="K6" i="6"/>
  <c r="J8" i="8" s="1"/>
  <c r="J7" i="7"/>
  <c r="M7" i="7" s="1"/>
  <c r="L5" i="6"/>
  <c r="I9" i="8"/>
  <c r="I17" i="8"/>
  <c r="I25" i="8"/>
  <c r="E13" i="8"/>
  <c r="E10" i="8"/>
  <c r="H21" i="6"/>
  <c r="F23" i="7" s="1"/>
  <c r="E7" i="8"/>
  <c r="E19" i="8"/>
  <c r="H14" i="6"/>
  <c r="F16" i="7" s="1"/>
  <c r="E21" i="8"/>
  <c r="H10" i="6"/>
  <c r="F12" i="7" s="1"/>
  <c r="E11" i="8"/>
  <c r="E16" i="8"/>
  <c r="E12" i="8"/>
  <c r="E26" i="8"/>
  <c r="H24" i="6"/>
  <c r="F26" i="7" s="1"/>
  <c r="J7" i="8"/>
  <c r="I7" i="8"/>
  <c r="F11" i="8"/>
  <c r="F24" i="8"/>
  <c r="F20" i="8"/>
  <c r="F21" i="8"/>
  <c r="E9" i="6"/>
  <c r="J7" i="5" l="1"/>
  <c r="J8" i="7"/>
  <c r="M8" i="7" s="1"/>
  <c r="L6" i="6"/>
  <c r="K7" i="6"/>
  <c r="F15" i="8"/>
  <c r="H13" i="6"/>
  <c r="F15" i="7" s="1"/>
  <c r="F8" i="8"/>
  <c r="H6" i="6"/>
  <c r="F8" i="7" s="1"/>
  <c r="F19" i="8"/>
  <c r="H17" i="6"/>
  <c r="F19" i="7" s="1"/>
  <c r="F13" i="8"/>
  <c r="H11" i="6"/>
  <c r="F13" i="7" s="1"/>
  <c r="F23" i="8"/>
  <c r="H16" i="6"/>
  <c r="F18" i="7" s="1"/>
  <c r="F16" i="8"/>
  <c r="E18" i="8"/>
  <c r="E17" i="8"/>
  <c r="E14" i="8"/>
  <c r="M7" i="8"/>
  <c r="H23" i="6"/>
  <c r="F25" i="7" s="1"/>
  <c r="E25" i="8"/>
  <c r="H12" i="6"/>
  <c r="F14" i="7" s="1"/>
  <c r="E9" i="8"/>
  <c r="H7" i="6"/>
  <c r="F9" i="7" s="1"/>
  <c r="H20" i="6"/>
  <c r="F22" i="7" s="1"/>
  <c r="E22" i="8"/>
  <c r="F12" i="8"/>
  <c r="F26" i="8"/>
  <c r="F18" i="8"/>
  <c r="F7" i="8"/>
  <c r="E10" i="6"/>
  <c r="J8" i="5" l="1"/>
  <c r="J9" i="8"/>
  <c r="L7" i="6"/>
  <c r="J9" i="7"/>
  <c r="M9" i="7" s="1"/>
  <c r="K8" i="6"/>
  <c r="L8" i="6" s="1"/>
  <c r="F10" i="8"/>
  <c r="H8" i="6"/>
  <c r="F10" i="7" s="1"/>
  <c r="F17" i="8"/>
  <c r="H15" i="6"/>
  <c r="F17" i="7" s="1"/>
  <c r="H5" i="6"/>
  <c r="F7" i="7" s="1"/>
  <c r="F14" i="8"/>
  <c r="F22" i="8"/>
  <c r="F9" i="8"/>
  <c r="F25" i="8"/>
  <c r="E11" i="6"/>
  <c r="J9" i="5" l="1"/>
  <c r="J10" i="7"/>
  <c r="M10" i="7" s="1"/>
  <c r="J10" i="8"/>
  <c r="K9" i="6"/>
  <c r="L9" i="6" s="1"/>
  <c r="I5" i="6"/>
  <c r="M8" i="8"/>
  <c r="G7" i="8"/>
  <c r="E12" i="6"/>
  <c r="J10" i="5" l="1"/>
  <c r="J11" i="7"/>
  <c r="M11" i="7" s="1"/>
  <c r="J11" i="8"/>
  <c r="K10" i="6"/>
  <c r="L10" i="6" s="1"/>
  <c r="I6" i="6"/>
  <c r="G8" i="8"/>
  <c r="M9" i="8"/>
  <c r="G7" i="7"/>
  <c r="E13" i="6"/>
  <c r="J11" i="5" l="1"/>
  <c r="J12" i="7"/>
  <c r="M12" i="7" s="1"/>
  <c r="J12" i="8"/>
  <c r="K11" i="6"/>
  <c r="L11" i="6" s="1"/>
  <c r="I7" i="6"/>
  <c r="G9" i="8"/>
  <c r="M10" i="8"/>
  <c r="G8" i="7"/>
  <c r="E14" i="6"/>
  <c r="J12" i="5" l="1"/>
  <c r="J13" i="7"/>
  <c r="M13" i="7" s="1"/>
  <c r="J13" i="8"/>
  <c r="K12" i="6"/>
  <c r="L12" i="6" s="1"/>
  <c r="I8" i="6"/>
  <c r="G10" i="8"/>
  <c r="M11" i="8"/>
  <c r="G9" i="7"/>
  <c r="E15" i="6"/>
  <c r="J13" i="5" l="1"/>
  <c r="J14" i="7"/>
  <c r="M14" i="7" s="1"/>
  <c r="J14" i="8"/>
  <c r="K13" i="6"/>
  <c r="L13" i="6" s="1"/>
  <c r="I9" i="6"/>
  <c r="G11" i="8"/>
  <c r="M12" i="8"/>
  <c r="G10" i="7"/>
  <c r="E16" i="6"/>
  <c r="J14" i="5" l="1"/>
  <c r="J15" i="7"/>
  <c r="M15" i="7" s="1"/>
  <c r="J15" i="8"/>
  <c r="K14" i="6"/>
  <c r="L14" i="6" s="1"/>
  <c r="I10" i="6"/>
  <c r="G12" i="8"/>
  <c r="M13" i="8"/>
  <c r="G11" i="7"/>
  <c r="E17" i="6"/>
  <c r="J15" i="5" l="1"/>
  <c r="J16" i="7"/>
  <c r="M16" i="7" s="1"/>
  <c r="J16" i="8"/>
  <c r="K15" i="6"/>
  <c r="L15" i="6" s="1"/>
  <c r="I11" i="6"/>
  <c r="G13" i="8"/>
  <c r="M14" i="8"/>
  <c r="G12" i="7"/>
  <c r="E18" i="6"/>
  <c r="J16" i="5" l="1"/>
  <c r="J17" i="7"/>
  <c r="M17" i="7" s="1"/>
  <c r="J17" i="8"/>
  <c r="K16" i="6"/>
  <c r="L16" i="6" s="1"/>
  <c r="I12" i="6"/>
  <c r="G14" i="8"/>
  <c r="M15" i="8"/>
  <c r="G13" i="7"/>
  <c r="E19" i="6"/>
  <c r="J17" i="5" l="1"/>
  <c r="J18" i="7"/>
  <c r="M18" i="7" s="1"/>
  <c r="J18" i="8"/>
  <c r="K17" i="6"/>
  <c r="L17" i="6" s="1"/>
  <c r="I13" i="6"/>
  <c r="M16" i="8"/>
  <c r="G15" i="8"/>
  <c r="G14" i="7"/>
  <c r="E20" i="6"/>
  <c r="J18" i="5" l="1"/>
  <c r="J19" i="7"/>
  <c r="M19" i="7" s="1"/>
  <c r="J19" i="8"/>
  <c r="K18" i="6"/>
  <c r="L18" i="6" s="1"/>
  <c r="I14" i="6"/>
  <c r="G16" i="8"/>
  <c r="M17" i="8"/>
  <c r="G15" i="7"/>
  <c r="E21" i="6"/>
  <c r="J19" i="5" l="1"/>
  <c r="J20" i="7"/>
  <c r="M20" i="7" s="1"/>
  <c r="J20" i="8"/>
  <c r="K19" i="6"/>
  <c r="L19" i="6" s="1"/>
  <c r="I15" i="6"/>
  <c r="G17" i="8"/>
  <c r="M18" i="8"/>
  <c r="G16" i="7"/>
  <c r="E22" i="6"/>
  <c r="J20" i="5" l="1"/>
  <c r="J21" i="7"/>
  <c r="M21" i="7" s="1"/>
  <c r="J21" i="8"/>
  <c r="K20" i="6"/>
  <c r="L20" i="6" s="1"/>
  <c r="I16" i="6"/>
  <c r="G18" i="8"/>
  <c r="M19" i="8"/>
  <c r="G17" i="7"/>
  <c r="E23" i="6"/>
  <c r="J21" i="5" l="1"/>
  <c r="J22" i="7"/>
  <c r="M22" i="7" s="1"/>
  <c r="J22" i="8"/>
  <c r="K21" i="6"/>
  <c r="L21" i="6" s="1"/>
  <c r="I17" i="6"/>
  <c r="G19" i="8"/>
  <c r="M20" i="8"/>
  <c r="G18" i="7"/>
  <c r="J22" i="5" l="1"/>
  <c r="K22" i="6"/>
  <c r="L22" i="6" s="1"/>
  <c r="J23" i="7"/>
  <c r="M23" i="7" s="1"/>
  <c r="J23" i="8"/>
  <c r="I18" i="6"/>
  <c r="G20" i="8"/>
  <c r="M21" i="8"/>
  <c r="G19" i="7"/>
  <c r="J24" i="5" l="1"/>
  <c r="J23" i="5"/>
  <c r="J24" i="7"/>
  <c r="M24" i="7" s="1"/>
  <c r="J24" i="8"/>
  <c r="K23" i="6"/>
  <c r="L23" i="6" s="1"/>
  <c r="I19" i="6"/>
  <c r="M22" i="8"/>
  <c r="G21" i="8"/>
  <c r="G20" i="7"/>
  <c r="J25" i="7" l="1"/>
  <c r="M25" i="7" s="1"/>
  <c r="J25" i="8"/>
  <c r="K24" i="6"/>
  <c r="I20" i="6"/>
  <c r="G22" i="8"/>
  <c r="M23" i="8"/>
  <c r="G21" i="7"/>
  <c r="J26" i="7" l="1"/>
  <c r="J26" i="8"/>
  <c r="I21" i="6"/>
  <c r="G23" i="8"/>
  <c r="M24" i="8"/>
  <c r="G22" i="7"/>
  <c r="I22" i="6" l="1"/>
  <c r="M25" i="8"/>
  <c r="G24" i="8"/>
  <c r="G23" i="7"/>
  <c r="I23" i="6" l="1"/>
  <c r="G25" i="8"/>
  <c r="G24" i="7"/>
  <c r="M26" i="8" l="1"/>
  <c r="M28" i="8" s="1"/>
  <c r="J26" i="5"/>
  <c r="I24" i="6"/>
  <c r="G26" i="7" s="1"/>
  <c r="G26" i="8"/>
  <c r="G25" i="7"/>
  <c r="L26" i="6"/>
  <c r="L7" i="7" l="1"/>
  <c r="L8" i="7" l="1"/>
  <c r="T7" i="8"/>
  <c r="U6" i="8"/>
  <c r="P7" i="8"/>
  <c r="L9" i="7" l="1"/>
  <c r="T8" i="8"/>
  <c r="P8" i="8"/>
  <c r="L10" i="7" l="1"/>
  <c r="T9" i="8"/>
  <c r="P9" i="8"/>
  <c r="L11" i="7" l="1"/>
  <c r="T10" i="8"/>
  <c r="P10" i="8"/>
  <c r="L12" i="7" l="1"/>
  <c r="T11" i="8"/>
  <c r="P11" i="8"/>
  <c r="L13" i="7" l="1"/>
  <c r="T12" i="8"/>
  <c r="P12" i="8"/>
  <c r="L14" i="7" l="1"/>
  <c r="T13" i="8"/>
  <c r="P13" i="8"/>
  <c r="L15" i="7" l="1"/>
  <c r="T14" i="8"/>
  <c r="P14" i="8"/>
  <c r="L16" i="7" l="1"/>
  <c r="T15" i="8"/>
  <c r="P15" i="8"/>
  <c r="L17" i="7" l="1"/>
  <c r="T16" i="8"/>
  <c r="P16" i="8"/>
  <c r="L18" i="7" l="1"/>
  <c r="T17" i="8"/>
  <c r="P17" i="8"/>
  <c r="L19" i="7" l="1"/>
  <c r="T18" i="8"/>
  <c r="P18" i="8"/>
  <c r="L20" i="7" l="1"/>
  <c r="T19" i="8"/>
  <c r="P19" i="8"/>
  <c r="L21" i="7" l="1"/>
  <c r="T20" i="8"/>
  <c r="P20" i="8"/>
  <c r="L22" i="7" l="1"/>
  <c r="T21" i="8"/>
  <c r="P21" i="8"/>
  <c r="L23" i="7" l="1"/>
  <c r="T22" i="8"/>
  <c r="P22" i="8"/>
  <c r="L24" i="7" l="1"/>
  <c r="T23" i="8"/>
  <c r="P23" i="8"/>
  <c r="L25" i="7" l="1"/>
  <c r="T24" i="8"/>
  <c r="P24" i="8"/>
  <c r="M28" i="7" l="1"/>
  <c r="T25" i="8"/>
  <c r="P26" i="8" s="1"/>
  <c r="Q26" i="8" s="1"/>
  <c r="R26" i="8" s="1"/>
  <c r="P25" i="8"/>
  <c r="O7" i="8" l="1"/>
  <c r="Q7" i="8" s="1"/>
  <c r="R7" i="8" s="1"/>
  <c r="Q20" i="8"/>
  <c r="R20" i="8" s="1"/>
  <c r="O20" i="8"/>
  <c r="O22" i="8"/>
  <c r="Q22" i="8" s="1"/>
  <c r="R22" i="8" s="1"/>
  <c r="O21" i="8"/>
  <c r="Q21" i="8" s="1"/>
  <c r="R21" i="8" s="1"/>
  <c r="O19" i="8"/>
  <c r="Q19" i="8" s="1"/>
  <c r="R19" i="8" s="1"/>
  <c r="Q18" i="8"/>
  <c r="R18" i="8" s="1"/>
  <c r="O18" i="8"/>
  <c r="O15" i="8"/>
  <c r="Q15" i="8"/>
  <c r="R15" i="8"/>
  <c r="O9" i="8"/>
  <c r="Q9" i="8" s="1"/>
  <c r="R9" i="8" s="1"/>
  <c r="O13" i="8"/>
  <c r="Q13" i="8"/>
  <c r="R13" i="8" s="1"/>
  <c r="O16" i="8"/>
  <c r="Q16" i="8"/>
  <c r="R16" i="8" s="1"/>
  <c r="O23" i="8"/>
  <c r="Q23" i="8"/>
  <c r="R23" i="8" s="1"/>
  <c r="O17" i="8"/>
  <c r="Q17" i="8"/>
  <c r="R17" i="8" s="1"/>
  <c r="O12" i="8"/>
  <c r="Q12" i="8" s="1"/>
  <c r="R12" i="8" s="1"/>
  <c r="O11" i="8"/>
  <c r="Q11" i="8" s="1"/>
  <c r="R11" i="8" s="1"/>
  <c r="O8" i="8"/>
  <c r="Q8" i="8"/>
  <c r="R8" i="8"/>
  <c r="O24" i="8"/>
  <c r="Q24" i="8"/>
  <c r="R24" i="8" s="1"/>
  <c r="O14" i="8"/>
  <c r="Q14" i="8" s="1"/>
  <c r="R14" i="8" s="1"/>
  <c r="O10" i="8"/>
  <c r="Q10" i="8"/>
  <c r="R10" i="8"/>
  <c r="O25" i="8"/>
  <c r="Q25" i="8" s="1"/>
  <c r="R25" i="8" s="1"/>
  <c r="R28" i="8" l="1"/>
</calcChain>
</file>

<file path=xl/sharedStrings.xml><?xml version="1.0" encoding="utf-8"?>
<sst xmlns="http://schemas.openxmlformats.org/spreadsheetml/2006/main" count="174" uniqueCount="120">
  <si>
    <t>age</t>
  </si>
  <si>
    <t>Product name</t>
  </si>
  <si>
    <t>Age</t>
  </si>
  <si>
    <t>Life insured Age</t>
  </si>
  <si>
    <t>Coverage Year</t>
  </si>
  <si>
    <t>Gender</t>
  </si>
  <si>
    <t>Male</t>
  </si>
  <si>
    <t>Benefit offer:</t>
  </si>
  <si>
    <t>Death Benefit</t>
  </si>
  <si>
    <t>The Life Insured would receive 2000*(1+Year of death) at the end of the year of death</t>
  </si>
  <si>
    <t>Cash Back Benefit</t>
  </si>
  <si>
    <t>There are two benefits offered as follow</t>
  </si>
  <si>
    <t>1. Product Featrure</t>
  </si>
  <si>
    <t>2. Pricing Assumption</t>
  </si>
  <si>
    <t>Discount Rate</t>
  </si>
  <si>
    <t>Refer to Sheet "Interest"</t>
  </si>
  <si>
    <t>Mortality Data</t>
  </si>
  <si>
    <t>Refer to Sheet "Data"</t>
  </si>
  <si>
    <t>3. Your Task</t>
  </si>
  <si>
    <t>Number of Male turn age x</t>
  </si>
  <si>
    <t>(x)</t>
  </si>
  <si>
    <t>Number of Female turn age x</t>
  </si>
  <si>
    <t>years old</t>
  </si>
  <si>
    <t>years</t>
  </si>
  <si>
    <t>lx</t>
  </si>
  <si>
    <t>qx</t>
  </si>
  <si>
    <t>dx</t>
  </si>
  <si>
    <t>Mortality Table</t>
  </si>
  <si>
    <t>Cashback Insurance</t>
  </si>
  <si>
    <t>q_x</t>
  </si>
  <si>
    <t>p_x</t>
  </si>
  <si>
    <t>Discount Factor</t>
  </si>
  <si>
    <t>k_p_20</t>
  </si>
  <si>
    <t>k</t>
  </si>
  <si>
    <t>x</t>
  </si>
  <si>
    <t>Bx</t>
  </si>
  <si>
    <t>Expected Death Benefit of (20)</t>
  </si>
  <si>
    <t>1-year Discount Factor</t>
  </si>
  <si>
    <t>Cashback Benefit</t>
  </si>
  <si>
    <t>Cashback %</t>
  </si>
  <si>
    <t>C_x</t>
  </si>
  <si>
    <t>Premium</t>
  </si>
  <si>
    <t>P</t>
  </si>
  <si>
    <t>Expected Death Benefit of age x at time 0</t>
  </si>
  <si>
    <t>PV of 1 at policy year k at time 0</t>
  </si>
  <si>
    <t>CB_x</t>
  </si>
  <si>
    <t>v</t>
  </si>
  <si>
    <t>v^k</t>
  </si>
  <si>
    <t>Expected Cashback Benefit of year k at time 0</t>
  </si>
  <si>
    <t>CB_x*v^k*k_p_20</t>
  </si>
  <si>
    <t>Expected Cashback benefit of (20)</t>
  </si>
  <si>
    <t>Information</t>
  </si>
  <si>
    <t>Mortality</t>
  </si>
  <si>
    <t>Annuity</t>
  </si>
  <si>
    <t>Time</t>
  </si>
  <si>
    <t>Premium Paid</t>
  </si>
  <si>
    <t>PV of Prem paid at time 0</t>
  </si>
  <si>
    <t>EPV of Benefit</t>
  </si>
  <si>
    <t>EPV of Premium</t>
  </si>
  <si>
    <t>1. Using Company experiened data, construct a mortality Table for Male and Female in sheet "Task 1"</t>
  </si>
  <si>
    <t>2. Calculate the Expected Death Benefit in sheet "Task 2"</t>
  </si>
  <si>
    <t>3. Assume the premium is 1, calculate the Expected Cash Back Benefit  in sheet "Task 3"</t>
  </si>
  <si>
    <t>4. Calculate the Expected Annuity paying 1 at beginning of each year for 20 years for the Life Insured in sheet "Task 4"</t>
  </si>
  <si>
    <t>5. Using Equivalent Principle to calculate the Level Annual Premium for this product in sheet "Task 5"</t>
  </si>
  <si>
    <t>Your tasks are listed in the below. Instruction for the tasks would be provided in the corresponding sheets</t>
  </si>
  <si>
    <t>Instruction</t>
  </si>
  <si>
    <t>- Fill in the yellow cells in column "p_x" the suitable formula to calculate survival probability for each age, using the mortality rate in column "q_x"</t>
  </si>
  <si>
    <t>- Fill in the yellow cells in column "k_p_20" the suitable formula to calculate the probability of survival for k years for a person age 20</t>
  </si>
  <si>
    <t>- Fill in the yellow cells in column "q_x" the suitable formula to look up mortality rate, using the mortality table you has just built in Task 1</t>
  </si>
  <si>
    <t>- Fill in the yellow cells in column "PV of 1 at year k at time 0" the suitable formula to discount 1 at year k to time 0, using the 1-year discount rate provided in column "1-year Discount Factor"</t>
  </si>
  <si>
    <t>PV of 1 at year k at time 0</t>
  </si>
  <si>
    <t>- Using data provided in sheet "Data", fill in the yellow cells the suitable formulas</t>
  </si>
  <si>
    <t>Number of Male age x after 1 year</t>
  </si>
  <si>
    <t>Number of Female age x after 1 year</t>
  </si>
  <si>
    <t>Understand the data</t>
  </si>
  <si>
    <t>There are 2,146,976 males turn 35. After one year, the remaining is 2,142,508</t>
  </si>
  <si>
    <t>Source</t>
  </si>
  <si>
    <t>CDC - Death for all causes in 2016</t>
  </si>
  <si>
    <t>EPV of Death Benefit at time k discounted to time 0</t>
  </si>
  <si>
    <t>- The Expected Death Benefit of (20) should be 898.28 (cell J25)</t>
  </si>
  <si>
    <t>Cashback % at time k</t>
  </si>
  <si>
    <t>Cashback Benefit at time k</t>
  </si>
  <si>
    <t>Premium paid at time k</t>
  </si>
  <si>
    <t>PV of 1 at year k discounted to time 0</t>
  </si>
  <si>
    <t>Death Benefit at time k</t>
  </si>
  <si>
    <t>- Using the product information in sheet "Problem", fill in yellow cells in column "Death Benefit at time k" the suitable formula to calculate death benefit paid out at time k if the Life Insured died during year k-1</t>
  </si>
  <si>
    <t>Bx*v^k*[(k-1)_p_x]*[q_(x+k-1)]</t>
  </si>
  <si>
    <t>- Fill in the yellow cells in column "EPV of Death Benefit at time k discounted to time 0" the suitable formula to discount the death benefit paid at time k to time 0, using your prior calculations</t>
  </si>
  <si>
    <t>The Life Insured would receive the 5% discount on the premium for per year of surviving</t>
  </si>
  <si>
    <t>That is, the Life Insured would receive a discount of 5%P, 10%P, 15%P,…. If he or she stil survive at the end of year 1,2,3,….</t>
  </si>
  <si>
    <t>You are an actuary working at HCMUS Insurance Company. Your company is going to launch its special 20-year Term Life Insurance with detail specification as below</t>
  </si>
  <si>
    <t>Level Premium paid at the beginning of each year for 20 years</t>
  </si>
  <si>
    <t>CashBack Benefit (Premium discounting)</t>
  </si>
  <si>
    <t>Year</t>
  </si>
  <si>
    <t>EPV of Cashback Benefit at time k discounted time 0</t>
  </si>
  <si>
    <t>- Assuming the premium is 1 (column "Premium paid at time k"), fill in yellow cells in column "Cashback Benefit at time k" the suitable formula to calculate the appropriate of premium refunded at time k</t>
  </si>
  <si>
    <t>- Using the product information in sheet "Problem", fill in yellow cells in column "Cashback % at time k" the suitable formula to calculate the appropriate of premium refunded</t>
  </si>
  <si>
    <t>- Fill in yellow cells in column "EPV Cashback Benefit at time k discounted to time 0" the suitable formula to calculate the PV at time 0 of the cashback amount received at time k</t>
  </si>
  <si>
    <t>- The Expected Cashback benefit of (20) should be 4.4942 (cell L26)</t>
  </si>
  <si>
    <t>EPV of Premium paid at time k discounted to time 0</t>
  </si>
  <si>
    <t>- Fill in yellow cells in column "EPV of Premium paid at time k discounted to time 0" the suitable formula to calculate the PV at time 0 of the premium paid at time k</t>
  </si>
  <si>
    <t>- The EPV of Premium should be 12.40 (cell M28)</t>
  </si>
  <si>
    <t>- All of your calculation in previous task is shown here.</t>
  </si>
  <si>
    <t>- You can see the EPV of Death Benefit of (20) you have just calculate in cell M27</t>
  </si>
  <si>
    <t>EPV of Death Benefit of (20)</t>
  </si>
  <si>
    <t>EPV of Cashback benefit of (20)</t>
  </si>
  <si>
    <t>- You can see the EPV of Cashback benefit of (20) you have just calculate in cell R27</t>
  </si>
  <si>
    <t>Level Annual Premium</t>
  </si>
  <si>
    <t>- Using Equivalent Principle, fill in the yellow cells U28 the appropriate formula to calculate the Level Annual Premium for this insurance</t>
  </si>
  <si>
    <t>- If your answer is correct, then the EPV of benefit (cell R30) would be equal to the EPV of premium (cell R31)</t>
  </si>
  <si>
    <t>Attained Age</t>
  </si>
  <si>
    <t>Put your personal information here:</t>
  </si>
  <si>
    <t>Họ và Tên SV:</t>
  </si>
  <si>
    <t>MSSV:</t>
  </si>
  <si>
    <t>Ngày thi:</t>
  </si>
  <si>
    <t>Ngày nộp bài:</t>
  </si>
  <si>
    <t>Nguyễn Trần Khánh Linh</t>
  </si>
  <si>
    <t>14/8/2021</t>
  </si>
  <si>
    <t>18/8/2021</t>
  </si>
  <si>
    <t>P*v^k*k_p_20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</si>
</sst>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(* #,##0.00000_);_(* \(#,##0.00000\);_(* &quot;-&quot;??_);_(@_)"/>
    <numFmt numFmtId="167" formatCode="_(* #,##0.0000000_);_(* \(#,##0.0000000\);_(* &quot;-&quot;??_);_(@_)"/>
    <numFmt numFmtId="168" formatCode="0.0000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u/>
      <sz val="11"/>
      <color theme="1"/>
      <name val="Arial"/>
      <family val="2"/>
      <scheme val="minor"/>
    </font>
    <font>
      <b/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/>
    <xf numFmtId="10" fontId="0" fillId="0" borderId="0" xfId="2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Alignment="1" applyProtection="1"/>
    <xf numFmtId="0" fontId="2" fillId="2" borderId="0" xfId="3" applyAlignment="1" applyProtection="1"/>
    <xf numFmtId="0" fontId="3" fillId="0" borderId="0" xfId="0" applyFont="1" applyAlignment="1" applyProtection="1"/>
    <xf numFmtId="0" fontId="4" fillId="0" borderId="0" xfId="0" applyFont="1" applyAlignment="1" applyProtection="1"/>
    <xf numFmtId="0" fontId="2" fillId="0" borderId="0" xfId="3" applyFill="1" applyAlignment="1" applyProtection="1"/>
    <xf numFmtId="0" fontId="0" fillId="0" borderId="0" xfId="0" applyFill="1" applyAlignment="1" applyProtection="1"/>
    <xf numFmtId="0" fontId="5" fillId="0" borderId="0" xfId="3" applyFont="1" applyFill="1" applyAlignment="1" applyProtection="1"/>
    <xf numFmtId="0" fontId="3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3" fillId="0" borderId="0" xfId="1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68" fontId="0" fillId="3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43" fontId="0" fillId="3" borderId="1" xfId="1" applyNumberFormat="1" applyFont="1" applyFill="1" applyBorder="1" applyAlignment="1">
      <alignment horizontal="center"/>
    </xf>
    <xf numFmtId="168" fontId="0" fillId="0" borderId="1" xfId="0" applyNumberFormat="1" applyFon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43" fontId="0" fillId="0" borderId="1" xfId="1" applyNumberFormat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168" fontId="0" fillId="0" borderId="1" xfId="0" applyNumberFormat="1" applyFont="1" applyBorder="1" applyAlignment="1">
      <alignment horizontal="right" wrapText="1"/>
    </xf>
    <xf numFmtId="2" fontId="0" fillId="0" borderId="1" xfId="0" applyNumberFormat="1" applyFill="1" applyBorder="1"/>
    <xf numFmtId="2" fontId="0" fillId="3" borderId="1" xfId="0" applyNumberFormat="1" applyFill="1" applyBorder="1"/>
    <xf numFmtId="0" fontId="3" fillId="0" borderId="1" xfId="0" applyFont="1" applyBorder="1" applyAlignment="1">
      <alignment horizontal="right"/>
    </xf>
    <xf numFmtId="43" fontId="3" fillId="0" borderId="1" xfId="0" applyNumberFormat="1" applyFont="1" applyFill="1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166" fontId="0" fillId="0" borderId="1" xfId="1" applyNumberFormat="1" applyFont="1" applyFill="1" applyBorder="1"/>
    <xf numFmtId="0" fontId="3" fillId="0" borderId="1" xfId="0" applyFont="1" applyBorder="1" applyAlignment="1"/>
    <xf numFmtId="43" fontId="3" fillId="0" borderId="1" xfId="1" applyFont="1" applyFill="1" applyBorder="1"/>
    <xf numFmtId="9" fontId="0" fillId="0" borderId="1" xfId="2" applyFont="1" applyFill="1" applyBorder="1"/>
    <xf numFmtId="43" fontId="0" fillId="0" borderId="1" xfId="1" applyNumberFormat="1" applyFont="1" applyFill="1" applyBorder="1"/>
    <xf numFmtId="165" fontId="0" fillId="0" borderId="1" xfId="0" applyNumberFormat="1" applyFill="1" applyBorder="1"/>
    <xf numFmtId="165" fontId="3" fillId="0" borderId="1" xfId="1" applyNumberFormat="1" applyFont="1" applyFill="1" applyBorder="1"/>
    <xf numFmtId="43" fontId="3" fillId="0" borderId="1" xfId="0" applyNumberFormat="1" applyFont="1" applyBorder="1"/>
    <xf numFmtId="43" fontId="0" fillId="3" borderId="1" xfId="0" applyNumberFormat="1" applyFill="1" applyBorder="1"/>
    <xf numFmtId="0" fontId="3" fillId="0" borderId="1" xfId="0" applyFont="1" applyBorder="1" applyAlignment="1">
      <alignment horizontal="center" vertical="center"/>
    </xf>
    <xf numFmtId="0" fontId="3" fillId="4" borderId="3" xfId="0" applyFont="1" applyFill="1" applyBorder="1" applyAlignment="1" applyProtection="1"/>
    <xf numFmtId="0" fontId="3" fillId="4" borderId="4" xfId="0" applyFont="1" applyFill="1" applyBorder="1" applyAlignment="1" applyProtection="1"/>
    <xf numFmtId="0" fontId="3" fillId="4" borderId="5" xfId="0" applyFont="1" applyFill="1" applyBorder="1" applyAlignment="1" applyProtection="1"/>
    <xf numFmtId="0" fontId="3" fillId="4" borderId="6" xfId="0" applyFont="1" applyFill="1" applyBorder="1" applyAlignment="1" applyProtection="1"/>
    <xf numFmtId="0" fontId="3" fillId="4" borderId="0" xfId="0" applyFont="1" applyFill="1" applyBorder="1" applyAlignment="1" applyProtection="1"/>
    <xf numFmtId="0" fontId="3" fillId="4" borderId="7" xfId="0" applyFont="1" applyFill="1" applyBorder="1" applyAlignment="1" applyProtection="1"/>
    <xf numFmtId="0" fontId="3" fillId="4" borderId="8" xfId="0" applyFont="1" applyFill="1" applyBorder="1" applyAlignment="1" applyProtection="1"/>
    <xf numFmtId="0" fontId="3" fillId="4" borderId="9" xfId="0" applyFont="1" applyFill="1" applyBorder="1" applyAlignment="1" applyProtection="1"/>
    <xf numFmtId="0" fontId="3" fillId="4" borderId="10" xfId="0" applyFont="1" applyFill="1" applyBorder="1" applyAlignment="1" applyProtection="1"/>
    <xf numFmtId="0" fontId="3" fillId="4" borderId="11" xfId="0" applyFont="1" applyFill="1" applyBorder="1" applyAlignment="1" applyProtection="1"/>
    <xf numFmtId="0" fontId="3" fillId="4" borderId="2" xfId="0" applyFont="1" applyFill="1" applyBorder="1" applyAlignment="1" applyProtection="1"/>
    <xf numFmtId="0" fontId="3" fillId="4" borderId="12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vertical="top" wrapText="1"/>
    </xf>
    <xf numFmtId="164" fontId="0" fillId="0" borderId="0" xfId="1" applyNumberFormat="1" applyFont="1" applyAlignment="1">
      <alignment horizontal="left" wrapText="1"/>
    </xf>
    <xf numFmtId="164" fontId="0" fillId="0" borderId="0" xfId="1" applyNumberFormat="1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0" xfId="3" applyAlignment="1">
      <alignment horizontal="center"/>
    </xf>
    <xf numFmtId="0" fontId="3" fillId="0" borderId="1" xfId="0" applyFont="1" applyBorder="1" applyAlignment="1">
      <alignment horizontal="right"/>
    </xf>
    <xf numFmtId="49" fontId="3" fillId="4" borderId="6" xfId="0" applyNumberFormat="1" applyFont="1" applyFill="1" applyBorder="1" applyAlignment="1" applyProtection="1">
      <alignment horizontal="left"/>
    </xf>
    <xf numFmtId="49" fontId="3" fillId="4" borderId="0" xfId="0" applyNumberFormat="1" applyFont="1" applyFill="1" applyBorder="1" applyAlignment="1" applyProtection="1">
      <alignment horizontal="left"/>
    </xf>
    <xf numFmtId="2" fontId="0" fillId="0" borderId="0" xfId="0" applyNumberFormat="1"/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0"/>
  <sheetViews>
    <sheetView showGridLines="0" zoomScale="85" zoomScaleNormal="85" zoomScaleSheetLayoutView="100" workbookViewId="0">
      <selection activeCell="P12" sqref="P12"/>
    </sheetView>
  </sheetViews>
  <sheetFormatPr defaultColWidth="8.9140625" defaultRowHeight="14" x14ac:dyDescent="0.3"/>
  <cols>
    <col min="1" max="1" width="8.9140625" style="12"/>
    <col min="2" max="2" width="18.4140625" style="12" customWidth="1"/>
    <col min="3" max="3" width="10.83203125" style="12" bestFit="1" customWidth="1"/>
    <col min="4" max="13" width="8.9140625" style="12"/>
    <col min="14" max="14" width="14" style="12" customWidth="1"/>
    <col min="15" max="16384" width="8.9140625" style="12"/>
  </cols>
  <sheetData>
    <row r="2" spans="2:19" x14ac:dyDescent="0.3">
      <c r="N2" s="63" t="s">
        <v>111</v>
      </c>
      <c r="O2" s="64"/>
      <c r="P2" s="64"/>
      <c r="Q2" s="64"/>
      <c r="R2" s="64"/>
      <c r="S2" s="65"/>
    </row>
    <row r="3" spans="2:19" x14ac:dyDescent="0.3">
      <c r="B3" s="76" t="s">
        <v>90</v>
      </c>
      <c r="C3" s="76"/>
      <c r="D3" s="76"/>
      <c r="E3" s="76"/>
      <c r="F3" s="76"/>
      <c r="G3" s="76"/>
      <c r="H3" s="76"/>
      <c r="I3" s="76"/>
      <c r="J3" s="76"/>
      <c r="K3" s="76"/>
      <c r="N3" s="72" t="s">
        <v>112</v>
      </c>
      <c r="O3" s="63" t="s">
        <v>116</v>
      </c>
      <c r="P3" s="64"/>
      <c r="Q3" s="64"/>
      <c r="R3" s="64"/>
      <c r="S3" s="65"/>
    </row>
    <row r="4" spans="2:19" x14ac:dyDescent="0.3">
      <c r="B4" s="76"/>
      <c r="C4" s="76"/>
      <c r="D4" s="76"/>
      <c r="E4" s="76"/>
      <c r="F4" s="76"/>
      <c r="G4" s="76"/>
      <c r="H4" s="76"/>
      <c r="I4" s="76"/>
      <c r="J4" s="76"/>
      <c r="K4" s="76"/>
      <c r="N4" s="73" t="s">
        <v>113</v>
      </c>
      <c r="O4" s="84">
        <v>18110128</v>
      </c>
      <c r="P4" s="85"/>
      <c r="Q4" s="67"/>
      <c r="R4" s="67"/>
      <c r="S4" s="68"/>
    </row>
    <row r="5" spans="2:19" x14ac:dyDescent="0.3">
      <c r="B5" s="13" t="s">
        <v>12</v>
      </c>
      <c r="C5" s="13"/>
      <c r="D5" s="13"/>
      <c r="E5" s="13"/>
      <c r="F5" s="13"/>
      <c r="G5" s="13"/>
      <c r="H5" s="13"/>
      <c r="I5" s="13"/>
      <c r="J5" s="13"/>
      <c r="K5" s="13"/>
      <c r="N5" s="73" t="s">
        <v>114</v>
      </c>
      <c r="O5" s="66" t="s">
        <v>117</v>
      </c>
      <c r="P5" s="67"/>
      <c r="Q5" s="67"/>
      <c r="R5" s="67"/>
      <c r="S5" s="68"/>
    </row>
    <row r="6" spans="2:19" x14ac:dyDescent="0.3">
      <c r="B6" s="14" t="s">
        <v>1</v>
      </c>
      <c r="C6" s="12" t="s">
        <v>28</v>
      </c>
      <c r="N6" s="74" t="s">
        <v>115</v>
      </c>
      <c r="O6" s="69" t="s">
        <v>118</v>
      </c>
      <c r="P6" s="70"/>
      <c r="Q6" s="70"/>
      <c r="R6" s="70"/>
      <c r="S6" s="71"/>
    </row>
    <row r="7" spans="2:19" x14ac:dyDescent="0.3">
      <c r="B7" s="14" t="s">
        <v>3</v>
      </c>
      <c r="C7" s="12">
        <v>20</v>
      </c>
      <c r="D7" s="12" t="s">
        <v>22</v>
      </c>
    </row>
    <row r="8" spans="2:19" x14ac:dyDescent="0.3">
      <c r="B8" s="14" t="s">
        <v>4</v>
      </c>
      <c r="C8" s="12">
        <v>20</v>
      </c>
      <c r="D8" s="12" t="s">
        <v>23</v>
      </c>
    </row>
    <row r="9" spans="2:19" x14ac:dyDescent="0.3">
      <c r="B9" s="14" t="s">
        <v>5</v>
      </c>
      <c r="C9" s="12" t="s">
        <v>6</v>
      </c>
    </row>
    <row r="10" spans="2:19" x14ac:dyDescent="0.3">
      <c r="B10" s="14" t="s">
        <v>41</v>
      </c>
      <c r="C10" s="12" t="s">
        <v>91</v>
      </c>
    </row>
    <row r="11" spans="2:19" x14ac:dyDescent="0.3">
      <c r="B11" s="14" t="s">
        <v>7</v>
      </c>
      <c r="C11" s="12" t="s">
        <v>11</v>
      </c>
    </row>
    <row r="12" spans="2:19" ht="14.5" x14ac:dyDescent="0.35">
      <c r="B12" s="15" t="s">
        <v>8</v>
      </c>
    </row>
    <row r="13" spans="2:19" x14ac:dyDescent="0.3">
      <c r="B13" s="12" t="s">
        <v>9</v>
      </c>
    </row>
    <row r="14" spans="2:19" ht="14.5" x14ac:dyDescent="0.35">
      <c r="B14" s="15" t="s">
        <v>92</v>
      </c>
    </row>
    <row r="15" spans="2:19" x14ac:dyDescent="0.3">
      <c r="B15" s="12" t="s">
        <v>88</v>
      </c>
    </row>
    <row r="16" spans="2:19" x14ac:dyDescent="0.3">
      <c r="B16" s="12" t="s">
        <v>89</v>
      </c>
    </row>
    <row r="18" spans="2:14" x14ac:dyDescent="0.3">
      <c r="B18" s="13" t="s">
        <v>13</v>
      </c>
      <c r="C18" s="13"/>
      <c r="D18" s="13"/>
      <c r="E18" s="13"/>
      <c r="F18" s="13"/>
      <c r="G18" s="13"/>
      <c r="H18" s="13"/>
      <c r="I18" s="13"/>
      <c r="J18" s="13"/>
      <c r="K18" s="13"/>
    </row>
    <row r="19" spans="2:14" x14ac:dyDescent="0.3">
      <c r="B19" s="14" t="s">
        <v>14</v>
      </c>
      <c r="C19" s="12" t="s">
        <v>15</v>
      </c>
    </row>
    <row r="20" spans="2:14" x14ac:dyDescent="0.3">
      <c r="B20" s="14" t="s">
        <v>16</v>
      </c>
      <c r="C20" s="12" t="s">
        <v>17</v>
      </c>
    </row>
    <row r="22" spans="2:14" x14ac:dyDescent="0.3">
      <c r="B22" s="13" t="s">
        <v>18</v>
      </c>
      <c r="C22" s="13"/>
      <c r="D22" s="13"/>
      <c r="E22" s="13"/>
      <c r="F22" s="13"/>
      <c r="G22" s="13"/>
      <c r="H22" s="13"/>
      <c r="I22" s="13"/>
      <c r="J22" s="13"/>
      <c r="K22" s="13"/>
    </row>
    <row r="23" spans="2:14" s="17" customFormat="1" x14ac:dyDescent="0.3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2:14" s="17" customFormat="1" x14ac:dyDescent="0.3">
      <c r="B24" s="18" t="s">
        <v>64</v>
      </c>
      <c r="C24" s="16"/>
      <c r="D24" s="16"/>
      <c r="E24" s="16"/>
      <c r="F24" s="16"/>
      <c r="G24" s="16"/>
      <c r="H24" s="16"/>
      <c r="I24" s="16"/>
      <c r="J24" s="16"/>
      <c r="K24" s="16"/>
    </row>
    <row r="25" spans="2:14" s="17" customFormat="1" x14ac:dyDescent="0.3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2:14" ht="14.4" customHeight="1" x14ac:dyDescent="0.3">
      <c r="B26" s="77" t="s">
        <v>59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 x14ac:dyDescent="0.3">
      <c r="B27" s="75" t="s">
        <v>60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</row>
    <row r="28" spans="2:14" x14ac:dyDescent="0.3">
      <c r="B28" s="75" t="s">
        <v>61</v>
      </c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</row>
    <row r="29" spans="2:14" ht="14.4" customHeight="1" x14ac:dyDescent="0.3">
      <c r="B29" s="77" t="s">
        <v>62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 x14ac:dyDescent="0.3">
      <c r="B30" s="75" t="s">
        <v>63</v>
      </c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mergeCells count="7">
    <mergeCell ref="O4:P4"/>
    <mergeCell ref="B30:N30"/>
    <mergeCell ref="B3:K4"/>
    <mergeCell ref="B26:N26"/>
    <mergeCell ref="B29:N29"/>
    <mergeCell ref="B28:N28"/>
    <mergeCell ref="B27:N27"/>
  </mergeCells>
  <pageMargins left="0.7" right="0.7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zoomScale="70" zoomScaleNormal="70" workbookViewId="0">
      <selection activeCell="G20" sqref="G20"/>
    </sheetView>
  </sheetViews>
  <sheetFormatPr defaultRowHeight="14" x14ac:dyDescent="0.3"/>
  <cols>
    <col min="2" max="2" width="14.08203125" style="1" customWidth="1"/>
    <col min="3" max="3" width="18.08203125" style="1" customWidth="1"/>
    <col min="4" max="4" width="18.5" style="1" customWidth="1"/>
    <col min="5" max="5" width="18.6640625" style="1" customWidth="1"/>
    <col min="7" max="7" width="34.08203125" bestFit="1" customWidth="1"/>
    <col min="8" max="8" width="59.5" customWidth="1"/>
  </cols>
  <sheetData>
    <row r="1" spans="1:8" ht="14.4" customHeight="1" x14ac:dyDescent="0.3">
      <c r="A1" s="2" t="s">
        <v>0</v>
      </c>
      <c r="B1" s="79" t="s">
        <v>19</v>
      </c>
      <c r="C1" s="79" t="s">
        <v>72</v>
      </c>
      <c r="D1" s="79" t="s">
        <v>21</v>
      </c>
      <c r="E1" s="79" t="s">
        <v>73</v>
      </c>
    </row>
    <row r="2" spans="1:8" x14ac:dyDescent="0.3">
      <c r="A2" s="2" t="s">
        <v>20</v>
      </c>
      <c r="B2" s="79"/>
      <c r="C2" s="79"/>
      <c r="D2" s="79"/>
      <c r="E2" s="79"/>
      <c r="G2" s="6" t="s">
        <v>76</v>
      </c>
      <c r="H2" t="s">
        <v>77</v>
      </c>
    </row>
    <row r="3" spans="1:8" x14ac:dyDescent="0.3">
      <c r="A3">
        <v>20</v>
      </c>
      <c r="B3" s="1">
        <v>2146976</v>
      </c>
      <c r="C3" s="1">
        <v>2142508</v>
      </c>
      <c r="D3" s="1">
        <v>2146149</v>
      </c>
      <c r="E3" s="1">
        <v>2143831</v>
      </c>
    </row>
    <row r="4" spans="1:8" x14ac:dyDescent="0.3">
      <c r="A4">
        <v>21</v>
      </c>
      <c r="B4" s="1">
        <v>2195944</v>
      </c>
      <c r="C4" s="1">
        <v>2191380</v>
      </c>
      <c r="D4" s="1">
        <v>2179618</v>
      </c>
      <c r="E4" s="1">
        <v>2177157</v>
      </c>
      <c r="G4" s="6" t="s">
        <v>74</v>
      </c>
    </row>
    <row r="5" spans="1:8" x14ac:dyDescent="0.3">
      <c r="A5">
        <v>22</v>
      </c>
      <c r="B5" s="1">
        <v>2048955</v>
      </c>
      <c r="C5" s="1">
        <v>2044395</v>
      </c>
      <c r="D5" s="1">
        <v>2054543</v>
      </c>
      <c r="E5" s="1">
        <v>2052102</v>
      </c>
      <c r="G5" s="78" t="s">
        <v>75</v>
      </c>
      <c r="H5" s="78"/>
    </row>
    <row r="6" spans="1:8" x14ac:dyDescent="0.3">
      <c r="A6">
        <v>23</v>
      </c>
      <c r="B6" s="1">
        <v>2005894</v>
      </c>
      <c r="C6" s="1">
        <v>2001327</v>
      </c>
      <c r="D6" s="1">
        <v>2016225</v>
      </c>
      <c r="E6" s="1">
        <v>2013619</v>
      </c>
      <c r="G6" s="10"/>
      <c r="H6" s="10"/>
    </row>
    <row r="7" spans="1:8" x14ac:dyDescent="0.3">
      <c r="A7">
        <v>24</v>
      </c>
      <c r="B7" s="1">
        <v>1978673</v>
      </c>
      <c r="C7" s="1">
        <v>1974023</v>
      </c>
      <c r="D7" s="1">
        <v>2000928</v>
      </c>
      <c r="E7" s="1">
        <v>1998286</v>
      </c>
      <c r="G7" s="10"/>
      <c r="H7" s="10"/>
    </row>
    <row r="8" spans="1:8" x14ac:dyDescent="0.3">
      <c r="A8">
        <v>25</v>
      </c>
      <c r="B8" s="1">
        <v>1921122</v>
      </c>
      <c r="C8" s="1">
        <v>1916525</v>
      </c>
      <c r="D8" s="1">
        <v>1941028</v>
      </c>
      <c r="E8" s="1">
        <v>1938289</v>
      </c>
      <c r="G8" s="10"/>
      <c r="H8" s="10"/>
    </row>
    <row r="9" spans="1:8" x14ac:dyDescent="0.3">
      <c r="A9">
        <v>26</v>
      </c>
      <c r="B9" s="1">
        <v>1983028</v>
      </c>
      <c r="C9" s="1">
        <v>1978101</v>
      </c>
      <c r="D9" s="1">
        <v>1996568</v>
      </c>
      <c r="E9" s="1">
        <v>1993705</v>
      </c>
    </row>
    <row r="10" spans="1:8" x14ac:dyDescent="0.3">
      <c r="A10">
        <v>27</v>
      </c>
      <c r="B10" s="1">
        <v>1912625</v>
      </c>
      <c r="C10" s="1">
        <v>1907671</v>
      </c>
      <c r="D10" s="1">
        <v>1941928</v>
      </c>
      <c r="E10" s="1">
        <v>1938794</v>
      </c>
      <c r="G10" s="10"/>
      <c r="H10" s="10"/>
    </row>
    <row r="11" spans="1:8" x14ac:dyDescent="0.3">
      <c r="A11">
        <v>28</v>
      </c>
      <c r="B11" s="1">
        <v>1934987</v>
      </c>
      <c r="C11" s="1">
        <v>1929279</v>
      </c>
      <c r="D11" s="1">
        <v>1977320</v>
      </c>
      <c r="E11" s="1">
        <v>1973825</v>
      </c>
    </row>
    <row r="12" spans="1:8" x14ac:dyDescent="0.3">
      <c r="A12">
        <v>29</v>
      </c>
      <c r="B12" s="1">
        <v>2024559</v>
      </c>
      <c r="C12" s="1">
        <v>2018339</v>
      </c>
      <c r="D12" s="1">
        <v>2063086</v>
      </c>
      <c r="E12" s="1">
        <v>2059208</v>
      </c>
    </row>
    <row r="13" spans="1:8" x14ac:dyDescent="0.3">
      <c r="A13">
        <v>30</v>
      </c>
      <c r="B13" s="1">
        <v>2137964</v>
      </c>
      <c r="C13" s="1">
        <v>2131027</v>
      </c>
      <c r="D13" s="1">
        <v>2181652</v>
      </c>
      <c r="E13" s="1">
        <v>2177103</v>
      </c>
    </row>
    <row r="14" spans="1:8" x14ac:dyDescent="0.3">
      <c r="A14">
        <v>31</v>
      </c>
      <c r="B14" s="1">
        <v>2172236</v>
      </c>
      <c r="C14" s="1">
        <v>2164737</v>
      </c>
      <c r="D14" s="1">
        <v>2199725</v>
      </c>
      <c r="E14" s="1">
        <v>2194865</v>
      </c>
    </row>
    <row r="15" spans="1:8" x14ac:dyDescent="0.3">
      <c r="A15">
        <v>32</v>
      </c>
      <c r="B15" s="1">
        <v>2054342</v>
      </c>
      <c r="C15" s="1">
        <v>2046542</v>
      </c>
      <c r="D15" s="1">
        <v>2088622</v>
      </c>
      <c r="E15" s="1">
        <v>2083691</v>
      </c>
    </row>
    <row r="16" spans="1:8" x14ac:dyDescent="0.3">
      <c r="A16">
        <v>33</v>
      </c>
      <c r="B16" s="1">
        <v>2008211</v>
      </c>
      <c r="C16" s="1">
        <v>1999831</v>
      </c>
      <c r="D16" s="1">
        <v>2046863</v>
      </c>
      <c r="E16" s="1">
        <v>2041477</v>
      </c>
    </row>
    <row r="17" spans="1:5" x14ac:dyDescent="0.3">
      <c r="A17">
        <v>34</v>
      </c>
      <c r="B17" s="1">
        <v>2003202</v>
      </c>
      <c r="C17" s="1">
        <v>1994049</v>
      </c>
      <c r="D17" s="1">
        <v>2054806</v>
      </c>
      <c r="E17" s="1">
        <v>2048716</v>
      </c>
    </row>
    <row r="18" spans="1:5" x14ac:dyDescent="0.3">
      <c r="A18">
        <v>35</v>
      </c>
      <c r="B18" s="1">
        <v>2039838</v>
      </c>
      <c r="C18" s="1">
        <v>2029559</v>
      </c>
      <c r="D18" s="1">
        <v>2091455</v>
      </c>
      <c r="E18" s="1">
        <v>2084734</v>
      </c>
    </row>
    <row r="19" spans="1:5" x14ac:dyDescent="0.3">
      <c r="A19">
        <v>36</v>
      </c>
      <c r="B19" s="1">
        <v>2157926</v>
      </c>
      <c r="C19" s="1">
        <v>2146369</v>
      </c>
      <c r="D19" s="1">
        <v>2217966</v>
      </c>
      <c r="E19" s="1">
        <v>2210306</v>
      </c>
    </row>
    <row r="20" spans="1:5" x14ac:dyDescent="0.3">
      <c r="A20">
        <v>37</v>
      </c>
      <c r="B20" s="1">
        <v>2186447</v>
      </c>
      <c r="C20" s="1">
        <v>2173179</v>
      </c>
      <c r="D20" s="1">
        <v>2266189</v>
      </c>
      <c r="E20" s="1">
        <v>2257646</v>
      </c>
    </row>
    <row r="21" spans="1:5" x14ac:dyDescent="0.3">
      <c r="A21">
        <v>38</v>
      </c>
      <c r="B21" s="1">
        <v>2177713</v>
      </c>
      <c r="C21" s="1">
        <v>2163300</v>
      </c>
      <c r="D21" s="1">
        <v>2267892</v>
      </c>
      <c r="E21" s="1">
        <v>2258415</v>
      </c>
    </row>
    <row r="22" spans="1:5" x14ac:dyDescent="0.3">
      <c r="A22">
        <v>39</v>
      </c>
      <c r="B22" s="1">
        <v>2168260</v>
      </c>
      <c r="C22" s="1">
        <v>2152460</v>
      </c>
      <c r="D22" s="1">
        <v>2265370</v>
      </c>
      <c r="E22" s="1">
        <v>2255157</v>
      </c>
    </row>
    <row r="23" spans="1:5" x14ac:dyDescent="0.3">
      <c r="A23">
        <v>40</v>
      </c>
      <c r="B23" s="1">
        <v>2186968</v>
      </c>
      <c r="C23" s="1">
        <v>2169633</v>
      </c>
      <c r="D23" s="1">
        <v>2297597</v>
      </c>
      <c r="E23" s="1">
        <v>2286385</v>
      </c>
    </row>
    <row r="24" spans="1:5" x14ac:dyDescent="0.3">
      <c r="A24">
        <v>41</v>
      </c>
      <c r="B24" s="1">
        <v>2207097</v>
      </c>
      <c r="C24" s="1">
        <v>2188814</v>
      </c>
      <c r="D24" s="1">
        <v>2311661</v>
      </c>
      <c r="E24" s="1">
        <v>2299730</v>
      </c>
    </row>
    <row r="25" spans="1:5" x14ac:dyDescent="0.3">
      <c r="A25">
        <v>42</v>
      </c>
      <c r="B25" s="1">
        <v>2120821</v>
      </c>
      <c r="C25" s="1">
        <v>2101013</v>
      </c>
      <c r="D25" s="1">
        <v>2241986</v>
      </c>
      <c r="E25" s="1">
        <v>2229324</v>
      </c>
    </row>
    <row r="26" spans="1:5" x14ac:dyDescent="0.3">
      <c r="A26">
        <v>43</v>
      </c>
      <c r="B26" s="1">
        <v>2100779</v>
      </c>
      <c r="C26" s="1">
        <v>2079911</v>
      </c>
      <c r="D26" s="1">
        <v>2232174</v>
      </c>
      <c r="E26" s="1">
        <v>2218771</v>
      </c>
    </row>
    <row r="27" spans="1:5" x14ac:dyDescent="0.3">
      <c r="A27">
        <v>44</v>
      </c>
      <c r="B27" s="1">
        <v>2067741</v>
      </c>
      <c r="C27" s="1">
        <v>2045385</v>
      </c>
      <c r="D27" s="1">
        <v>2213284</v>
      </c>
      <c r="E27" s="1">
        <v>2198996</v>
      </c>
    </row>
    <row r="28" spans="1:5" x14ac:dyDescent="0.3">
      <c r="A28">
        <v>45</v>
      </c>
      <c r="B28" s="1">
        <v>1984701</v>
      </c>
      <c r="C28" s="1">
        <v>1961826</v>
      </c>
      <c r="D28" s="1">
        <v>2139267</v>
      </c>
      <c r="E28" s="1">
        <v>2124375</v>
      </c>
    </row>
    <row r="29" spans="1:5" x14ac:dyDescent="0.3">
      <c r="A29">
        <v>46</v>
      </c>
      <c r="B29" s="1">
        <v>1961475</v>
      </c>
      <c r="C29" s="1">
        <v>1937138</v>
      </c>
      <c r="D29" s="1">
        <v>2122487</v>
      </c>
      <c r="E29" s="1">
        <v>2107209</v>
      </c>
    </row>
    <row r="30" spans="1:5" x14ac:dyDescent="0.3">
      <c r="A30">
        <v>47</v>
      </c>
      <c r="B30" s="1">
        <v>1867184</v>
      </c>
      <c r="C30" s="1">
        <v>1842294</v>
      </c>
      <c r="D30" s="1">
        <v>2044245</v>
      </c>
      <c r="E30" s="1">
        <v>2027954</v>
      </c>
    </row>
    <row r="31" spans="1:5" x14ac:dyDescent="0.3">
      <c r="A31">
        <v>48</v>
      </c>
      <c r="B31" s="1">
        <v>1788512</v>
      </c>
      <c r="C31" s="1">
        <v>1763175</v>
      </c>
      <c r="D31" s="1">
        <v>1968870</v>
      </c>
      <c r="E31" s="1">
        <v>1952175</v>
      </c>
    </row>
    <row r="32" spans="1:5" x14ac:dyDescent="0.3">
      <c r="A32">
        <v>49</v>
      </c>
      <c r="B32" s="1">
        <v>1713760</v>
      </c>
      <c r="C32" s="1">
        <v>1687465</v>
      </c>
      <c r="D32" s="1">
        <v>1892535</v>
      </c>
      <c r="E32" s="1">
        <v>1875126</v>
      </c>
    </row>
    <row r="33" spans="1:5" x14ac:dyDescent="0.3">
      <c r="A33">
        <v>50</v>
      </c>
      <c r="B33" s="1">
        <v>1651159</v>
      </c>
      <c r="C33" s="1">
        <v>1624403</v>
      </c>
      <c r="D33" s="1">
        <v>1839731</v>
      </c>
      <c r="E33" s="1">
        <v>1821797</v>
      </c>
    </row>
    <row r="34" spans="1:5" x14ac:dyDescent="0.3">
      <c r="A34">
        <v>51</v>
      </c>
      <c r="B34" s="1">
        <v>1609408</v>
      </c>
      <c r="C34" s="1">
        <v>1582356</v>
      </c>
      <c r="D34" s="1">
        <v>1794239</v>
      </c>
      <c r="E34" s="1">
        <v>1775598</v>
      </c>
    </row>
    <row r="35" spans="1:5" x14ac:dyDescent="0.3">
      <c r="A35">
        <v>52</v>
      </c>
      <c r="B35" s="1">
        <v>1553893</v>
      </c>
      <c r="C35" s="1">
        <v>1525761</v>
      </c>
      <c r="D35" s="1">
        <v>1741373</v>
      </c>
      <c r="E35" s="1">
        <v>1721213</v>
      </c>
    </row>
    <row r="36" spans="1:5" x14ac:dyDescent="0.3">
      <c r="A36">
        <v>53</v>
      </c>
      <c r="B36" s="1">
        <v>1532242</v>
      </c>
      <c r="C36" s="1">
        <v>1502379</v>
      </c>
      <c r="D36" s="1">
        <v>1719694</v>
      </c>
      <c r="E36" s="1">
        <v>1698095</v>
      </c>
    </row>
    <row r="37" spans="1:5" x14ac:dyDescent="0.3">
      <c r="A37">
        <v>54</v>
      </c>
      <c r="B37" s="1">
        <v>1590217</v>
      </c>
      <c r="C37" s="1">
        <v>1557631</v>
      </c>
      <c r="D37" s="1">
        <v>1788127</v>
      </c>
      <c r="E37" s="1">
        <v>1764195</v>
      </c>
    </row>
    <row r="38" spans="1:5" x14ac:dyDescent="0.3">
      <c r="A38">
        <v>55</v>
      </c>
      <c r="B38" s="1">
        <v>1161594</v>
      </c>
      <c r="C38" s="1">
        <v>1134740</v>
      </c>
      <c r="D38" s="1">
        <v>1325617</v>
      </c>
      <c r="E38" s="1">
        <v>1305224</v>
      </c>
    </row>
    <row r="39" spans="1:5" x14ac:dyDescent="0.3">
      <c r="A39">
        <v>56</v>
      </c>
      <c r="B39" s="1">
        <v>1135596</v>
      </c>
      <c r="C39" s="1">
        <v>1107429</v>
      </c>
      <c r="D39" s="1">
        <v>1310054</v>
      </c>
      <c r="E39" s="1">
        <v>1288570</v>
      </c>
    </row>
    <row r="40" spans="1:5" x14ac:dyDescent="0.3">
      <c r="A40">
        <v>57</v>
      </c>
      <c r="B40" s="1">
        <v>1094469</v>
      </c>
      <c r="C40" s="1">
        <v>1064563</v>
      </c>
      <c r="D40" s="1">
        <v>1276783</v>
      </c>
      <c r="E40" s="1">
        <v>1253241</v>
      </c>
    </row>
    <row r="41" spans="1:5" x14ac:dyDescent="0.3">
      <c r="A41">
        <v>58</v>
      </c>
      <c r="B41" s="1">
        <v>1108935</v>
      </c>
      <c r="C41" s="1">
        <v>1076498</v>
      </c>
      <c r="D41" s="1">
        <v>1304712</v>
      </c>
      <c r="E41" s="1">
        <v>1278479</v>
      </c>
    </row>
    <row r="42" spans="1:5" x14ac:dyDescent="0.3">
      <c r="A42">
        <v>59</v>
      </c>
      <c r="B42" s="1">
        <v>953596</v>
      </c>
      <c r="C42" s="1">
        <v>922607</v>
      </c>
      <c r="D42" s="1">
        <v>1138891</v>
      </c>
      <c r="E42" s="1">
        <v>1113471</v>
      </c>
    </row>
    <row r="43" spans="1:5" x14ac:dyDescent="0.3">
      <c r="A43">
        <v>60</v>
      </c>
      <c r="B43" s="1">
        <v>856476</v>
      </c>
      <c r="C43" s="1">
        <v>825720</v>
      </c>
      <c r="D43" s="1">
        <v>1043735</v>
      </c>
      <c r="E43" s="1">
        <v>1018027</v>
      </c>
    </row>
    <row r="44" spans="1:5" x14ac:dyDescent="0.3">
      <c r="A44">
        <v>61</v>
      </c>
      <c r="B44" s="1">
        <v>799334</v>
      </c>
      <c r="C44" s="1">
        <v>768657</v>
      </c>
      <c r="D44" s="1">
        <v>984932</v>
      </c>
      <c r="E44" s="1">
        <v>959031</v>
      </c>
    </row>
    <row r="45" spans="1:5" x14ac:dyDescent="0.3">
      <c r="A45">
        <v>62</v>
      </c>
      <c r="B45" s="1">
        <v>743645</v>
      </c>
      <c r="C45" s="1">
        <v>712186</v>
      </c>
      <c r="D45" s="1">
        <v>920921</v>
      </c>
      <c r="E45" s="1">
        <v>893336</v>
      </c>
    </row>
    <row r="46" spans="1:5" x14ac:dyDescent="0.3">
      <c r="A46">
        <v>63</v>
      </c>
      <c r="B46" s="1">
        <v>696383</v>
      </c>
      <c r="C46" s="1">
        <v>664600</v>
      </c>
      <c r="D46" s="1">
        <v>882532</v>
      </c>
      <c r="E46" s="1">
        <v>853587</v>
      </c>
    </row>
    <row r="47" spans="1:5" x14ac:dyDescent="0.3">
      <c r="A47">
        <v>64</v>
      </c>
      <c r="B47" s="1">
        <v>627781</v>
      </c>
      <c r="C47" s="1">
        <v>595605</v>
      </c>
      <c r="D47" s="1">
        <v>812156</v>
      </c>
      <c r="E47" s="1">
        <v>782251</v>
      </c>
    </row>
    <row r="48" spans="1:5" x14ac:dyDescent="0.3">
      <c r="A48">
        <v>65</v>
      </c>
      <c r="B48" s="1">
        <v>584947</v>
      </c>
      <c r="C48" s="1">
        <v>551912</v>
      </c>
      <c r="D48" s="1">
        <v>773313</v>
      </c>
      <c r="E48" s="1">
        <v>741361</v>
      </c>
    </row>
    <row r="49" spans="1:5" x14ac:dyDescent="0.3">
      <c r="A49">
        <v>66</v>
      </c>
      <c r="B49" s="1">
        <v>544044</v>
      </c>
      <c r="C49" s="1">
        <v>510372</v>
      </c>
      <c r="D49" s="1">
        <v>740254</v>
      </c>
      <c r="E49" s="1">
        <v>706686</v>
      </c>
    </row>
    <row r="50" spans="1:5" x14ac:dyDescent="0.3">
      <c r="A50">
        <v>67</v>
      </c>
      <c r="B50" s="1">
        <v>474695</v>
      </c>
      <c r="C50" s="1">
        <v>441797</v>
      </c>
      <c r="D50" s="1">
        <v>660414</v>
      </c>
      <c r="E50" s="1">
        <v>626192</v>
      </c>
    </row>
    <row r="51" spans="1:5" x14ac:dyDescent="0.3">
      <c r="A51">
        <v>68</v>
      </c>
      <c r="B51" s="1">
        <v>443081</v>
      </c>
      <c r="C51" s="1">
        <v>409381</v>
      </c>
      <c r="D51" s="1">
        <v>636001</v>
      </c>
      <c r="E51" s="1">
        <v>599943</v>
      </c>
    </row>
    <row r="52" spans="1:5" x14ac:dyDescent="0.3">
      <c r="A52">
        <v>69</v>
      </c>
      <c r="B52" s="1">
        <v>406488</v>
      </c>
      <c r="C52" s="1">
        <v>371825</v>
      </c>
      <c r="D52" s="1">
        <v>602402</v>
      </c>
      <c r="E52" s="1">
        <v>564149</v>
      </c>
    </row>
  </sheetData>
  <mergeCells count="5">
    <mergeCell ref="G5:H5"/>
    <mergeCell ref="C1:C2"/>
    <mergeCell ref="B1:B2"/>
    <mergeCell ref="E1:E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2"/>
  <sheetViews>
    <sheetView zoomScale="70" zoomScaleNormal="70" workbookViewId="0">
      <selection activeCell="C22" sqref="C22"/>
    </sheetView>
  </sheetViews>
  <sheetFormatPr defaultRowHeight="14" x14ac:dyDescent="0.3"/>
  <cols>
    <col min="2" max="2" width="9.83203125" bestFit="1" customWidth="1"/>
    <col min="3" max="3" width="20.1640625" bestFit="1" customWidth="1"/>
  </cols>
  <sheetData>
    <row r="2" spans="2:3" x14ac:dyDescent="0.3">
      <c r="B2" t="s">
        <v>93</v>
      </c>
      <c r="C2" t="s">
        <v>14</v>
      </c>
    </row>
    <row r="3" spans="2:3" x14ac:dyDescent="0.3">
      <c r="B3">
        <v>1</v>
      </c>
      <c r="C3" s="4">
        <v>0.05</v>
      </c>
    </row>
    <row r="4" spans="2:3" x14ac:dyDescent="0.3">
      <c r="B4">
        <v>2</v>
      </c>
      <c r="C4" s="4">
        <v>4.6370000000000001E-2</v>
      </c>
    </row>
    <row r="5" spans="2:3" x14ac:dyDescent="0.3">
      <c r="B5">
        <v>3</v>
      </c>
      <c r="C5" s="4">
        <v>4.5060000000000003E-2</v>
      </c>
    </row>
    <row r="6" spans="2:3" x14ac:dyDescent="0.3">
      <c r="B6">
        <v>4</v>
      </c>
      <c r="C6" s="4">
        <v>5.4129999999999998E-2</v>
      </c>
    </row>
    <row r="7" spans="2:3" x14ac:dyDescent="0.3">
      <c r="B7">
        <v>5</v>
      </c>
      <c r="C7" s="4">
        <v>5.8950000000000002E-2</v>
      </c>
    </row>
    <row r="8" spans="2:3" x14ac:dyDescent="0.3">
      <c r="B8">
        <v>6</v>
      </c>
      <c r="C8" s="4">
        <v>5.645E-2</v>
      </c>
    </row>
    <row r="9" spans="2:3" x14ac:dyDescent="0.3">
      <c r="B9">
        <v>7</v>
      </c>
      <c r="C9" s="4">
        <v>5.2900000000000003E-2</v>
      </c>
    </row>
    <row r="10" spans="2:3" x14ac:dyDescent="0.3">
      <c r="B10">
        <v>8</v>
      </c>
      <c r="C10" s="4">
        <v>5.1819999999999998E-2</v>
      </c>
    </row>
    <row r="11" spans="2:3" x14ac:dyDescent="0.3">
      <c r="B11">
        <v>9</v>
      </c>
      <c r="C11" s="4">
        <v>6.0639999999999999E-2</v>
      </c>
    </row>
    <row r="12" spans="2:3" x14ac:dyDescent="0.3">
      <c r="B12">
        <v>10</v>
      </c>
      <c r="C12" s="4">
        <v>6.6629999999999995E-2</v>
      </c>
    </row>
    <row r="13" spans="2:3" x14ac:dyDescent="0.3">
      <c r="B13">
        <v>11</v>
      </c>
      <c r="C13" s="4">
        <v>7.3719999999999994E-2</v>
      </c>
    </row>
    <row r="14" spans="2:3" x14ac:dyDescent="0.3">
      <c r="B14">
        <v>12</v>
      </c>
      <c r="C14" s="4">
        <v>7.2840000000000002E-2</v>
      </c>
    </row>
    <row r="15" spans="2:3" x14ac:dyDescent="0.3">
      <c r="B15">
        <v>13</v>
      </c>
      <c r="C15" s="4">
        <v>8.1900000000000001E-2</v>
      </c>
    </row>
    <row r="16" spans="2:3" x14ac:dyDescent="0.3">
      <c r="B16">
        <v>14</v>
      </c>
      <c r="C16" s="4">
        <v>7.9589999999999994E-2</v>
      </c>
    </row>
    <row r="17" spans="2:3" x14ac:dyDescent="0.3">
      <c r="B17">
        <v>15</v>
      </c>
      <c r="C17" s="4">
        <v>7.8759999999999997E-2</v>
      </c>
    </row>
    <row r="18" spans="2:3" x14ac:dyDescent="0.3">
      <c r="B18">
        <v>16</v>
      </c>
      <c r="C18" s="4">
        <v>7.714E-2</v>
      </c>
    </row>
    <row r="19" spans="2:3" x14ac:dyDescent="0.3">
      <c r="B19">
        <v>17</v>
      </c>
      <c r="C19" s="4">
        <v>7.3419999999999999E-2</v>
      </c>
    </row>
    <row r="20" spans="2:3" x14ac:dyDescent="0.3">
      <c r="B20">
        <v>18</v>
      </c>
      <c r="C20" s="4">
        <v>7.1419999999999997E-2</v>
      </c>
    </row>
    <row r="21" spans="2:3" x14ac:dyDescent="0.3">
      <c r="B21">
        <v>19</v>
      </c>
      <c r="C21" s="4">
        <v>8.0229999999999996E-2</v>
      </c>
    </row>
    <row r="22" spans="2:3" x14ac:dyDescent="0.3">
      <c r="B22">
        <v>20</v>
      </c>
      <c r="C22" s="4">
        <v>7.7840000000000006E-2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7"/>
  <sheetViews>
    <sheetView zoomScale="70" zoomScaleNormal="70" workbookViewId="0">
      <selection activeCell="H24" sqref="H24"/>
    </sheetView>
  </sheetViews>
  <sheetFormatPr defaultRowHeight="14" x14ac:dyDescent="0.3"/>
  <cols>
    <col min="2" max="2" width="10.6640625" style="2" customWidth="1"/>
    <col min="3" max="3" width="11.08203125" style="2" bestFit="1" customWidth="1"/>
    <col min="4" max="4" width="10.5" style="2" customWidth="1"/>
    <col min="5" max="5" width="10.08203125" style="2" bestFit="1" customWidth="1"/>
  </cols>
  <sheetData>
    <row r="2" spans="2:7" x14ac:dyDescent="0.3">
      <c r="B2" s="80" t="s">
        <v>27</v>
      </c>
      <c r="C2" s="80"/>
      <c r="D2" s="80"/>
      <c r="E2" s="80"/>
      <c r="F2" s="3"/>
    </row>
    <row r="3" spans="2:7" x14ac:dyDescent="0.3">
      <c r="B3" s="21" t="s">
        <v>2</v>
      </c>
      <c r="C3" s="21" t="s">
        <v>24</v>
      </c>
      <c r="D3" s="21" t="s">
        <v>26</v>
      </c>
      <c r="E3" s="21" t="s">
        <v>25</v>
      </c>
      <c r="G3" s="6"/>
    </row>
    <row r="4" spans="2:7" x14ac:dyDescent="0.3">
      <c r="B4" s="22">
        <v>20</v>
      </c>
      <c r="C4" s="23">
        <f>VLOOKUP(B4,Data!$A$3:$B$23,2,0)</f>
        <v>2146976</v>
      </c>
      <c r="D4" s="23">
        <f>C4-VLOOKUP(B4,Data!$A$3:$C$23,3,0)</f>
        <v>4468</v>
      </c>
      <c r="E4" s="24">
        <f>D4/C4</f>
        <v>2.0810665792258508E-3</v>
      </c>
    </row>
    <row r="5" spans="2:7" x14ac:dyDescent="0.3">
      <c r="B5" s="22">
        <v>21</v>
      </c>
      <c r="C5" s="23">
        <f>VLOOKUP(B5,Data!$A$3:$B$23,2,0)</f>
        <v>2195944</v>
      </c>
      <c r="D5" s="23">
        <f>C5-VLOOKUP(B5,Data!$A$3:$C$23,3,0)</f>
        <v>4564</v>
      </c>
      <c r="E5" s="24">
        <f t="shared" ref="E5:E24" si="0">D5/C5</f>
        <v>2.0783772263773576E-3</v>
      </c>
    </row>
    <row r="6" spans="2:7" x14ac:dyDescent="0.3">
      <c r="B6" s="22">
        <v>22</v>
      </c>
      <c r="C6" s="23">
        <f>VLOOKUP(B6,Data!$A$3:$B$23,2,0)</f>
        <v>2048955</v>
      </c>
      <c r="D6" s="23">
        <f>C6-VLOOKUP(B6,Data!$A$3:$C$23,3,0)</f>
        <v>4560</v>
      </c>
      <c r="E6" s="24">
        <f t="shared" si="0"/>
        <v>2.2255247186980681E-3</v>
      </c>
    </row>
    <row r="7" spans="2:7" x14ac:dyDescent="0.3">
      <c r="B7" s="22">
        <v>23</v>
      </c>
      <c r="C7" s="23">
        <f>VLOOKUP(B7,Data!$A$3:$B$23,2,0)</f>
        <v>2005894</v>
      </c>
      <c r="D7" s="23">
        <f>C7-VLOOKUP(B7,Data!$A$3:$C$23,3,0)</f>
        <v>4567</v>
      </c>
      <c r="E7" s="24">
        <f t="shared" si="0"/>
        <v>2.27679029898888E-3</v>
      </c>
    </row>
    <row r="8" spans="2:7" x14ac:dyDescent="0.3">
      <c r="B8" s="22">
        <v>24</v>
      </c>
      <c r="C8" s="23">
        <f>VLOOKUP(B8,Data!$A$3:$B$23,2,0)</f>
        <v>1978673</v>
      </c>
      <c r="D8" s="23">
        <f>C8-VLOOKUP(B8,Data!$A$3:$C$23,3,0)</f>
        <v>4650</v>
      </c>
      <c r="E8" s="24">
        <f t="shared" si="0"/>
        <v>2.3500598633528634E-3</v>
      </c>
    </row>
    <row r="9" spans="2:7" x14ac:dyDescent="0.3">
      <c r="B9" s="22">
        <v>25</v>
      </c>
      <c r="C9" s="23">
        <f>VLOOKUP(B9,Data!$A$3:$B$23,2,0)</f>
        <v>1921122</v>
      </c>
      <c r="D9" s="23">
        <f>C9-VLOOKUP(B9,Data!$A$3:$C$23,3,0)</f>
        <v>4597</v>
      </c>
      <c r="E9" s="24">
        <f t="shared" si="0"/>
        <v>2.3928724984670418E-3</v>
      </c>
    </row>
    <row r="10" spans="2:7" x14ac:dyDescent="0.3">
      <c r="B10" s="22">
        <v>26</v>
      </c>
      <c r="C10" s="23">
        <f>VLOOKUP(B10,Data!$A$3:$B$23,2,0)</f>
        <v>1983028</v>
      </c>
      <c r="D10" s="23">
        <f>C10-VLOOKUP(B10,Data!$A$3:$C$23,3,0)</f>
        <v>4927</v>
      </c>
      <c r="E10" s="24">
        <f t="shared" si="0"/>
        <v>2.4845841813630467E-3</v>
      </c>
    </row>
    <row r="11" spans="2:7" x14ac:dyDescent="0.3">
      <c r="B11" s="22">
        <v>27</v>
      </c>
      <c r="C11" s="23">
        <f>VLOOKUP(B11,Data!$A$3:$B$23,2,0)</f>
        <v>1912625</v>
      </c>
      <c r="D11" s="23">
        <f>C11-VLOOKUP(B11,Data!$A$3:$C$23,3,0)</f>
        <v>4954</v>
      </c>
      <c r="E11" s="24">
        <f t="shared" si="0"/>
        <v>2.5901575060453567E-3</v>
      </c>
    </row>
    <row r="12" spans="2:7" x14ac:dyDescent="0.3">
      <c r="B12" s="22">
        <v>28</v>
      </c>
      <c r="C12" s="23">
        <f>VLOOKUP(B12,Data!$A$3:$B$23,2,0)</f>
        <v>1934987</v>
      </c>
      <c r="D12" s="23">
        <f>C12-VLOOKUP(B12,Data!$A$3:$C$23,3,0)</f>
        <v>5708</v>
      </c>
      <c r="E12" s="24">
        <f t="shared" si="0"/>
        <v>2.949890619420182E-3</v>
      </c>
    </row>
    <row r="13" spans="2:7" x14ac:dyDescent="0.3">
      <c r="B13" s="22">
        <v>29</v>
      </c>
      <c r="C13" s="23">
        <f>VLOOKUP(B13,Data!$A$3:$B$23,2,0)</f>
        <v>2024559</v>
      </c>
      <c r="D13" s="23">
        <f>C13-VLOOKUP(B13,Data!$A$3:$C$23,3,0)</f>
        <v>6220</v>
      </c>
      <c r="E13" s="24">
        <f t="shared" si="0"/>
        <v>3.0722740112785057E-3</v>
      </c>
    </row>
    <row r="14" spans="2:7" x14ac:dyDescent="0.3">
      <c r="B14" s="22">
        <v>30</v>
      </c>
      <c r="C14" s="23">
        <f>VLOOKUP(B14,Data!$A$3:$B$23,2,0)</f>
        <v>2137964</v>
      </c>
      <c r="D14" s="23">
        <f>C14-VLOOKUP(B14,Data!$A$3:$C$23,3,0)</f>
        <v>6937</v>
      </c>
      <c r="E14" s="24">
        <f t="shared" si="0"/>
        <v>3.2446757756444916E-3</v>
      </c>
    </row>
    <row r="15" spans="2:7" x14ac:dyDescent="0.3">
      <c r="B15" s="22">
        <v>31</v>
      </c>
      <c r="C15" s="23">
        <f>VLOOKUP(B15,Data!$A$3:$B$23,2,0)</f>
        <v>2172236</v>
      </c>
      <c r="D15" s="23">
        <f>C15-VLOOKUP(B15,Data!$A$3:$C$23,3,0)</f>
        <v>7499</v>
      </c>
      <c r="E15" s="24">
        <f t="shared" si="0"/>
        <v>3.4522031676116221E-3</v>
      </c>
    </row>
    <row r="16" spans="2:7" x14ac:dyDescent="0.3">
      <c r="B16" s="22">
        <v>32</v>
      </c>
      <c r="C16" s="23">
        <f>VLOOKUP(B16,Data!$A$3:$B$23,2,0)</f>
        <v>2054342</v>
      </c>
      <c r="D16" s="23">
        <f>C16-VLOOKUP(B16,Data!$A$3:$C$23,3,0)</f>
        <v>7800</v>
      </c>
      <c r="E16" s="24">
        <f t="shared" si="0"/>
        <v>3.7968361645724031E-3</v>
      </c>
    </row>
    <row r="17" spans="2:5" x14ac:dyDescent="0.3">
      <c r="B17" s="22">
        <v>33</v>
      </c>
      <c r="C17" s="23">
        <f>VLOOKUP(B17,Data!$A$3:$B$23,2,0)</f>
        <v>2008211</v>
      </c>
      <c r="D17" s="23">
        <f>C17-VLOOKUP(B17,Data!$A$3:$C$23,3,0)</f>
        <v>8380</v>
      </c>
      <c r="E17" s="24">
        <f t="shared" si="0"/>
        <v>4.1728682892385313E-3</v>
      </c>
    </row>
    <row r="18" spans="2:5" x14ac:dyDescent="0.3">
      <c r="B18" s="22">
        <v>34</v>
      </c>
      <c r="C18" s="23">
        <f>VLOOKUP(B18,Data!$A$3:$B$23,2,0)</f>
        <v>2003202</v>
      </c>
      <c r="D18" s="23">
        <f>C18-VLOOKUP(B18,Data!$A$3:$C$23,3,0)</f>
        <v>9153</v>
      </c>
      <c r="E18" s="24">
        <f t="shared" si="0"/>
        <v>4.5691847352388824E-3</v>
      </c>
    </row>
    <row r="19" spans="2:5" x14ac:dyDescent="0.3">
      <c r="B19" s="22">
        <v>35</v>
      </c>
      <c r="C19" s="23">
        <f>VLOOKUP(B19,Data!$A$3:$B$23,2,0)</f>
        <v>2039838</v>
      </c>
      <c r="D19" s="23">
        <f>C19-VLOOKUP(B19,Data!$A$3:$C$23,3,0)</f>
        <v>10279</v>
      </c>
      <c r="E19" s="24">
        <f t="shared" si="0"/>
        <v>5.0391256560570006E-3</v>
      </c>
    </row>
    <row r="20" spans="2:5" x14ac:dyDescent="0.3">
      <c r="B20" s="22">
        <v>36</v>
      </c>
      <c r="C20" s="23">
        <f>VLOOKUP(B20,Data!$A$3:$B$23,2,0)</f>
        <v>2157926</v>
      </c>
      <c r="D20" s="23">
        <f>C20-VLOOKUP(B20,Data!$A$3:$C$23,3,0)</f>
        <v>11557</v>
      </c>
      <c r="E20" s="24">
        <f t="shared" si="0"/>
        <v>5.3556053358641588E-3</v>
      </c>
    </row>
    <row r="21" spans="2:5" x14ac:dyDescent="0.3">
      <c r="B21" s="22">
        <v>37</v>
      </c>
      <c r="C21" s="23">
        <f>VLOOKUP(B21,Data!$A$3:$B$23,2,0)</f>
        <v>2186447</v>
      </c>
      <c r="D21" s="23">
        <f>C21-VLOOKUP(B21,Data!$A$3:$C$23,3,0)</f>
        <v>13268</v>
      </c>
      <c r="E21" s="24">
        <f t="shared" si="0"/>
        <v>6.0682925312161694E-3</v>
      </c>
    </row>
    <row r="22" spans="2:5" x14ac:dyDescent="0.3">
      <c r="B22" s="22">
        <v>38</v>
      </c>
      <c r="C22" s="23">
        <f>VLOOKUP(B22,Data!$A$3:$B$23,2,0)</f>
        <v>2177713</v>
      </c>
      <c r="D22" s="23">
        <f>C22-VLOOKUP(B22,Data!$A$3:$C$23,3,0)</f>
        <v>14413</v>
      </c>
      <c r="E22" s="24">
        <f t="shared" si="0"/>
        <v>6.6184111496785849E-3</v>
      </c>
    </row>
    <row r="23" spans="2:5" x14ac:dyDescent="0.3">
      <c r="B23" s="22">
        <v>39</v>
      </c>
      <c r="C23" s="23">
        <f>VLOOKUP(B23,Data!$A$3:$B$23,2,0)</f>
        <v>2168260</v>
      </c>
      <c r="D23" s="23">
        <f>C23-VLOOKUP(B23,Data!$A$3:$C$23,3,0)</f>
        <v>15800</v>
      </c>
      <c r="E23" s="24">
        <f t="shared" si="0"/>
        <v>7.2869489821331393E-3</v>
      </c>
    </row>
    <row r="24" spans="2:5" x14ac:dyDescent="0.3">
      <c r="B24" s="22">
        <v>40</v>
      </c>
      <c r="C24" s="23">
        <f>VLOOKUP(B24,Data!$A$3:$B$23,2,0)</f>
        <v>2186968</v>
      </c>
      <c r="D24" s="23">
        <f>C24-VLOOKUP(B24,Data!$A$3:$C$23,3,0)</f>
        <v>17335</v>
      </c>
      <c r="E24" s="24">
        <f t="shared" si="0"/>
        <v>7.9264991531654786E-3</v>
      </c>
    </row>
    <row r="26" spans="2:5" x14ac:dyDescent="0.3">
      <c r="B26" s="19" t="s">
        <v>65</v>
      </c>
    </row>
    <row r="27" spans="2:5" x14ac:dyDescent="0.3">
      <c r="B27" s="20" t="s">
        <v>71</v>
      </c>
    </row>
  </sheetData>
  <mergeCells count="1"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zoomScale="70" zoomScaleNormal="70" workbookViewId="0">
      <selection activeCell="I5" sqref="I5"/>
    </sheetView>
  </sheetViews>
  <sheetFormatPr defaultRowHeight="14" x14ac:dyDescent="0.3"/>
  <cols>
    <col min="2" max="2" width="9.83203125" bestFit="1" customWidth="1"/>
    <col min="3" max="3" width="12.33203125" customWidth="1"/>
    <col min="4" max="4" width="21.6640625" bestFit="1" customWidth="1"/>
    <col min="5" max="5" width="10.4140625" bestFit="1" customWidth="1"/>
    <col min="8" max="8" width="20" bestFit="1" customWidth="1"/>
    <col min="9" max="9" width="34.5" bestFit="1" customWidth="1"/>
    <col min="10" max="10" width="47.1640625" bestFit="1" customWidth="1"/>
  </cols>
  <sheetData>
    <row r="1" spans="1:12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4" customHeight="1" x14ac:dyDescent="0.3">
      <c r="A2" s="2"/>
      <c r="B2" s="26" t="s">
        <v>54</v>
      </c>
      <c r="C2" s="26" t="s">
        <v>110</v>
      </c>
      <c r="D2" s="26" t="s">
        <v>84</v>
      </c>
      <c r="E2" s="81" t="s">
        <v>29</v>
      </c>
      <c r="F2" s="81" t="s">
        <v>30</v>
      </c>
      <c r="G2" s="81" t="s">
        <v>32</v>
      </c>
      <c r="H2" s="27" t="s">
        <v>37</v>
      </c>
      <c r="I2" s="27" t="s">
        <v>83</v>
      </c>
      <c r="J2" s="28" t="s">
        <v>78</v>
      </c>
      <c r="K2" s="2"/>
      <c r="L2" s="2"/>
    </row>
    <row r="3" spans="1:12" x14ac:dyDescent="0.3">
      <c r="A3" s="2"/>
      <c r="B3" s="26" t="s">
        <v>33</v>
      </c>
      <c r="C3" s="26" t="s">
        <v>34</v>
      </c>
      <c r="D3" s="26" t="s">
        <v>35</v>
      </c>
      <c r="E3" s="81"/>
      <c r="F3" s="81"/>
      <c r="G3" s="81"/>
      <c r="H3" s="27" t="s">
        <v>46</v>
      </c>
      <c r="I3" s="27" t="s">
        <v>47</v>
      </c>
      <c r="J3" s="28" t="s">
        <v>86</v>
      </c>
      <c r="K3" s="2"/>
      <c r="L3" s="2"/>
    </row>
    <row r="4" spans="1:12" x14ac:dyDescent="0.3">
      <c r="A4" s="2"/>
      <c r="B4" s="22">
        <v>0</v>
      </c>
      <c r="C4" s="22">
        <v>20</v>
      </c>
      <c r="D4" s="22">
        <v>0</v>
      </c>
      <c r="E4" s="29">
        <f>VLOOKUP(C4,'Task 1'!$B$4:$E$24,4,0)</f>
        <v>2.0810665792258508E-3</v>
      </c>
      <c r="F4" s="29">
        <v>1</v>
      </c>
      <c r="G4" s="30">
        <v>1</v>
      </c>
      <c r="H4" s="22">
        <v>1</v>
      </c>
      <c r="I4" s="31">
        <v>1</v>
      </c>
      <c r="J4" s="31">
        <v>0</v>
      </c>
      <c r="K4" s="2"/>
      <c r="L4" s="2"/>
    </row>
    <row r="5" spans="1:12" x14ac:dyDescent="0.3">
      <c r="A5" s="2"/>
      <c r="B5" s="22">
        <v>1</v>
      </c>
      <c r="C5" s="22">
        <f>C4+1</f>
        <v>21</v>
      </c>
      <c r="D5" s="23">
        <f>2000*(1+B4)</f>
        <v>2000</v>
      </c>
      <c r="E5" s="29">
        <f>VLOOKUP(C5,'Task 1'!$B$4:$E$24,4,0)</f>
        <v>2.0783772263773576E-3</v>
      </c>
      <c r="F5" s="29">
        <f>1-E5</f>
        <v>0.99792162277362262</v>
      </c>
      <c r="G5" s="29">
        <f>G4*F5</f>
        <v>0.99792162277362262</v>
      </c>
      <c r="H5" s="32">
        <f>1/(1+Interest!C3)</f>
        <v>0.95238095238095233</v>
      </c>
      <c r="I5" s="29">
        <f>-PV(Interest!C3,1,,I4,0)</f>
        <v>0.95238095238095233</v>
      </c>
      <c r="J5" s="29">
        <f>D5*I5*G4*E4</f>
        <v>3.9639363413825723</v>
      </c>
      <c r="K5" s="2"/>
      <c r="L5" s="2"/>
    </row>
    <row r="6" spans="1:12" x14ac:dyDescent="0.3">
      <c r="A6" s="2"/>
      <c r="B6" s="22">
        <v>2</v>
      </c>
      <c r="C6" s="22">
        <f t="shared" ref="C6:C24" si="0">C5+1</f>
        <v>22</v>
      </c>
      <c r="D6" s="23">
        <f t="shared" ref="D6:D24" si="1">2000*(1+B5)</f>
        <v>4000</v>
      </c>
      <c r="E6" s="29">
        <f>VLOOKUP(C6,'Task 1'!$B$4:$E$24,4,0)</f>
        <v>2.2255247186980681E-3</v>
      </c>
      <c r="F6" s="29">
        <f t="shared" ref="F6:F24" si="2">1-E6</f>
        <v>0.99777447528130192</v>
      </c>
      <c r="G6" s="29">
        <f t="shared" ref="G6:G24" si="3">G5*F6</f>
        <v>0.99570072353481665</v>
      </c>
      <c r="H6" s="32">
        <f>1/(1+Interest!C4)</f>
        <v>0.95568489157754899</v>
      </c>
      <c r="I6" s="29">
        <f>-PV(Interest!C4,1,,I5,0)</f>
        <v>0.91017608721671328</v>
      </c>
      <c r="J6" s="29">
        <f t="shared" ref="J6:J24" si="4">D6*I6*G5*E5</f>
        <v>7.551030431217705</v>
      </c>
      <c r="K6" s="2"/>
      <c r="L6" s="2"/>
    </row>
    <row r="7" spans="1:12" x14ac:dyDescent="0.3">
      <c r="A7" s="2"/>
      <c r="B7" s="22">
        <v>3</v>
      </c>
      <c r="C7" s="22">
        <f t="shared" si="0"/>
        <v>23</v>
      </c>
      <c r="D7" s="23">
        <f t="shared" si="1"/>
        <v>6000</v>
      </c>
      <c r="E7" s="29">
        <f>VLOOKUP(C7,'Task 1'!$B$4:$E$24,4,0)</f>
        <v>2.27679029898888E-3</v>
      </c>
      <c r="F7" s="29">
        <f t="shared" si="2"/>
        <v>0.99772320970101114</v>
      </c>
      <c r="G7" s="29">
        <f t="shared" si="3"/>
        <v>0.99343372178677636</v>
      </c>
      <c r="H7" s="32">
        <f>1/(1+Interest!C5)</f>
        <v>0.95688285840047449</v>
      </c>
      <c r="I7" s="29">
        <f>-PV(Interest!C5,1,,I6,0)</f>
        <v>0.87093189598368825</v>
      </c>
      <c r="J7" s="29">
        <f t="shared" si="4"/>
        <v>11.579683555425424</v>
      </c>
      <c r="K7" s="2"/>
      <c r="L7" s="2"/>
    </row>
    <row r="8" spans="1:12" x14ac:dyDescent="0.3">
      <c r="A8" s="2"/>
      <c r="B8" s="22">
        <v>4</v>
      </c>
      <c r="C8" s="22">
        <f t="shared" si="0"/>
        <v>24</v>
      </c>
      <c r="D8" s="23">
        <f t="shared" si="1"/>
        <v>8000</v>
      </c>
      <c r="E8" s="29">
        <f>VLOOKUP(C8,'Task 1'!$B$4:$E$24,4,0)</f>
        <v>2.3500598633528634E-3</v>
      </c>
      <c r="F8" s="29">
        <f t="shared" si="2"/>
        <v>0.9976499401366471</v>
      </c>
      <c r="G8" s="29">
        <f t="shared" si="3"/>
        <v>0.99109909307030397</v>
      </c>
      <c r="H8" s="32">
        <f>1/(1+Interest!C6)</f>
        <v>0.94864959729824594</v>
      </c>
      <c r="I8" s="29">
        <f>-PV(Interest!C6,1,,I7,0)</f>
        <v>0.82620919239912372</v>
      </c>
      <c r="J8" s="29">
        <f t="shared" si="4"/>
        <v>14.950025719394601</v>
      </c>
      <c r="K8" s="2"/>
      <c r="L8" s="2"/>
    </row>
    <row r="9" spans="1:12" x14ac:dyDescent="0.3">
      <c r="A9" s="2"/>
      <c r="B9" s="22">
        <v>5</v>
      </c>
      <c r="C9" s="22">
        <f t="shared" si="0"/>
        <v>25</v>
      </c>
      <c r="D9" s="23">
        <f t="shared" si="1"/>
        <v>10000</v>
      </c>
      <c r="E9" s="29">
        <f>VLOOKUP(C9,'Task 1'!$B$4:$E$24,4,0)</f>
        <v>2.3928724984670418E-3</v>
      </c>
      <c r="F9" s="29">
        <f t="shared" si="2"/>
        <v>0.99760712750153291</v>
      </c>
      <c r="G9" s="29">
        <f t="shared" si="3"/>
        <v>0.98872751930724034</v>
      </c>
      <c r="H9" s="32">
        <f>1/(1+Interest!C7)</f>
        <v>0.94433164927522539</v>
      </c>
      <c r="I9" s="29">
        <f>-PV(Interest!C7,1,,I8,0)</f>
        <v>0.78021548930461648</v>
      </c>
      <c r="J9" s="29">
        <f t="shared" si="4"/>
        <v>18.172328206322224</v>
      </c>
      <c r="K9" s="2"/>
      <c r="L9" s="2"/>
    </row>
    <row r="10" spans="1:12" x14ac:dyDescent="0.3">
      <c r="A10" s="2"/>
      <c r="B10" s="22">
        <v>6</v>
      </c>
      <c r="C10" s="22">
        <f t="shared" si="0"/>
        <v>26</v>
      </c>
      <c r="D10" s="23">
        <f t="shared" si="1"/>
        <v>12000</v>
      </c>
      <c r="E10" s="29">
        <f>VLOOKUP(C10,'Task 1'!$B$4:$E$24,4,0)</f>
        <v>2.4845841813630467E-3</v>
      </c>
      <c r="F10" s="29">
        <f t="shared" si="2"/>
        <v>0.99751541581863701</v>
      </c>
      <c r="G10" s="29">
        <f t="shared" si="3"/>
        <v>0.98627094255309133</v>
      </c>
      <c r="H10" s="32">
        <f>1/(1+Interest!C8)</f>
        <v>0.94656633063561935</v>
      </c>
      <c r="I10" s="29">
        <f>-PV(Interest!C8,1,,I9,0)</f>
        <v>0.73852571281614521</v>
      </c>
      <c r="J10" s="29">
        <f t="shared" si="4"/>
        <v>20.967325965187431</v>
      </c>
      <c r="K10" s="2"/>
      <c r="L10" s="2"/>
    </row>
    <row r="11" spans="1:12" x14ac:dyDescent="0.3">
      <c r="A11" s="2"/>
      <c r="B11" s="22">
        <v>7</v>
      </c>
      <c r="C11" s="22">
        <f t="shared" si="0"/>
        <v>27</v>
      </c>
      <c r="D11" s="23">
        <f t="shared" si="1"/>
        <v>14000</v>
      </c>
      <c r="E11" s="29">
        <f>VLOOKUP(C11,'Task 1'!$B$4:$E$24,4,0)</f>
        <v>2.5901575060453567E-3</v>
      </c>
      <c r="F11" s="29">
        <f t="shared" si="2"/>
        <v>0.99740984249395459</v>
      </c>
      <c r="G11" s="29">
        <f t="shared" si="3"/>
        <v>0.98371634546824294</v>
      </c>
      <c r="H11" s="32">
        <f>1/(1+Interest!C9)</f>
        <v>0.94975781175800178</v>
      </c>
      <c r="I11" s="29">
        <f>-PV(Interest!C9,1,,I10,0)</f>
        <v>0.70142056493128047</v>
      </c>
      <c r="J11" s="29">
        <f t="shared" si="4"/>
        <v>24.063371975324799</v>
      </c>
      <c r="K11" s="2"/>
      <c r="L11" s="2"/>
    </row>
    <row r="12" spans="1:12" x14ac:dyDescent="0.3">
      <c r="A12" s="2"/>
      <c r="B12" s="22">
        <v>8</v>
      </c>
      <c r="C12" s="22">
        <f t="shared" si="0"/>
        <v>28</v>
      </c>
      <c r="D12" s="23">
        <f t="shared" si="1"/>
        <v>16000</v>
      </c>
      <c r="E12" s="29">
        <f>VLOOKUP(C12,'Task 1'!$B$4:$E$24,4,0)</f>
        <v>2.949890619420182E-3</v>
      </c>
      <c r="F12" s="29">
        <f t="shared" si="2"/>
        <v>0.99705010938057981</v>
      </c>
      <c r="G12" s="29">
        <f t="shared" si="3"/>
        <v>0.98081448984857589</v>
      </c>
      <c r="H12" s="32">
        <f>1/(1+Interest!C10)</f>
        <v>0.95073301515468434</v>
      </c>
      <c r="I12" s="29">
        <f>-PV(Interest!C10,1,,I11,0)</f>
        <v>0.66686368858861833</v>
      </c>
      <c r="J12" s="29">
        <f t="shared" si="4"/>
        <v>27.18648840523408</v>
      </c>
      <c r="K12" s="2"/>
      <c r="L12" s="2"/>
    </row>
    <row r="13" spans="1:12" x14ac:dyDescent="0.3">
      <c r="A13" s="2"/>
      <c r="B13" s="22">
        <v>9</v>
      </c>
      <c r="C13" s="22">
        <f t="shared" si="0"/>
        <v>29</v>
      </c>
      <c r="D13" s="23">
        <f t="shared" si="1"/>
        <v>18000</v>
      </c>
      <c r="E13" s="29">
        <f>VLOOKUP(C13,'Task 1'!$B$4:$E$24,4,0)</f>
        <v>3.0722740112785057E-3</v>
      </c>
      <c r="F13" s="29">
        <f t="shared" si="2"/>
        <v>0.99692772598872148</v>
      </c>
      <c r="G13" s="29">
        <f t="shared" si="3"/>
        <v>0.97780115898152875</v>
      </c>
      <c r="H13" s="32">
        <f>1/(1+Interest!C11)</f>
        <v>0.94282697239402624</v>
      </c>
      <c r="I13" s="29">
        <f>-PV(Interest!C11,1,,I12,0)</f>
        <v>0.62873707251151978</v>
      </c>
      <c r="J13" s="29">
        <f t="shared" si="4"/>
        <v>32.744198147666076</v>
      </c>
      <c r="K13" s="2"/>
      <c r="L13" s="2"/>
    </row>
    <row r="14" spans="1:12" x14ac:dyDescent="0.3">
      <c r="A14" s="2"/>
      <c r="B14" s="22">
        <v>10</v>
      </c>
      <c r="C14" s="22">
        <f t="shared" si="0"/>
        <v>30</v>
      </c>
      <c r="D14" s="23">
        <f t="shared" si="1"/>
        <v>20000</v>
      </c>
      <c r="E14" s="29">
        <f>VLOOKUP(C14,'Task 1'!$B$4:$E$24,4,0)</f>
        <v>3.2446757756444916E-3</v>
      </c>
      <c r="F14" s="29">
        <f t="shared" si="2"/>
        <v>0.99675532422435553</v>
      </c>
      <c r="G14" s="29">
        <f t="shared" si="3"/>
        <v>0.97462851124758432</v>
      </c>
      <c r="H14" s="32">
        <f>1/(1+Interest!C12)</f>
        <v>0.93753222767032618</v>
      </c>
      <c r="I14" s="29">
        <f>-PV(Interest!C12,1,,I13,0)</f>
        <v>0.5894612682106446</v>
      </c>
      <c r="J14" s="29">
        <f t="shared" si="4"/>
        <v>35.415694656044899</v>
      </c>
      <c r="K14" s="2"/>
      <c r="L14" s="2"/>
    </row>
    <row r="15" spans="1:12" x14ac:dyDescent="0.3">
      <c r="A15" s="2"/>
      <c r="B15" s="22">
        <v>11</v>
      </c>
      <c r="C15" s="22">
        <f t="shared" si="0"/>
        <v>31</v>
      </c>
      <c r="D15" s="23">
        <f t="shared" si="1"/>
        <v>22000</v>
      </c>
      <c r="E15" s="29">
        <f>VLOOKUP(C15,'Task 1'!$B$4:$E$24,4,0)</f>
        <v>3.4522031676116221E-3</v>
      </c>
      <c r="F15" s="29">
        <f t="shared" si="2"/>
        <v>0.99654779683238837</v>
      </c>
      <c r="G15" s="29">
        <f t="shared" si="3"/>
        <v>0.97126389561381077</v>
      </c>
      <c r="H15" s="32">
        <f>1/(1+Interest!C13)</f>
        <v>0.93134150430279772</v>
      </c>
      <c r="I15" s="29">
        <f>-PV(Interest!C13,1,,I14,0)</f>
        <v>0.54898974426353664</v>
      </c>
      <c r="J15" s="29">
        <f t="shared" si="4"/>
        <v>38.194192313169438</v>
      </c>
      <c r="K15" s="2"/>
      <c r="L15" s="2"/>
    </row>
    <row r="16" spans="1:12" x14ac:dyDescent="0.3">
      <c r="A16" s="2"/>
      <c r="B16" s="22">
        <v>12</v>
      </c>
      <c r="C16" s="22">
        <f t="shared" si="0"/>
        <v>32</v>
      </c>
      <c r="D16" s="23">
        <f t="shared" si="1"/>
        <v>24000</v>
      </c>
      <c r="E16" s="29">
        <f>VLOOKUP(C16,'Task 1'!$B$4:$E$24,4,0)</f>
        <v>3.7968361645724031E-3</v>
      </c>
      <c r="F16" s="29">
        <f t="shared" si="2"/>
        <v>0.99620316383542762</v>
      </c>
      <c r="G16" s="29">
        <f t="shared" si="3"/>
        <v>0.96757616572960081</v>
      </c>
      <c r="H16" s="32">
        <f>1/(1+Interest!C14)</f>
        <v>0.9321054397673465</v>
      </c>
      <c r="I16" s="29">
        <f>-PV(Interest!C14,1,,I15,0)</f>
        <v>0.51171632700452685</v>
      </c>
      <c r="J16" s="29">
        <f t="shared" si="4"/>
        <v>41.178839914526854</v>
      </c>
      <c r="K16" s="2"/>
      <c r="L16" s="2"/>
    </row>
    <row r="17" spans="1:12" x14ac:dyDescent="0.3">
      <c r="A17" s="2"/>
      <c r="B17" s="22">
        <v>13</v>
      </c>
      <c r="C17" s="22">
        <f t="shared" si="0"/>
        <v>33</v>
      </c>
      <c r="D17" s="23">
        <f t="shared" si="1"/>
        <v>26000</v>
      </c>
      <c r="E17" s="29">
        <f>VLOOKUP(C17,'Task 1'!$B$4:$E$24,4,0)</f>
        <v>4.1728682892385313E-3</v>
      </c>
      <c r="F17" s="29">
        <f t="shared" si="2"/>
        <v>0.99582713171076143</v>
      </c>
      <c r="G17" s="29">
        <f t="shared" si="3"/>
        <v>0.96353859783020468</v>
      </c>
      <c r="H17" s="32">
        <f>1/(1+Interest!C15)</f>
        <v>0.92429984286902667</v>
      </c>
      <c r="I17" s="29">
        <f>-PV(Interest!C15,1,,I16,0)</f>
        <v>0.47297932064379961</v>
      </c>
      <c r="J17" s="29">
        <f t="shared" si="4"/>
        <v>45.177533904622493</v>
      </c>
      <c r="K17" s="2"/>
      <c r="L17" s="2"/>
    </row>
    <row r="18" spans="1:12" x14ac:dyDescent="0.3">
      <c r="A18" s="2"/>
      <c r="B18" s="22">
        <v>14</v>
      </c>
      <c r="C18" s="22">
        <f t="shared" si="0"/>
        <v>34</v>
      </c>
      <c r="D18" s="23">
        <f t="shared" si="1"/>
        <v>28000</v>
      </c>
      <c r="E18" s="29">
        <f>VLOOKUP(C18,'Task 1'!$B$4:$E$24,4,0)</f>
        <v>4.5691847352388824E-3</v>
      </c>
      <c r="F18" s="29">
        <f t="shared" si="2"/>
        <v>0.99543081526476107</v>
      </c>
      <c r="G18" s="29">
        <f t="shared" si="3"/>
        <v>0.95913601197718534</v>
      </c>
      <c r="H18" s="32">
        <f>1/(1+Interest!C16)</f>
        <v>0.92627756833612751</v>
      </c>
      <c r="I18" s="29">
        <f>-PV(Interest!C16,1,,I17,0)</f>
        <v>0.43811013499921225</v>
      </c>
      <c r="J18" s="29">
        <f t="shared" si="4"/>
        <v>49.322504929232281</v>
      </c>
      <c r="K18" s="2"/>
      <c r="L18" s="2"/>
    </row>
    <row r="19" spans="1:12" x14ac:dyDescent="0.3">
      <c r="A19" s="2"/>
      <c r="B19" s="22">
        <v>15</v>
      </c>
      <c r="C19" s="22">
        <f t="shared" si="0"/>
        <v>35</v>
      </c>
      <c r="D19" s="23">
        <f t="shared" si="1"/>
        <v>30000</v>
      </c>
      <c r="E19" s="29">
        <f>VLOOKUP(C19,'Task 1'!$B$4:$E$24,4,0)</f>
        <v>5.0391256560570006E-3</v>
      </c>
      <c r="F19" s="29">
        <f t="shared" si="2"/>
        <v>0.99496087434394298</v>
      </c>
      <c r="G19" s="29">
        <f t="shared" si="3"/>
        <v>0.95430280509158294</v>
      </c>
      <c r="H19" s="32">
        <f>1/(1+Interest!C17)</f>
        <v>0.92699024806259045</v>
      </c>
      <c r="I19" s="29">
        <f>-PV(Interest!C17,1,,I18,0)</f>
        <v>0.40612382272165476</v>
      </c>
      <c r="J19" s="29">
        <f t="shared" si="4"/>
        <v>53.394759511314462</v>
      </c>
      <c r="K19" s="2"/>
      <c r="L19" s="2"/>
    </row>
    <row r="20" spans="1:12" x14ac:dyDescent="0.3">
      <c r="A20" s="2"/>
      <c r="B20" s="22">
        <v>16</v>
      </c>
      <c r="C20" s="22">
        <f t="shared" si="0"/>
        <v>36</v>
      </c>
      <c r="D20" s="23">
        <f t="shared" si="1"/>
        <v>32000</v>
      </c>
      <c r="E20" s="29">
        <f>VLOOKUP(C20,'Task 1'!$B$4:$E$24,4,0)</f>
        <v>5.3556053358641588E-3</v>
      </c>
      <c r="F20" s="29">
        <f t="shared" si="2"/>
        <v>0.99464439466413579</v>
      </c>
      <c r="G20" s="29">
        <f t="shared" si="3"/>
        <v>0.94919193589660422</v>
      </c>
      <c r="H20" s="32">
        <f>1/(1+Interest!C18)</f>
        <v>0.92838442542287913</v>
      </c>
      <c r="I20" s="29">
        <f>-PV(Interest!C18,1,,I19,0)</f>
        <v>0.37703903180798665</v>
      </c>
      <c r="J20" s="29">
        <f t="shared" si="4"/>
        <v>58.019993839031123</v>
      </c>
      <c r="K20" s="2"/>
      <c r="L20" s="2"/>
    </row>
    <row r="21" spans="1:12" x14ac:dyDescent="0.3">
      <c r="A21" s="2"/>
      <c r="B21" s="22">
        <v>17</v>
      </c>
      <c r="C21" s="22">
        <f t="shared" si="0"/>
        <v>37</v>
      </c>
      <c r="D21" s="23">
        <f t="shared" si="1"/>
        <v>34000</v>
      </c>
      <c r="E21" s="29">
        <f>VLOOKUP(C21,'Task 1'!$B$4:$E$24,4,0)</f>
        <v>6.0682925312161694E-3</v>
      </c>
      <c r="F21" s="29">
        <f t="shared" si="2"/>
        <v>0.99393170746878379</v>
      </c>
      <c r="G21" s="29">
        <f t="shared" si="3"/>
        <v>0.94343196156131215</v>
      </c>
      <c r="H21" s="32">
        <f>1/(1+Interest!C19)</f>
        <v>0.93160179612826288</v>
      </c>
      <c r="I21" s="29">
        <f>-PV(Interest!C19,1,,I20,0)</f>
        <v>0.35125023924278159</v>
      </c>
      <c r="J21" s="29">
        <f t="shared" si="4"/>
        <v>60.709709009919756</v>
      </c>
      <c r="K21" s="2"/>
      <c r="L21" s="2"/>
    </row>
    <row r="22" spans="1:12" x14ac:dyDescent="0.3">
      <c r="A22" s="2"/>
      <c r="B22" s="22">
        <v>18</v>
      </c>
      <c r="C22" s="22">
        <f t="shared" si="0"/>
        <v>38</v>
      </c>
      <c r="D22" s="23">
        <f t="shared" si="1"/>
        <v>36000</v>
      </c>
      <c r="E22" s="29">
        <f>VLOOKUP(C22,'Task 1'!$B$4:$E$24,4,0)</f>
        <v>6.6184111496785849E-3</v>
      </c>
      <c r="F22" s="29">
        <f t="shared" si="2"/>
        <v>0.99338158885032146</v>
      </c>
      <c r="G22" s="29">
        <f t="shared" si="3"/>
        <v>0.93718794094795166</v>
      </c>
      <c r="H22" s="32">
        <f>1/(1+Interest!C20)</f>
        <v>0.93334080005973374</v>
      </c>
      <c r="I22" s="29">
        <f>-PV(Interest!C20,1,,I21,0)</f>
        <v>0.32783617931603065</v>
      </c>
      <c r="J22" s="29">
        <f t="shared" si="4"/>
        <v>67.56728588887745</v>
      </c>
      <c r="K22" s="2"/>
      <c r="L22" s="2"/>
    </row>
    <row r="23" spans="1:12" x14ac:dyDescent="0.3">
      <c r="A23" s="2"/>
      <c r="B23" s="22">
        <v>19</v>
      </c>
      <c r="C23" s="22">
        <f t="shared" si="0"/>
        <v>39</v>
      </c>
      <c r="D23" s="23">
        <f t="shared" si="1"/>
        <v>38000</v>
      </c>
      <c r="E23" s="29">
        <f>VLOOKUP(C23,'Task 1'!$B$4:$E$24,4,0)</f>
        <v>7.2869489821331393E-3</v>
      </c>
      <c r="F23" s="29">
        <f t="shared" si="2"/>
        <v>0.99271305101786689</v>
      </c>
      <c r="G23" s="29">
        <f t="shared" si="3"/>
        <v>0.93035870023559353</v>
      </c>
      <c r="H23" s="32">
        <f>1/(1+Interest!C21)</f>
        <v>0.92572877998204084</v>
      </c>
      <c r="I23" s="29">
        <f>-PV(Interest!C21,1,,I22,0)</f>
        <v>0.30348738631220262</v>
      </c>
      <c r="J23" s="29">
        <f t="shared" si="4"/>
        <v>71.532709715929059</v>
      </c>
      <c r="K23" s="2"/>
      <c r="L23" s="2"/>
    </row>
    <row r="24" spans="1:12" x14ac:dyDescent="0.3">
      <c r="A24" s="2"/>
      <c r="B24" s="22">
        <v>20</v>
      </c>
      <c r="C24" s="22">
        <f t="shared" si="0"/>
        <v>40</v>
      </c>
      <c r="D24" s="23">
        <f t="shared" si="1"/>
        <v>40000</v>
      </c>
      <c r="E24" s="29">
        <f>VLOOKUP(C24,'Task 1'!$B$4:$E$24,4,0)</f>
        <v>7.9264991531654786E-3</v>
      </c>
      <c r="F24" s="29">
        <f t="shared" si="2"/>
        <v>0.99207350084683454</v>
      </c>
      <c r="G24" s="29">
        <f t="shared" si="3"/>
        <v>0.92298421278603593</v>
      </c>
      <c r="H24" s="32">
        <f>1/(1+Interest!C22)</f>
        <v>0.92778148890373346</v>
      </c>
      <c r="I24" s="29">
        <f>-PV(Interest!C22,1,,I23,0)</f>
        <v>0.28156997913623788</v>
      </c>
      <c r="J24" s="29">
        <f t="shared" si="4"/>
        <v>76.35588095652632</v>
      </c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19" t="s">
        <v>36</v>
      </c>
      <c r="J26" s="25">
        <f>SUM(J5:J24)</f>
        <v>758.04749338634917</v>
      </c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B28" s="6" t="s">
        <v>65</v>
      </c>
    </row>
    <row r="29" spans="1:12" x14ac:dyDescent="0.3">
      <c r="B29" s="9" t="s">
        <v>85</v>
      </c>
    </row>
    <row r="30" spans="1:12" x14ac:dyDescent="0.3">
      <c r="B30" s="9" t="s">
        <v>68</v>
      </c>
    </row>
    <row r="31" spans="1:12" x14ac:dyDescent="0.3">
      <c r="B31" s="9" t="s">
        <v>66</v>
      </c>
    </row>
    <row r="32" spans="1:12" x14ac:dyDescent="0.3">
      <c r="B32" s="9" t="s">
        <v>67</v>
      </c>
    </row>
    <row r="33" spans="2:2" x14ac:dyDescent="0.3">
      <c r="B33" s="9" t="s">
        <v>69</v>
      </c>
    </row>
    <row r="34" spans="2:2" x14ac:dyDescent="0.3">
      <c r="B34" s="9" t="s">
        <v>87</v>
      </c>
    </row>
    <row r="35" spans="2:2" x14ac:dyDescent="0.3">
      <c r="B35" s="9" t="s">
        <v>79</v>
      </c>
    </row>
  </sheetData>
  <mergeCells count="3">
    <mergeCell ref="E2:E3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34"/>
  <sheetViews>
    <sheetView topLeftCell="B1" zoomScale="70" zoomScaleNormal="70" workbookViewId="0">
      <selection activeCell="F35" sqref="F35"/>
    </sheetView>
  </sheetViews>
  <sheetFormatPr defaultRowHeight="14" x14ac:dyDescent="0.3"/>
  <cols>
    <col min="2" max="2" width="10.08203125" bestFit="1" customWidth="1"/>
    <col min="3" max="3" width="14.25" customWidth="1"/>
    <col min="4" max="4" width="19.33203125" bestFit="1" customWidth="1"/>
    <col min="5" max="5" width="21.9140625" bestFit="1" customWidth="1"/>
    <col min="6" max="6" width="24.4140625" bestFit="1" customWidth="1"/>
    <col min="7" max="7" width="10.4140625" customWidth="1"/>
    <col min="8" max="9" width="9.4140625" bestFit="1" customWidth="1"/>
    <col min="10" max="10" width="20.83203125" bestFit="1" customWidth="1"/>
    <col min="11" max="11" width="30.9140625" bestFit="1" customWidth="1"/>
    <col min="12" max="12" width="47.4140625" bestFit="1" customWidth="1"/>
  </cols>
  <sheetData>
    <row r="2" spans="2:12" ht="14.4" customHeight="1" x14ac:dyDescent="0.3">
      <c r="B2" s="26" t="s">
        <v>54</v>
      </c>
      <c r="C2" s="26" t="s">
        <v>110</v>
      </c>
      <c r="D2" s="26" t="s">
        <v>80</v>
      </c>
      <c r="E2" s="26" t="s">
        <v>82</v>
      </c>
      <c r="F2" s="26" t="s">
        <v>81</v>
      </c>
      <c r="G2" s="81" t="s">
        <v>29</v>
      </c>
      <c r="H2" s="81" t="s">
        <v>30</v>
      </c>
      <c r="I2" s="81" t="s">
        <v>32</v>
      </c>
      <c r="J2" s="28" t="s">
        <v>37</v>
      </c>
      <c r="K2" s="28" t="s">
        <v>70</v>
      </c>
      <c r="L2" s="28" t="s">
        <v>94</v>
      </c>
    </row>
    <row r="3" spans="2:12" x14ac:dyDescent="0.3">
      <c r="B3" s="26" t="s">
        <v>33</v>
      </c>
      <c r="C3" s="26" t="s">
        <v>34</v>
      </c>
      <c r="D3" s="26" t="s">
        <v>40</v>
      </c>
      <c r="E3" s="26" t="s">
        <v>42</v>
      </c>
      <c r="F3" s="26" t="s">
        <v>45</v>
      </c>
      <c r="G3" s="81"/>
      <c r="H3" s="81"/>
      <c r="I3" s="81"/>
      <c r="J3" s="28" t="s">
        <v>46</v>
      </c>
      <c r="K3" s="28" t="s">
        <v>47</v>
      </c>
      <c r="L3" s="28" t="s">
        <v>49</v>
      </c>
    </row>
    <row r="4" spans="2:12" x14ac:dyDescent="0.3">
      <c r="B4" s="22">
        <v>0</v>
      </c>
      <c r="C4" s="22">
        <v>20</v>
      </c>
      <c r="D4" s="33">
        <v>0</v>
      </c>
      <c r="E4" s="22">
        <v>1</v>
      </c>
      <c r="F4" s="34">
        <f>D4*E4</f>
        <v>0</v>
      </c>
      <c r="G4" s="35">
        <f>'Task 2'!E4</f>
        <v>2.0810665792258508E-3</v>
      </c>
      <c r="H4" s="35">
        <f>'Task 2'!F4</f>
        <v>1</v>
      </c>
      <c r="I4" s="35">
        <f>'Task 2'!G4</f>
        <v>1</v>
      </c>
      <c r="J4" s="35">
        <f>'Task 2'!H4</f>
        <v>1</v>
      </c>
      <c r="K4" s="35">
        <f>'Task 2'!I4</f>
        <v>1</v>
      </c>
      <c r="L4" s="35">
        <v>0</v>
      </c>
    </row>
    <row r="5" spans="2:12" x14ac:dyDescent="0.3">
      <c r="B5" s="22">
        <v>1</v>
      </c>
      <c r="C5" s="22">
        <f>C4+1</f>
        <v>21</v>
      </c>
      <c r="D5" s="33">
        <f>D4+5%</f>
        <v>0.05</v>
      </c>
      <c r="E5" s="22">
        <v>1</v>
      </c>
      <c r="F5" s="34">
        <f t="shared" ref="F5:F23" si="0">D5*E5</f>
        <v>0.05</v>
      </c>
      <c r="G5" s="35">
        <f>'Task 2'!E5</f>
        <v>2.0783772263773576E-3</v>
      </c>
      <c r="H5" s="35">
        <f>'Task 2'!F5</f>
        <v>0.99792162277362262</v>
      </c>
      <c r="I5" s="35">
        <f>'Task 2'!G5</f>
        <v>0.99792162277362262</v>
      </c>
      <c r="J5" s="35">
        <f>'Task 2'!H5</f>
        <v>0.95238095238095233</v>
      </c>
      <c r="K5" s="30">
        <f>'Task 2'!I5</f>
        <v>0.95238095238095233</v>
      </c>
      <c r="L5" s="36">
        <f>F5*K5*I5</f>
        <v>4.7520077274934409E-2</v>
      </c>
    </row>
    <row r="6" spans="2:12" x14ac:dyDescent="0.3">
      <c r="B6" s="22">
        <v>2</v>
      </c>
      <c r="C6" s="22">
        <f t="shared" ref="C6:C24" si="1">C5+1</f>
        <v>22</v>
      </c>
      <c r="D6" s="33">
        <f t="shared" ref="D6:D22" si="2">D5+5%</f>
        <v>0.1</v>
      </c>
      <c r="E6" s="22">
        <f>E5</f>
        <v>1</v>
      </c>
      <c r="F6" s="34">
        <f t="shared" si="0"/>
        <v>0.1</v>
      </c>
      <c r="G6" s="35">
        <f>'Task 2'!E6</f>
        <v>2.2255247186980681E-3</v>
      </c>
      <c r="H6" s="35">
        <f>'Task 2'!F6</f>
        <v>0.99777447528130192</v>
      </c>
      <c r="I6" s="35">
        <f>'Task 2'!G6</f>
        <v>0.99570072353481665</v>
      </c>
      <c r="J6" s="35">
        <f>'Task 2'!H6</f>
        <v>0.95568489157754899</v>
      </c>
      <c r="K6" s="30">
        <f>'Task 2'!I6</f>
        <v>0.91017608721671328</v>
      </c>
      <c r="L6" s="36">
        <f t="shared" ref="L6:L23" si="3">F6*K6*I6</f>
        <v>9.0626298858576981E-2</v>
      </c>
    </row>
    <row r="7" spans="2:12" x14ac:dyDescent="0.3">
      <c r="B7" s="22">
        <v>3</v>
      </c>
      <c r="C7" s="22">
        <f t="shared" si="1"/>
        <v>23</v>
      </c>
      <c r="D7" s="33">
        <f t="shared" si="2"/>
        <v>0.15000000000000002</v>
      </c>
      <c r="E7" s="22">
        <f t="shared" ref="E7:E23" si="4">E6</f>
        <v>1</v>
      </c>
      <c r="F7" s="34">
        <f t="shared" si="0"/>
        <v>0.15000000000000002</v>
      </c>
      <c r="G7" s="35">
        <f>'Task 2'!E7</f>
        <v>2.27679029898888E-3</v>
      </c>
      <c r="H7" s="35">
        <f>'Task 2'!F7</f>
        <v>0.99772320970101114</v>
      </c>
      <c r="I7" s="35">
        <f>'Task 2'!G7</f>
        <v>0.99343372178677636</v>
      </c>
      <c r="J7" s="35">
        <f>'Task 2'!H7</f>
        <v>0.95688285840047449</v>
      </c>
      <c r="K7" s="30">
        <f>'Task 2'!I7</f>
        <v>0.87093189598368825</v>
      </c>
      <c r="L7" s="36">
        <f t="shared" si="3"/>
        <v>0.12978196722748336</v>
      </c>
    </row>
    <row r="8" spans="2:12" x14ac:dyDescent="0.3">
      <c r="B8" s="22">
        <v>4</v>
      </c>
      <c r="C8" s="22">
        <f t="shared" si="1"/>
        <v>24</v>
      </c>
      <c r="D8" s="33">
        <f t="shared" si="2"/>
        <v>0.2</v>
      </c>
      <c r="E8" s="22">
        <f t="shared" si="4"/>
        <v>1</v>
      </c>
      <c r="F8" s="34">
        <f t="shared" si="0"/>
        <v>0.2</v>
      </c>
      <c r="G8" s="35">
        <f>'Task 2'!E8</f>
        <v>2.3500598633528634E-3</v>
      </c>
      <c r="H8" s="35">
        <f>'Task 2'!F8</f>
        <v>0.9976499401366471</v>
      </c>
      <c r="I8" s="35">
        <f>'Task 2'!G8</f>
        <v>0.99109909307030397</v>
      </c>
      <c r="J8" s="35">
        <f>'Task 2'!H8</f>
        <v>0.94864959729824594</v>
      </c>
      <c r="K8" s="30">
        <f>'Task 2'!I8</f>
        <v>0.82620919239912372</v>
      </c>
      <c r="L8" s="36">
        <f t="shared" si="3"/>
        <v>0.16377103625462397</v>
      </c>
    </row>
    <row r="9" spans="2:12" x14ac:dyDescent="0.3">
      <c r="B9" s="22">
        <v>5</v>
      </c>
      <c r="C9" s="22">
        <f t="shared" si="1"/>
        <v>25</v>
      </c>
      <c r="D9" s="33">
        <f t="shared" si="2"/>
        <v>0.25</v>
      </c>
      <c r="E9" s="22">
        <f t="shared" si="4"/>
        <v>1</v>
      </c>
      <c r="F9" s="34">
        <f t="shared" si="0"/>
        <v>0.25</v>
      </c>
      <c r="G9" s="35">
        <f>'Task 2'!E9</f>
        <v>2.3928724984670418E-3</v>
      </c>
      <c r="H9" s="35">
        <f>'Task 2'!F9</f>
        <v>0.99760712750153291</v>
      </c>
      <c r="I9" s="35">
        <f>'Task 2'!G9</f>
        <v>0.98872751930724034</v>
      </c>
      <c r="J9" s="35">
        <f>'Task 2'!H9</f>
        <v>0.94433164927522539</v>
      </c>
      <c r="K9" s="30">
        <f>'Task 2'!I9</f>
        <v>0.78021548930461648</v>
      </c>
      <c r="L9" s="36">
        <f t="shared" si="3"/>
        <v>0.19285513131630955</v>
      </c>
    </row>
    <row r="10" spans="2:12" x14ac:dyDescent="0.3">
      <c r="B10" s="22">
        <v>6</v>
      </c>
      <c r="C10" s="22">
        <f t="shared" si="1"/>
        <v>26</v>
      </c>
      <c r="D10" s="33">
        <f t="shared" si="2"/>
        <v>0.3</v>
      </c>
      <c r="E10" s="22">
        <f t="shared" si="4"/>
        <v>1</v>
      </c>
      <c r="F10" s="34">
        <f t="shared" si="0"/>
        <v>0.3</v>
      </c>
      <c r="G10" s="35">
        <f>'Task 2'!E10</f>
        <v>2.4845841813630467E-3</v>
      </c>
      <c r="H10" s="35">
        <f>'Task 2'!F10</f>
        <v>0.99751541581863701</v>
      </c>
      <c r="I10" s="35">
        <f>'Task 2'!G10</f>
        <v>0.98627094255309133</v>
      </c>
      <c r="J10" s="35">
        <f>'Task 2'!H10</f>
        <v>0.94656633063561935</v>
      </c>
      <c r="K10" s="30">
        <f>'Task 2'!I10</f>
        <v>0.73852571281614521</v>
      </c>
      <c r="L10" s="36">
        <f t="shared" si="3"/>
        <v>0.21851593526366195</v>
      </c>
    </row>
    <row r="11" spans="2:12" x14ac:dyDescent="0.3">
      <c r="B11" s="22">
        <v>7</v>
      </c>
      <c r="C11" s="22">
        <f t="shared" si="1"/>
        <v>27</v>
      </c>
      <c r="D11" s="33">
        <f t="shared" si="2"/>
        <v>0.35</v>
      </c>
      <c r="E11" s="22">
        <f t="shared" si="4"/>
        <v>1</v>
      </c>
      <c r="F11" s="34">
        <f t="shared" si="0"/>
        <v>0.35</v>
      </c>
      <c r="G11" s="35">
        <f>'Task 2'!E11</f>
        <v>2.5901575060453567E-3</v>
      </c>
      <c r="H11" s="35">
        <f>'Task 2'!F11</f>
        <v>0.99740984249395459</v>
      </c>
      <c r="I11" s="35">
        <f>'Task 2'!G11</f>
        <v>0.98371634546824294</v>
      </c>
      <c r="J11" s="35">
        <f>'Task 2'!H11</f>
        <v>0.94975781175800178</v>
      </c>
      <c r="K11" s="30">
        <f>'Task 2'!I11</f>
        <v>0.70142056493128047</v>
      </c>
      <c r="L11" s="36">
        <f t="shared" si="3"/>
        <v>0.24149960616966434</v>
      </c>
    </row>
    <row r="12" spans="2:12" x14ac:dyDescent="0.3">
      <c r="B12" s="22">
        <v>8</v>
      </c>
      <c r="C12" s="22">
        <f t="shared" si="1"/>
        <v>28</v>
      </c>
      <c r="D12" s="33">
        <f t="shared" si="2"/>
        <v>0.39999999999999997</v>
      </c>
      <c r="E12" s="22">
        <f t="shared" si="4"/>
        <v>1</v>
      </c>
      <c r="F12" s="34">
        <f t="shared" si="0"/>
        <v>0.39999999999999997</v>
      </c>
      <c r="G12" s="35">
        <f>'Task 2'!E12</f>
        <v>2.949890619420182E-3</v>
      </c>
      <c r="H12" s="35">
        <f>'Task 2'!F12</f>
        <v>0.99705010938057981</v>
      </c>
      <c r="I12" s="35">
        <f>'Task 2'!G12</f>
        <v>0.98081448984857589</v>
      </c>
      <c r="J12" s="35">
        <f>'Task 2'!H12</f>
        <v>0.95073301515468434</v>
      </c>
      <c r="K12" s="30">
        <f>'Task 2'!I12</f>
        <v>0.66686368858861833</v>
      </c>
      <c r="L12" s="36">
        <f t="shared" si="3"/>
        <v>0.26162782740863405</v>
      </c>
    </row>
    <row r="13" spans="2:12" x14ac:dyDescent="0.3">
      <c r="B13" s="22">
        <v>9</v>
      </c>
      <c r="C13" s="22">
        <f t="shared" si="1"/>
        <v>29</v>
      </c>
      <c r="D13" s="33">
        <f t="shared" si="2"/>
        <v>0.44999999999999996</v>
      </c>
      <c r="E13" s="22">
        <f t="shared" si="4"/>
        <v>1</v>
      </c>
      <c r="F13" s="34">
        <f t="shared" si="0"/>
        <v>0.44999999999999996</v>
      </c>
      <c r="G13" s="35">
        <f>'Task 2'!E13</f>
        <v>3.0722740112785057E-3</v>
      </c>
      <c r="H13" s="35">
        <f>'Task 2'!F13</f>
        <v>0.99692772598872148</v>
      </c>
      <c r="I13" s="35">
        <f>'Task 2'!G13</f>
        <v>0.97780115898152875</v>
      </c>
      <c r="J13" s="35">
        <f>'Task 2'!H13</f>
        <v>0.94282697239402624</v>
      </c>
      <c r="K13" s="30">
        <f>'Task 2'!I13</f>
        <v>0.62873707251151978</v>
      </c>
      <c r="L13" s="36">
        <f t="shared" si="3"/>
        <v>0.27665092718838785</v>
      </c>
    </row>
    <row r="14" spans="2:12" x14ac:dyDescent="0.3">
      <c r="B14" s="22">
        <v>10</v>
      </c>
      <c r="C14" s="22">
        <f t="shared" si="1"/>
        <v>30</v>
      </c>
      <c r="D14" s="33">
        <f t="shared" si="2"/>
        <v>0.49999999999999994</v>
      </c>
      <c r="E14" s="22">
        <f t="shared" si="4"/>
        <v>1</v>
      </c>
      <c r="F14" s="34">
        <f t="shared" si="0"/>
        <v>0.49999999999999994</v>
      </c>
      <c r="G14" s="35">
        <f>'Task 2'!E14</f>
        <v>3.2446757756444916E-3</v>
      </c>
      <c r="H14" s="35">
        <f>'Task 2'!F14</f>
        <v>0.99675532422435553</v>
      </c>
      <c r="I14" s="35">
        <f>'Task 2'!G14</f>
        <v>0.97462851124758432</v>
      </c>
      <c r="J14" s="35">
        <f>'Task 2'!H14</f>
        <v>0.93753222767032618</v>
      </c>
      <c r="K14" s="30">
        <f>'Task 2'!I14</f>
        <v>0.5894612682106446</v>
      </c>
      <c r="L14" s="36">
        <f t="shared" si="3"/>
        <v>0.28725287913712672</v>
      </c>
    </row>
    <row r="15" spans="2:12" x14ac:dyDescent="0.3">
      <c r="B15" s="22">
        <v>11</v>
      </c>
      <c r="C15" s="22">
        <f t="shared" si="1"/>
        <v>31</v>
      </c>
      <c r="D15" s="33">
        <f t="shared" si="2"/>
        <v>0.54999999999999993</v>
      </c>
      <c r="E15" s="22">
        <f t="shared" si="4"/>
        <v>1</v>
      </c>
      <c r="F15" s="34">
        <f t="shared" si="0"/>
        <v>0.54999999999999993</v>
      </c>
      <c r="G15" s="35">
        <f>'Task 2'!E15</f>
        <v>3.4522031676116221E-3</v>
      </c>
      <c r="H15" s="35">
        <f>'Task 2'!F15</f>
        <v>0.99654779683238837</v>
      </c>
      <c r="I15" s="35">
        <f>'Task 2'!G15</f>
        <v>0.97126389561381077</v>
      </c>
      <c r="J15" s="35">
        <f>'Task 2'!H15</f>
        <v>0.93134150430279772</v>
      </c>
      <c r="K15" s="30">
        <f>'Task 2'!I15</f>
        <v>0.54898974426353664</v>
      </c>
      <c r="L15" s="36">
        <f t="shared" si="3"/>
        <v>0.29326765471598776</v>
      </c>
    </row>
    <row r="16" spans="2:12" x14ac:dyDescent="0.3">
      <c r="B16" s="22">
        <v>12</v>
      </c>
      <c r="C16" s="22">
        <f t="shared" si="1"/>
        <v>32</v>
      </c>
      <c r="D16" s="33">
        <f t="shared" si="2"/>
        <v>0.6</v>
      </c>
      <c r="E16" s="22">
        <f t="shared" si="4"/>
        <v>1</v>
      </c>
      <c r="F16" s="34">
        <f t="shared" si="0"/>
        <v>0.6</v>
      </c>
      <c r="G16" s="35">
        <f>'Task 2'!E16</f>
        <v>3.7968361645724031E-3</v>
      </c>
      <c r="H16" s="35">
        <f>'Task 2'!F16</f>
        <v>0.99620316383542762</v>
      </c>
      <c r="I16" s="35">
        <f>'Task 2'!G16</f>
        <v>0.96757616572960081</v>
      </c>
      <c r="J16" s="35">
        <f>'Task 2'!H16</f>
        <v>0.9321054397673465</v>
      </c>
      <c r="K16" s="30">
        <f>'Task 2'!I16</f>
        <v>0.51171632700452685</v>
      </c>
      <c r="L16" s="36">
        <f t="shared" si="3"/>
        <v>0.29707471297456478</v>
      </c>
    </row>
    <row r="17" spans="2:12" x14ac:dyDescent="0.3">
      <c r="B17" s="22">
        <v>13</v>
      </c>
      <c r="C17" s="22">
        <f t="shared" si="1"/>
        <v>33</v>
      </c>
      <c r="D17" s="33">
        <f t="shared" si="2"/>
        <v>0.65</v>
      </c>
      <c r="E17" s="22">
        <f t="shared" si="4"/>
        <v>1</v>
      </c>
      <c r="F17" s="34">
        <f t="shared" si="0"/>
        <v>0.65</v>
      </c>
      <c r="G17" s="35">
        <f>'Task 2'!E17</f>
        <v>4.1728682892385313E-3</v>
      </c>
      <c r="H17" s="35">
        <f>'Task 2'!F17</f>
        <v>0.99582713171076143</v>
      </c>
      <c r="I17" s="35">
        <f>'Task 2'!G17</f>
        <v>0.96353859783020468</v>
      </c>
      <c r="J17" s="35">
        <f>'Task 2'!H17</f>
        <v>0.92429984286902667</v>
      </c>
      <c r="K17" s="30">
        <f>'Task 2'!I17</f>
        <v>0.47297932064379961</v>
      </c>
      <c r="L17" s="36">
        <f t="shared" si="3"/>
        <v>0.29622699042027612</v>
      </c>
    </row>
    <row r="18" spans="2:12" x14ac:dyDescent="0.3">
      <c r="B18" s="22">
        <v>14</v>
      </c>
      <c r="C18" s="22">
        <f t="shared" si="1"/>
        <v>34</v>
      </c>
      <c r="D18" s="33">
        <f t="shared" si="2"/>
        <v>0.70000000000000007</v>
      </c>
      <c r="E18" s="22">
        <f t="shared" si="4"/>
        <v>1</v>
      </c>
      <c r="F18" s="34">
        <f t="shared" si="0"/>
        <v>0.70000000000000007</v>
      </c>
      <c r="G18" s="35">
        <f>'Task 2'!E18</f>
        <v>4.5691847352388824E-3</v>
      </c>
      <c r="H18" s="35">
        <f>'Task 2'!F18</f>
        <v>0.99543081526476107</v>
      </c>
      <c r="I18" s="35">
        <f>'Task 2'!G18</f>
        <v>0.95913601197718534</v>
      </c>
      <c r="J18" s="35">
        <f>'Task 2'!H18</f>
        <v>0.92627756833612751</v>
      </c>
      <c r="K18" s="30">
        <f>'Task 2'!I18</f>
        <v>0.43811013499921225</v>
      </c>
      <c r="L18" s="36">
        <f t="shared" si="3"/>
        <v>0.29414504538295155</v>
      </c>
    </row>
    <row r="19" spans="2:12" x14ac:dyDescent="0.3">
      <c r="B19" s="22">
        <v>15</v>
      </c>
      <c r="C19" s="22">
        <f t="shared" si="1"/>
        <v>35</v>
      </c>
      <c r="D19" s="33">
        <f t="shared" si="2"/>
        <v>0.75000000000000011</v>
      </c>
      <c r="E19" s="22">
        <f t="shared" si="4"/>
        <v>1</v>
      </c>
      <c r="F19" s="34">
        <f t="shared" si="0"/>
        <v>0.75000000000000011</v>
      </c>
      <c r="G19" s="35">
        <f>'Task 2'!E19</f>
        <v>5.0391256560570006E-3</v>
      </c>
      <c r="H19" s="35">
        <f>'Task 2'!F19</f>
        <v>0.99496087434394298</v>
      </c>
      <c r="I19" s="35">
        <f>'Task 2'!G19</f>
        <v>0.95430280509158294</v>
      </c>
      <c r="J19" s="35">
        <f>'Task 2'!H19</f>
        <v>0.92699024806259045</v>
      </c>
      <c r="K19" s="30">
        <f>'Task 2'!I19</f>
        <v>0.40612382272165476</v>
      </c>
      <c r="L19" s="36">
        <f t="shared" si="3"/>
        <v>0.29067382742834397</v>
      </c>
    </row>
    <row r="20" spans="2:12" x14ac:dyDescent="0.3">
      <c r="B20" s="22">
        <v>16</v>
      </c>
      <c r="C20" s="22">
        <f t="shared" si="1"/>
        <v>36</v>
      </c>
      <c r="D20" s="33">
        <f t="shared" si="2"/>
        <v>0.80000000000000016</v>
      </c>
      <c r="E20" s="22">
        <f t="shared" si="4"/>
        <v>1</v>
      </c>
      <c r="F20" s="34">
        <f t="shared" si="0"/>
        <v>0.80000000000000016</v>
      </c>
      <c r="G20" s="35">
        <f>'Task 2'!E20</f>
        <v>5.3556053358641588E-3</v>
      </c>
      <c r="H20" s="35">
        <f>'Task 2'!F20</f>
        <v>0.99464439466413579</v>
      </c>
      <c r="I20" s="35">
        <f>'Task 2'!G20</f>
        <v>0.94919193589660422</v>
      </c>
      <c r="J20" s="35">
        <f>'Task 2'!H20</f>
        <v>0.92838442542287913</v>
      </c>
      <c r="K20" s="30">
        <f>'Task 2'!I20</f>
        <v>0.37703903180798665</v>
      </c>
      <c r="L20" s="36">
        <f t="shared" si="3"/>
        <v>0.2863059268083234</v>
      </c>
    </row>
    <row r="21" spans="2:12" x14ac:dyDescent="0.3">
      <c r="B21" s="22">
        <v>17</v>
      </c>
      <c r="C21" s="22">
        <f t="shared" si="1"/>
        <v>37</v>
      </c>
      <c r="D21" s="33">
        <f t="shared" si="2"/>
        <v>0.8500000000000002</v>
      </c>
      <c r="E21" s="22">
        <f t="shared" si="4"/>
        <v>1</v>
      </c>
      <c r="F21" s="34">
        <f t="shared" si="0"/>
        <v>0.8500000000000002</v>
      </c>
      <c r="G21" s="35">
        <f>'Task 2'!E21</f>
        <v>6.0682925312161694E-3</v>
      </c>
      <c r="H21" s="35">
        <f>'Task 2'!F21</f>
        <v>0.99393170746878379</v>
      </c>
      <c r="I21" s="35">
        <f>'Task 2'!G21</f>
        <v>0.94343196156131215</v>
      </c>
      <c r="J21" s="35">
        <f>'Task 2'!H21</f>
        <v>0.93160179612826288</v>
      </c>
      <c r="K21" s="30">
        <f>'Task 2'!I21</f>
        <v>0.35125023924278159</v>
      </c>
      <c r="L21" s="36">
        <f t="shared" si="3"/>
        <v>0.28167359687654303</v>
      </c>
    </row>
    <row r="22" spans="2:12" x14ac:dyDescent="0.3">
      <c r="B22" s="22">
        <v>18</v>
      </c>
      <c r="C22" s="22">
        <f t="shared" si="1"/>
        <v>38</v>
      </c>
      <c r="D22" s="33">
        <f t="shared" si="2"/>
        <v>0.90000000000000024</v>
      </c>
      <c r="E22" s="22">
        <f t="shared" si="4"/>
        <v>1</v>
      </c>
      <c r="F22" s="34">
        <f t="shared" si="0"/>
        <v>0.90000000000000024</v>
      </c>
      <c r="G22" s="35">
        <f>'Task 2'!E22</f>
        <v>6.6184111496785849E-3</v>
      </c>
      <c r="H22" s="35">
        <f>'Task 2'!F22</f>
        <v>0.99338158885032146</v>
      </c>
      <c r="I22" s="35">
        <f>'Task 2'!G22</f>
        <v>0.93718794094795166</v>
      </c>
      <c r="J22" s="35">
        <f>'Task 2'!H22</f>
        <v>0.93334080005973374</v>
      </c>
      <c r="K22" s="30">
        <f>'Task 2'!I22</f>
        <v>0.32783617931603065</v>
      </c>
      <c r="L22" s="36">
        <f t="shared" si="3"/>
        <v>0.27651970247529084</v>
      </c>
    </row>
    <row r="23" spans="2:12" x14ac:dyDescent="0.3">
      <c r="B23" s="22">
        <v>19</v>
      </c>
      <c r="C23" s="22">
        <f t="shared" si="1"/>
        <v>39</v>
      </c>
      <c r="D23" s="33">
        <f>D22+5%</f>
        <v>0.95000000000000029</v>
      </c>
      <c r="E23" s="22">
        <f t="shared" si="4"/>
        <v>1</v>
      </c>
      <c r="F23" s="34">
        <f t="shared" si="0"/>
        <v>0.95000000000000029</v>
      </c>
      <c r="G23" s="35">
        <f>'Task 2'!E23</f>
        <v>7.2869489821331393E-3</v>
      </c>
      <c r="H23" s="35">
        <f>'Task 2'!F23</f>
        <v>0.99271305101786689</v>
      </c>
      <c r="I23" s="35">
        <f>'Task 2'!G23</f>
        <v>0.93035870023559353</v>
      </c>
      <c r="J23" s="35">
        <f>'Task 2'!H23</f>
        <v>0.92572877998204084</v>
      </c>
      <c r="K23" s="30">
        <f>'Task 2'!I23</f>
        <v>0.30348738631220262</v>
      </c>
      <c r="L23" s="36">
        <f t="shared" si="3"/>
        <v>0.26823452375395246</v>
      </c>
    </row>
    <row r="24" spans="2:12" x14ac:dyDescent="0.3">
      <c r="B24" s="22">
        <v>20</v>
      </c>
      <c r="C24" s="22">
        <f t="shared" si="1"/>
        <v>40</v>
      </c>
      <c r="D24" s="37"/>
      <c r="E24" s="22"/>
      <c r="F24" s="38"/>
      <c r="G24" s="35">
        <f>'Task 2'!E24</f>
        <v>7.9264991531654786E-3</v>
      </c>
      <c r="H24" s="35">
        <f>'Task 2'!F24</f>
        <v>0.99207350084683454</v>
      </c>
      <c r="I24" s="35">
        <f>'Task 2'!G24</f>
        <v>0.92298421278603593</v>
      </c>
      <c r="J24" s="35">
        <f>'Task 2'!H24</f>
        <v>0.92778148890373346</v>
      </c>
      <c r="K24" s="30">
        <f>'Task 2'!I24</f>
        <v>0.28156997913623788</v>
      </c>
      <c r="L24" s="39"/>
    </row>
    <row r="25" spans="2:12" x14ac:dyDescent="0.3">
      <c r="J25" s="11"/>
    </row>
    <row r="26" spans="2:12" x14ac:dyDescent="0.3">
      <c r="K26" s="40" t="s">
        <v>50</v>
      </c>
      <c r="L26" s="41">
        <f>SUM(L5:L23)</f>
        <v>4.4942236669356372</v>
      </c>
    </row>
    <row r="28" spans="2:12" x14ac:dyDescent="0.3">
      <c r="B28" s="6" t="s">
        <v>65</v>
      </c>
    </row>
    <row r="29" spans="2:12" x14ac:dyDescent="0.3">
      <c r="B29" s="9" t="s">
        <v>96</v>
      </c>
    </row>
    <row r="30" spans="2:12" x14ac:dyDescent="0.3">
      <c r="B30" s="9" t="s">
        <v>95</v>
      </c>
    </row>
    <row r="31" spans="2:12" x14ac:dyDescent="0.3">
      <c r="B31" s="9" t="s">
        <v>97</v>
      </c>
    </row>
    <row r="32" spans="2:12" x14ac:dyDescent="0.3">
      <c r="B32" s="9" t="s">
        <v>98</v>
      </c>
    </row>
    <row r="33" spans="2:2" x14ac:dyDescent="0.3">
      <c r="B33" s="9"/>
    </row>
    <row r="34" spans="2:2" x14ac:dyDescent="0.3">
      <c r="B34" s="9"/>
    </row>
  </sheetData>
  <mergeCells count="3">
    <mergeCell ref="G2:G3"/>
    <mergeCell ref="H2:H3"/>
    <mergeCell ref="I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31"/>
  <sheetViews>
    <sheetView zoomScale="70" zoomScaleNormal="70" workbookViewId="0">
      <selection activeCell="M6" sqref="M6"/>
    </sheetView>
  </sheetViews>
  <sheetFormatPr defaultRowHeight="14" x14ac:dyDescent="0.3"/>
  <cols>
    <col min="2" max="2" width="10.1640625" bestFit="1" customWidth="1"/>
    <col min="3" max="3" width="12.75" customWidth="1"/>
    <col min="9" max="9" width="20" bestFit="1" customWidth="1"/>
    <col min="10" max="10" width="29.6640625" bestFit="1" customWidth="1"/>
    <col min="12" max="12" width="24.08203125" customWidth="1"/>
    <col min="13" max="13" width="47.4140625" bestFit="1" customWidth="1"/>
  </cols>
  <sheetData>
    <row r="1" spans="2:13" x14ac:dyDescent="0.3">
      <c r="D1" s="50"/>
      <c r="H1" s="50"/>
      <c r="K1" s="50"/>
    </row>
    <row r="2" spans="2:13" x14ac:dyDescent="0.3">
      <c r="B2" s="82" t="s">
        <v>51</v>
      </c>
      <c r="C2" s="82"/>
      <c r="D2" s="50"/>
      <c r="E2" s="82" t="s">
        <v>52</v>
      </c>
      <c r="F2" s="82"/>
      <c r="G2" s="82"/>
      <c r="H2" s="50"/>
      <c r="I2" s="82" t="s">
        <v>31</v>
      </c>
      <c r="J2" s="82"/>
      <c r="K2" s="50"/>
      <c r="L2" s="82" t="s">
        <v>53</v>
      </c>
      <c r="M2" s="82"/>
    </row>
    <row r="3" spans="2:13" x14ac:dyDescent="0.3">
      <c r="D3" s="50"/>
      <c r="H3" s="50"/>
      <c r="K3" s="50"/>
    </row>
    <row r="4" spans="2:13" ht="14.4" customHeight="1" x14ac:dyDescent="0.3">
      <c r="B4" s="26" t="s">
        <v>54</v>
      </c>
      <c r="C4" s="26" t="s">
        <v>110</v>
      </c>
      <c r="D4" s="51"/>
      <c r="E4" s="81" t="s">
        <v>29</v>
      </c>
      <c r="F4" s="81" t="s">
        <v>30</v>
      </c>
      <c r="G4" s="81" t="s">
        <v>32</v>
      </c>
      <c r="H4" s="51"/>
      <c r="I4" s="43" t="s">
        <v>37</v>
      </c>
      <c r="J4" s="43" t="s">
        <v>44</v>
      </c>
      <c r="K4" s="51"/>
      <c r="L4" s="26" t="s">
        <v>82</v>
      </c>
      <c r="M4" s="26" t="s">
        <v>99</v>
      </c>
    </row>
    <row r="5" spans="2:13" x14ac:dyDescent="0.3">
      <c r="B5" s="26" t="s">
        <v>33</v>
      </c>
      <c r="C5" s="26" t="s">
        <v>34</v>
      </c>
      <c r="D5" s="51"/>
      <c r="E5" s="81"/>
      <c r="F5" s="81"/>
      <c r="G5" s="81"/>
      <c r="H5" s="51"/>
      <c r="I5" s="28" t="s">
        <v>46</v>
      </c>
      <c r="J5" s="28" t="s">
        <v>47</v>
      </c>
      <c r="K5" s="51"/>
      <c r="L5" s="26" t="s">
        <v>42</v>
      </c>
      <c r="M5" s="62" t="s">
        <v>119</v>
      </c>
    </row>
    <row r="6" spans="2:13" x14ac:dyDescent="0.3">
      <c r="B6" s="22">
        <v>0</v>
      </c>
      <c r="C6" s="44">
        <f>'Task 3'!C4</f>
        <v>20</v>
      </c>
      <c r="D6" s="51"/>
      <c r="E6" s="35">
        <f>'Task 3'!G4</f>
        <v>2.0810665792258508E-3</v>
      </c>
      <c r="F6" s="35">
        <f>'Task 3'!H4</f>
        <v>1</v>
      </c>
      <c r="G6" s="35">
        <f>'Task 3'!I4</f>
        <v>1</v>
      </c>
      <c r="H6" s="51"/>
      <c r="I6" s="45">
        <f>'Task 3'!J4</f>
        <v>1</v>
      </c>
      <c r="J6" s="45">
        <f>'Task 3'!K4</f>
        <v>1</v>
      </c>
      <c r="K6" s="51"/>
      <c r="L6" s="46">
        <v>1</v>
      </c>
      <c r="M6" s="47">
        <f>L6*J6*G6</f>
        <v>1</v>
      </c>
    </row>
    <row r="7" spans="2:13" x14ac:dyDescent="0.3">
      <c r="B7" s="22">
        <v>1</v>
      </c>
      <c r="C7" s="44">
        <f>'Task 3'!C5</f>
        <v>21</v>
      </c>
      <c r="D7" s="51"/>
      <c r="E7" s="35">
        <f>'Task 3'!G5</f>
        <v>2.0783772263773576E-3</v>
      </c>
      <c r="F7" s="35">
        <f>'Task 3'!H5</f>
        <v>0.99792162277362262</v>
      </c>
      <c r="G7" s="35">
        <f>'Task 3'!I5</f>
        <v>0.99792162277362262</v>
      </c>
      <c r="H7" s="51"/>
      <c r="I7" s="45">
        <f>'Task 3'!J5</f>
        <v>0.95238095238095233</v>
      </c>
      <c r="J7" s="45">
        <f>'Task 3'!K5</f>
        <v>0.95238095238095233</v>
      </c>
      <c r="K7" s="51"/>
      <c r="L7" s="46">
        <f>L6</f>
        <v>1</v>
      </c>
      <c r="M7" s="47">
        <f t="shared" ref="M7:M25" si="0">L7*J7*G7</f>
        <v>0.95040154549868816</v>
      </c>
    </row>
    <row r="8" spans="2:13" x14ac:dyDescent="0.3">
      <c r="B8" s="22">
        <v>2</v>
      </c>
      <c r="C8" s="44">
        <f>'Task 3'!C6</f>
        <v>22</v>
      </c>
      <c r="D8" s="51"/>
      <c r="E8" s="35">
        <f>'Task 3'!G6</f>
        <v>2.2255247186980681E-3</v>
      </c>
      <c r="F8" s="35">
        <f>'Task 3'!H6</f>
        <v>0.99777447528130192</v>
      </c>
      <c r="G8" s="35">
        <f>'Task 3'!I6</f>
        <v>0.99570072353481665</v>
      </c>
      <c r="H8" s="51"/>
      <c r="I8" s="45">
        <f>'Task 3'!J6</f>
        <v>0.95568489157754899</v>
      </c>
      <c r="J8" s="45">
        <f>'Task 3'!K6</f>
        <v>0.91017608721671328</v>
      </c>
      <c r="K8" s="51"/>
      <c r="L8" s="46">
        <f t="shared" ref="L8:L25" si="1">L7</f>
        <v>1</v>
      </c>
      <c r="M8" s="47">
        <f t="shared" si="0"/>
        <v>0.90626298858576981</v>
      </c>
    </row>
    <row r="9" spans="2:13" x14ac:dyDescent="0.3">
      <c r="B9" s="22">
        <v>3</v>
      </c>
      <c r="C9" s="44">
        <f>'Task 3'!C7</f>
        <v>23</v>
      </c>
      <c r="D9" s="51"/>
      <c r="E9" s="35">
        <f>'Task 3'!G7</f>
        <v>2.27679029898888E-3</v>
      </c>
      <c r="F9" s="35">
        <f>'Task 3'!H7</f>
        <v>0.99772320970101114</v>
      </c>
      <c r="G9" s="35">
        <f>'Task 3'!I7</f>
        <v>0.99343372178677636</v>
      </c>
      <c r="H9" s="51"/>
      <c r="I9" s="45">
        <f>'Task 3'!J7</f>
        <v>0.95688285840047449</v>
      </c>
      <c r="J9" s="45">
        <f>'Task 3'!K7</f>
        <v>0.87093189598368825</v>
      </c>
      <c r="K9" s="51"/>
      <c r="L9" s="46">
        <f t="shared" si="1"/>
        <v>1</v>
      </c>
      <c r="M9" s="47">
        <f t="shared" si="0"/>
        <v>0.86521311484988905</v>
      </c>
    </row>
    <row r="10" spans="2:13" x14ac:dyDescent="0.3">
      <c r="B10" s="22">
        <v>4</v>
      </c>
      <c r="C10" s="44">
        <f>'Task 3'!C8</f>
        <v>24</v>
      </c>
      <c r="D10" s="51"/>
      <c r="E10" s="35">
        <f>'Task 3'!G8</f>
        <v>2.3500598633528634E-3</v>
      </c>
      <c r="F10" s="35">
        <f>'Task 3'!H8</f>
        <v>0.9976499401366471</v>
      </c>
      <c r="G10" s="35">
        <f>'Task 3'!I8</f>
        <v>0.99109909307030397</v>
      </c>
      <c r="H10" s="51"/>
      <c r="I10" s="45">
        <f>'Task 3'!J8</f>
        <v>0.94864959729824594</v>
      </c>
      <c r="J10" s="45">
        <f>'Task 3'!K8</f>
        <v>0.82620919239912372</v>
      </c>
      <c r="K10" s="51"/>
      <c r="L10" s="46">
        <f t="shared" si="1"/>
        <v>1</v>
      </c>
      <c r="M10" s="47">
        <f t="shared" si="0"/>
        <v>0.81885518127311985</v>
      </c>
    </row>
    <row r="11" spans="2:13" x14ac:dyDescent="0.3">
      <c r="B11" s="22">
        <v>5</v>
      </c>
      <c r="C11" s="44">
        <f>'Task 3'!C9</f>
        <v>25</v>
      </c>
      <c r="D11" s="51"/>
      <c r="E11" s="35">
        <f>'Task 3'!G9</f>
        <v>2.3928724984670418E-3</v>
      </c>
      <c r="F11" s="35">
        <f>'Task 3'!H9</f>
        <v>0.99760712750153291</v>
      </c>
      <c r="G11" s="35">
        <f>'Task 3'!I9</f>
        <v>0.98872751930724034</v>
      </c>
      <c r="H11" s="51"/>
      <c r="I11" s="45">
        <f>'Task 3'!J9</f>
        <v>0.94433164927522539</v>
      </c>
      <c r="J11" s="45">
        <f>'Task 3'!K9</f>
        <v>0.78021548930461648</v>
      </c>
      <c r="K11" s="51"/>
      <c r="L11" s="46">
        <f t="shared" si="1"/>
        <v>1</v>
      </c>
      <c r="M11" s="47">
        <f t="shared" si="0"/>
        <v>0.77142052526523819</v>
      </c>
    </row>
    <row r="12" spans="2:13" x14ac:dyDescent="0.3">
      <c r="B12" s="22">
        <v>6</v>
      </c>
      <c r="C12" s="44">
        <f>'Task 3'!C10</f>
        <v>26</v>
      </c>
      <c r="D12" s="51"/>
      <c r="E12" s="35">
        <f>'Task 3'!G10</f>
        <v>2.4845841813630467E-3</v>
      </c>
      <c r="F12" s="35">
        <f>'Task 3'!H10</f>
        <v>0.99751541581863701</v>
      </c>
      <c r="G12" s="35">
        <f>'Task 3'!I10</f>
        <v>0.98627094255309133</v>
      </c>
      <c r="H12" s="51"/>
      <c r="I12" s="45">
        <f>'Task 3'!J10</f>
        <v>0.94656633063561935</v>
      </c>
      <c r="J12" s="45">
        <f>'Task 3'!K10</f>
        <v>0.73852571281614521</v>
      </c>
      <c r="K12" s="51"/>
      <c r="L12" s="46">
        <f t="shared" si="1"/>
        <v>1</v>
      </c>
      <c r="M12" s="47">
        <f t="shared" si="0"/>
        <v>0.72838645087887322</v>
      </c>
    </row>
    <row r="13" spans="2:13" x14ac:dyDescent="0.3">
      <c r="B13" s="22">
        <v>7</v>
      </c>
      <c r="C13" s="44">
        <f>'Task 3'!C11</f>
        <v>27</v>
      </c>
      <c r="D13" s="51"/>
      <c r="E13" s="35">
        <f>'Task 3'!G11</f>
        <v>2.5901575060453567E-3</v>
      </c>
      <c r="F13" s="35">
        <f>'Task 3'!H11</f>
        <v>0.99740984249395459</v>
      </c>
      <c r="G13" s="35">
        <f>'Task 3'!I11</f>
        <v>0.98371634546824294</v>
      </c>
      <c r="H13" s="51"/>
      <c r="I13" s="45">
        <f>'Task 3'!J11</f>
        <v>0.94975781175800178</v>
      </c>
      <c r="J13" s="45">
        <f>'Task 3'!K11</f>
        <v>0.70142056493128047</v>
      </c>
      <c r="K13" s="51"/>
      <c r="L13" s="46">
        <f t="shared" si="1"/>
        <v>1</v>
      </c>
      <c r="M13" s="47">
        <f t="shared" si="0"/>
        <v>0.68999887477046962</v>
      </c>
    </row>
    <row r="14" spans="2:13" x14ac:dyDescent="0.3">
      <c r="B14" s="22">
        <v>8</v>
      </c>
      <c r="C14" s="44">
        <f>'Task 3'!C12</f>
        <v>28</v>
      </c>
      <c r="D14" s="51"/>
      <c r="E14" s="35">
        <f>'Task 3'!G12</f>
        <v>2.949890619420182E-3</v>
      </c>
      <c r="F14" s="35">
        <f>'Task 3'!H12</f>
        <v>0.99705010938057981</v>
      </c>
      <c r="G14" s="35">
        <f>'Task 3'!I12</f>
        <v>0.98081448984857589</v>
      </c>
      <c r="H14" s="51"/>
      <c r="I14" s="45">
        <f>'Task 3'!J12</f>
        <v>0.95073301515468434</v>
      </c>
      <c r="J14" s="45">
        <f>'Task 3'!K12</f>
        <v>0.66686368858861833</v>
      </c>
      <c r="K14" s="51"/>
      <c r="L14" s="46">
        <f t="shared" si="1"/>
        <v>1</v>
      </c>
      <c r="M14" s="47">
        <f t="shared" si="0"/>
        <v>0.65406956852158527</v>
      </c>
    </row>
    <row r="15" spans="2:13" x14ac:dyDescent="0.3">
      <c r="B15" s="22">
        <v>9</v>
      </c>
      <c r="C15" s="44">
        <f>'Task 3'!C13</f>
        <v>29</v>
      </c>
      <c r="D15" s="51"/>
      <c r="E15" s="35">
        <f>'Task 3'!G13</f>
        <v>3.0722740112785057E-3</v>
      </c>
      <c r="F15" s="35">
        <f>'Task 3'!H13</f>
        <v>0.99692772598872148</v>
      </c>
      <c r="G15" s="35">
        <f>'Task 3'!I13</f>
        <v>0.97780115898152875</v>
      </c>
      <c r="H15" s="51"/>
      <c r="I15" s="45">
        <f>'Task 3'!J13</f>
        <v>0.94282697239402624</v>
      </c>
      <c r="J15" s="45">
        <f>'Task 3'!K13</f>
        <v>0.62873707251151978</v>
      </c>
      <c r="K15" s="51"/>
      <c r="L15" s="46">
        <f t="shared" si="1"/>
        <v>1</v>
      </c>
      <c r="M15" s="47">
        <f t="shared" si="0"/>
        <v>0.61477983819641757</v>
      </c>
    </row>
    <row r="16" spans="2:13" x14ac:dyDescent="0.3">
      <c r="B16" s="22">
        <v>10</v>
      </c>
      <c r="C16" s="44">
        <f>'Task 3'!C14</f>
        <v>30</v>
      </c>
      <c r="D16" s="51"/>
      <c r="E16" s="35">
        <f>'Task 3'!G14</f>
        <v>3.2446757756444916E-3</v>
      </c>
      <c r="F16" s="35">
        <f>'Task 3'!H14</f>
        <v>0.99675532422435553</v>
      </c>
      <c r="G16" s="35">
        <f>'Task 3'!I14</f>
        <v>0.97462851124758432</v>
      </c>
      <c r="H16" s="51"/>
      <c r="I16" s="45">
        <f>'Task 3'!J14</f>
        <v>0.93753222767032618</v>
      </c>
      <c r="J16" s="45">
        <f>'Task 3'!K14</f>
        <v>0.5894612682106446</v>
      </c>
      <c r="K16" s="51"/>
      <c r="L16" s="46">
        <f t="shared" si="1"/>
        <v>1</v>
      </c>
      <c r="M16" s="47">
        <f t="shared" si="0"/>
        <v>0.57450575827425354</v>
      </c>
    </row>
    <row r="17" spans="2:13" x14ac:dyDescent="0.3">
      <c r="B17" s="22">
        <v>11</v>
      </c>
      <c r="C17" s="44">
        <f>'Task 3'!C15</f>
        <v>31</v>
      </c>
      <c r="D17" s="51"/>
      <c r="E17" s="35">
        <f>'Task 3'!G15</f>
        <v>3.4522031676116221E-3</v>
      </c>
      <c r="F17" s="35">
        <f>'Task 3'!H15</f>
        <v>0.99654779683238837</v>
      </c>
      <c r="G17" s="35">
        <f>'Task 3'!I15</f>
        <v>0.97126389561381077</v>
      </c>
      <c r="H17" s="51"/>
      <c r="I17" s="45">
        <f>'Task 3'!J15</f>
        <v>0.93134150430279772</v>
      </c>
      <c r="J17" s="45">
        <f>'Task 3'!K15</f>
        <v>0.54898974426353664</v>
      </c>
      <c r="K17" s="51"/>
      <c r="L17" s="46">
        <f t="shared" si="1"/>
        <v>1</v>
      </c>
      <c r="M17" s="47">
        <f t="shared" si="0"/>
        <v>0.53321391766543236</v>
      </c>
    </row>
    <row r="18" spans="2:13" x14ac:dyDescent="0.3">
      <c r="B18" s="22">
        <v>12</v>
      </c>
      <c r="C18" s="44">
        <f>'Task 3'!C16</f>
        <v>32</v>
      </c>
      <c r="D18" s="51"/>
      <c r="E18" s="35">
        <f>'Task 3'!G16</f>
        <v>3.7968361645724031E-3</v>
      </c>
      <c r="F18" s="35">
        <f>'Task 3'!H16</f>
        <v>0.99620316383542762</v>
      </c>
      <c r="G18" s="35">
        <f>'Task 3'!I16</f>
        <v>0.96757616572960081</v>
      </c>
      <c r="H18" s="51"/>
      <c r="I18" s="45">
        <f>'Task 3'!J16</f>
        <v>0.9321054397673465</v>
      </c>
      <c r="J18" s="45">
        <f>'Task 3'!K16</f>
        <v>0.51171632700452685</v>
      </c>
      <c r="K18" s="51"/>
      <c r="L18" s="46">
        <f t="shared" si="1"/>
        <v>1</v>
      </c>
      <c r="M18" s="47">
        <f t="shared" si="0"/>
        <v>0.49512452162427467</v>
      </c>
    </row>
    <row r="19" spans="2:13" x14ac:dyDescent="0.3">
      <c r="B19" s="22">
        <v>13</v>
      </c>
      <c r="C19" s="44">
        <f>'Task 3'!C17</f>
        <v>33</v>
      </c>
      <c r="D19" s="51"/>
      <c r="E19" s="35">
        <f>'Task 3'!G17</f>
        <v>4.1728682892385313E-3</v>
      </c>
      <c r="F19" s="35">
        <f>'Task 3'!H17</f>
        <v>0.99582713171076143</v>
      </c>
      <c r="G19" s="35">
        <f>'Task 3'!I17</f>
        <v>0.96353859783020468</v>
      </c>
      <c r="H19" s="51"/>
      <c r="I19" s="45">
        <f>'Task 3'!J17</f>
        <v>0.92429984286902667</v>
      </c>
      <c r="J19" s="45">
        <f>'Task 3'!K17</f>
        <v>0.47297932064379961</v>
      </c>
      <c r="K19" s="51"/>
      <c r="L19" s="46">
        <f t="shared" si="1"/>
        <v>1</v>
      </c>
      <c r="M19" s="47">
        <f t="shared" si="0"/>
        <v>0.45573383141580948</v>
      </c>
    </row>
    <row r="20" spans="2:13" x14ac:dyDescent="0.3">
      <c r="B20" s="22">
        <v>14</v>
      </c>
      <c r="C20" s="44">
        <f>'Task 3'!C18</f>
        <v>34</v>
      </c>
      <c r="D20" s="51"/>
      <c r="E20" s="35">
        <f>'Task 3'!G18</f>
        <v>4.5691847352388824E-3</v>
      </c>
      <c r="F20" s="35">
        <f>'Task 3'!H18</f>
        <v>0.99543081526476107</v>
      </c>
      <c r="G20" s="35">
        <f>'Task 3'!I18</f>
        <v>0.95913601197718534</v>
      </c>
      <c r="H20" s="51"/>
      <c r="I20" s="45">
        <f>'Task 3'!J18</f>
        <v>0.92627756833612751</v>
      </c>
      <c r="J20" s="45">
        <f>'Task 3'!K18</f>
        <v>0.43811013499921225</v>
      </c>
      <c r="K20" s="51"/>
      <c r="L20" s="46">
        <f t="shared" si="1"/>
        <v>1</v>
      </c>
      <c r="M20" s="47">
        <f t="shared" si="0"/>
        <v>0.42020720768993075</v>
      </c>
    </row>
    <row r="21" spans="2:13" x14ac:dyDescent="0.3">
      <c r="B21" s="22">
        <v>15</v>
      </c>
      <c r="C21" s="44">
        <f>'Task 3'!C19</f>
        <v>35</v>
      </c>
      <c r="D21" s="51"/>
      <c r="E21" s="35">
        <f>'Task 3'!G19</f>
        <v>5.0391256560570006E-3</v>
      </c>
      <c r="F21" s="35">
        <f>'Task 3'!H19</f>
        <v>0.99496087434394298</v>
      </c>
      <c r="G21" s="35">
        <f>'Task 3'!I19</f>
        <v>0.95430280509158294</v>
      </c>
      <c r="H21" s="51"/>
      <c r="I21" s="45">
        <f>'Task 3'!J19</f>
        <v>0.92699024806259045</v>
      </c>
      <c r="J21" s="45">
        <f>'Task 3'!K19</f>
        <v>0.40612382272165476</v>
      </c>
      <c r="K21" s="51"/>
      <c r="L21" s="46">
        <f t="shared" si="1"/>
        <v>1</v>
      </c>
      <c r="M21" s="47">
        <f t="shared" si="0"/>
        <v>0.38756510323779186</v>
      </c>
    </row>
    <row r="22" spans="2:13" x14ac:dyDescent="0.3">
      <c r="B22" s="22">
        <v>16</v>
      </c>
      <c r="C22" s="44">
        <f>'Task 3'!C20</f>
        <v>36</v>
      </c>
      <c r="D22" s="51"/>
      <c r="E22" s="35">
        <f>'Task 3'!G20</f>
        <v>5.3556053358641588E-3</v>
      </c>
      <c r="F22" s="35">
        <f>'Task 3'!H20</f>
        <v>0.99464439466413579</v>
      </c>
      <c r="G22" s="35">
        <f>'Task 3'!I20</f>
        <v>0.94919193589660422</v>
      </c>
      <c r="H22" s="51"/>
      <c r="I22" s="45">
        <f>'Task 3'!J20</f>
        <v>0.92838442542287913</v>
      </c>
      <c r="J22" s="45">
        <f>'Task 3'!K20</f>
        <v>0.37703903180798665</v>
      </c>
      <c r="K22" s="51"/>
      <c r="L22" s="46">
        <f t="shared" si="1"/>
        <v>1</v>
      </c>
      <c r="M22" s="47">
        <f t="shared" si="0"/>
        <v>0.3578824085104042</v>
      </c>
    </row>
    <row r="23" spans="2:13" x14ac:dyDescent="0.3">
      <c r="B23" s="22">
        <v>17</v>
      </c>
      <c r="C23" s="44">
        <f>'Task 3'!C21</f>
        <v>37</v>
      </c>
      <c r="D23" s="51"/>
      <c r="E23" s="35">
        <f>'Task 3'!G21</f>
        <v>6.0682925312161694E-3</v>
      </c>
      <c r="F23" s="35">
        <f>'Task 3'!H21</f>
        <v>0.99393170746878379</v>
      </c>
      <c r="G23" s="35">
        <f>'Task 3'!I21</f>
        <v>0.94343196156131215</v>
      </c>
      <c r="H23" s="51"/>
      <c r="I23" s="45">
        <f>'Task 3'!J21</f>
        <v>0.93160179612826288</v>
      </c>
      <c r="J23" s="45">
        <f>'Task 3'!K21</f>
        <v>0.35125023924278159</v>
      </c>
      <c r="K23" s="51"/>
      <c r="L23" s="46">
        <f t="shared" si="1"/>
        <v>1</v>
      </c>
      <c r="M23" s="47">
        <f t="shared" si="0"/>
        <v>0.33138070220769761</v>
      </c>
    </row>
    <row r="24" spans="2:13" x14ac:dyDescent="0.3">
      <c r="B24" s="22">
        <v>18</v>
      </c>
      <c r="C24" s="44">
        <f>'Task 3'!C22</f>
        <v>38</v>
      </c>
      <c r="D24" s="51"/>
      <c r="E24" s="35">
        <f>'Task 3'!G22</f>
        <v>6.6184111496785849E-3</v>
      </c>
      <c r="F24" s="35">
        <f>'Task 3'!H22</f>
        <v>0.99338158885032146</v>
      </c>
      <c r="G24" s="35">
        <f>'Task 3'!I22</f>
        <v>0.93718794094795166</v>
      </c>
      <c r="H24" s="51"/>
      <c r="I24" s="45">
        <f>'Task 3'!J22</f>
        <v>0.93334080005973374</v>
      </c>
      <c r="J24" s="45">
        <f>'Task 3'!K22</f>
        <v>0.32783617931603065</v>
      </c>
      <c r="K24" s="51"/>
      <c r="L24" s="46">
        <f t="shared" si="1"/>
        <v>1</v>
      </c>
      <c r="M24" s="47">
        <f t="shared" si="0"/>
        <v>0.30724411386143424</v>
      </c>
    </row>
    <row r="25" spans="2:13" x14ac:dyDescent="0.3">
      <c r="B25" s="22">
        <v>19</v>
      </c>
      <c r="C25" s="44">
        <f>'Task 3'!C23</f>
        <v>39</v>
      </c>
      <c r="D25" s="51"/>
      <c r="E25" s="35">
        <f>'Task 3'!G23</f>
        <v>7.2869489821331393E-3</v>
      </c>
      <c r="F25" s="35">
        <f>'Task 3'!H23</f>
        <v>0.99271305101786689</v>
      </c>
      <c r="G25" s="35">
        <f>'Task 3'!I23</f>
        <v>0.93035870023559353</v>
      </c>
      <c r="H25" s="51"/>
      <c r="I25" s="45">
        <f>'Task 3'!J23</f>
        <v>0.92572877998204084</v>
      </c>
      <c r="J25" s="45">
        <f>'Task 3'!K23</f>
        <v>0.30348738631220262</v>
      </c>
      <c r="K25" s="51"/>
      <c r="L25" s="46">
        <f t="shared" si="1"/>
        <v>1</v>
      </c>
      <c r="M25" s="47">
        <f t="shared" si="0"/>
        <v>0.28235213026731831</v>
      </c>
    </row>
    <row r="26" spans="2:13" x14ac:dyDescent="0.3">
      <c r="B26" s="22">
        <v>20</v>
      </c>
      <c r="C26" s="44">
        <f>'Task 3'!C24</f>
        <v>40</v>
      </c>
      <c r="D26" s="51"/>
      <c r="E26" s="35">
        <f>'Task 3'!G24</f>
        <v>7.9264991531654786E-3</v>
      </c>
      <c r="F26" s="35">
        <f>'Task 3'!H24</f>
        <v>0.99207350084683454</v>
      </c>
      <c r="G26" s="35">
        <f>'Task 3'!I24</f>
        <v>0.92298421278603593</v>
      </c>
      <c r="H26" s="51"/>
      <c r="I26" s="45">
        <f>'Task 3'!J24</f>
        <v>0.92778148890373346</v>
      </c>
      <c r="J26" s="45">
        <f>'Task 3'!K24</f>
        <v>0.28156997913623788</v>
      </c>
      <c r="K26" s="51"/>
      <c r="L26" s="46"/>
      <c r="M26" s="46"/>
    </row>
    <row r="27" spans="2:13" x14ac:dyDescent="0.3">
      <c r="D27" s="50"/>
      <c r="H27" s="50"/>
      <c r="K27" s="50"/>
    </row>
    <row r="28" spans="2:13" x14ac:dyDescent="0.3">
      <c r="D28" s="50"/>
      <c r="H28" s="50"/>
      <c r="K28" s="50"/>
      <c r="L28" s="48" t="s">
        <v>58</v>
      </c>
      <c r="M28" s="49">
        <f>SUM(M6:M25)</f>
        <v>12.144597782594397</v>
      </c>
    </row>
    <row r="29" spans="2:13" x14ac:dyDescent="0.3">
      <c r="B29" s="6" t="s">
        <v>65</v>
      </c>
    </row>
    <row r="30" spans="2:13" x14ac:dyDescent="0.3">
      <c r="B30" s="9" t="s">
        <v>100</v>
      </c>
    </row>
    <row r="31" spans="2:13" x14ac:dyDescent="0.3">
      <c r="B31" s="9" t="s">
        <v>101</v>
      </c>
    </row>
  </sheetData>
  <mergeCells count="7">
    <mergeCell ref="L2:M2"/>
    <mergeCell ref="B2:C2"/>
    <mergeCell ref="E2:G2"/>
    <mergeCell ref="E4:E5"/>
    <mergeCell ref="I2:J2"/>
    <mergeCell ref="F4:F5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U39"/>
  <sheetViews>
    <sheetView tabSelected="1" topLeftCell="M1" zoomScale="70" zoomScaleNormal="70" workbookViewId="0">
      <selection activeCell="U28" sqref="U28"/>
    </sheetView>
  </sheetViews>
  <sheetFormatPr defaultRowHeight="14" x14ac:dyDescent="0.3"/>
  <cols>
    <col min="2" max="2" width="10.1640625" bestFit="1" customWidth="1"/>
    <col min="3" max="3" width="12.83203125" customWidth="1"/>
    <col min="9" max="9" width="27.83203125" bestFit="1" customWidth="1"/>
    <col min="10" max="10" width="29.6640625" bestFit="1" customWidth="1"/>
    <col min="12" max="12" width="37.08203125" bestFit="1" customWidth="1"/>
    <col min="13" max="13" width="49.1640625" bestFit="1" customWidth="1"/>
    <col min="15" max="15" width="15.4140625" customWidth="1"/>
    <col min="16" max="16" width="11.1640625" customWidth="1"/>
    <col min="17" max="17" width="21.9140625" bestFit="1" customWidth="1"/>
    <col min="18" max="18" width="41.33203125" bestFit="1" customWidth="1"/>
    <col min="20" max="20" width="24.08203125" customWidth="1"/>
    <col min="21" max="21" width="23.9140625" customWidth="1"/>
  </cols>
  <sheetData>
    <row r="2" spans="2:21" x14ac:dyDescent="0.3">
      <c r="B2" s="82" t="s">
        <v>51</v>
      </c>
      <c r="C2" s="82"/>
      <c r="E2" s="82" t="s">
        <v>52</v>
      </c>
      <c r="F2" s="82"/>
      <c r="G2" s="82"/>
      <c r="I2" s="82" t="s">
        <v>31</v>
      </c>
      <c r="J2" s="82"/>
      <c r="L2" s="82" t="s">
        <v>8</v>
      </c>
      <c r="M2" s="82"/>
      <c r="O2" s="82" t="s">
        <v>10</v>
      </c>
      <c r="P2" s="82"/>
      <c r="Q2" s="82"/>
      <c r="R2" s="82"/>
      <c r="T2" s="82" t="s">
        <v>53</v>
      </c>
      <c r="U2" s="82"/>
    </row>
    <row r="4" spans="2:21" ht="14.4" customHeight="1" x14ac:dyDescent="0.3">
      <c r="B4" s="26" t="s">
        <v>54</v>
      </c>
      <c r="C4" s="26" t="s">
        <v>110</v>
      </c>
      <c r="D4" s="5"/>
      <c r="E4" s="81" t="s">
        <v>29</v>
      </c>
      <c r="F4" s="81" t="s">
        <v>30</v>
      </c>
      <c r="G4" s="81" t="s">
        <v>32</v>
      </c>
      <c r="I4" s="43" t="s">
        <v>37</v>
      </c>
      <c r="J4" s="43" t="s">
        <v>44</v>
      </c>
      <c r="L4" s="26" t="s">
        <v>8</v>
      </c>
      <c r="M4" s="43" t="s">
        <v>43</v>
      </c>
      <c r="O4" s="26" t="s">
        <v>39</v>
      </c>
      <c r="P4" s="26" t="s">
        <v>41</v>
      </c>
      <c r="Q4" s="26" t="s">
        <v>38</v>
      </c>
      <c r="R4" s="43" t="s">
        <v>48</v>
      </c>
      <c r="T4" s="26" t="s">
        <v>55</v>
      </c>
      <c r="U4" s="26" t="s">
        <v>56</v>
      </c>
    </row>
    <row r="5" spans="2:21" x14ac:dyDescent="0.3">
      <c r="B5" s="26" t="s">
        <v>33</v>
      </c>
      <c r="C5" s="26" t="s">
        <v>34</v>
      </c>
      <c r="D5" s="5"/>
      <c r="E5" s="81"/>
      <c r="F5" s="81"/>
      <c r="G5" s="81"/>
      <c r="I5" s="28" t="s">
        <v>46</v>
      </c>
      <c r="J5" s="28" t="s">
        <v>47</v>
      </c>
      <c r="L5" s="26" t="s">
        <v>35</v>
      </c>
      <c r="M5" s="28" t="s">
        <v>86</v>
      </c>
      <c r="O5" s="26" t="s">
        <v>40</v>
      </c>
      <c r="P5" s="26" t="s">
        <v>42</v>
      </c>
      <c r="Q5" s="26" t="s">
        <v>45</v>
      </c>
      <c r="R5" s="28" t="s">
        <v>49</v>
      </c>
      <c r="T5" s="26" t="s">
        <v>42</v>
      </c>
      <c r="U5" s="62" t="s">
        <v>119</v>
      </c>
    </row>
    <row r="6" spans="2:21" x14ac:dyDescent="0.3">
      <c r="B6" s="22">
        <v>0</v>
      </c>
      <c r="C6" s="44">
        <f>'Task 4'!C6</f>
        <v>20</v>
      </c>
      <c r="D6" s="5"/>
      <c r="E6" s="26"/>
      <c r="F6" s="26"/>
      <c r="G6" s="26"/>
      <c r="I6" s="28"/>
      <c r="J6" s="28"/>
      <c r="L6" s="26"/>
      <c r="M6" s="28"/>
      <c r="O6" s="26"/>
      <c r="P6" s="26"/>
      <c r="Q6" s="26"/>
      <c r="R6" s="28"/>
      <c r="T6" s="46">
        <f>'Task 4'!L6</f>
        <v>1</v>
      </c>
      <c r="U6" s="46">
        <f>T6</f>
        <v>1</v>
      </c>
    </row>
    <row r="7" spans="2:21" x14ac:dyDescent="0.3">
      <c r="B7" s="22">
        <v>1</v>
      </c>
      <c r="C7" s="44">
        <f>'Task 4'!C7</f>
        <v>21</v>
      </c>
      <c r="E7" s="52">
        <f>'Task 2'!E5</f>
        <v>2.0783772263773576E-3</v>
      </c>
      <c r="F7" s="52">
        <f>'Task 2'!F5</f>
        <v>0.99792162277362262</v>
      </c>
      <c r="G7" s="52">
        <f>'Task 2'!G5</f>
        <v>0.99792162277362262</v>
      </c>
      <c r="I7" s="42">
        <f>'Task 3'!J5</f>
        <v>0.95238095238095233</v>
      </c>
      <c r="J7" s="42">
        <f>'Task 3'!K5</f>
        <v>0.95238095238095233</v>
      </c>
      <c r="L7" s="52">
        <f>'Task 2'!D5</f>
        <v>2000</v>
      </c>
      <c r="M7" s="53">
        <f>'Task 2'!J5</f>
        <v>3.9639363413825723</v>
      </c>
      <c r="O7" s="56">
        <f>'Task 3'!D5</f>
        <v>0.05</v>
      </c>
      <c r="P7" s="57">
        <f>T6</f>
        <v>1</v>
      </c>
      <c r="Q7" s="57">
        <f>P7*O7</f>
        <v>0.05</v>
      </c>
      <c r="R7" s="58">
        <f>Q7*J7*G7</f>
        <v>4.7520077274934409E-2</v>
      </c>
      <c r="T7" s="46">
        <f>T6</f>
        <v>1</v>
      </c>
      <c r="U7" s="46">
        <f>T7*J7*G7</f>
        <v>0.95040154549868816</v>
      </c>
    </row>
    <row r="8" spans="2:21" x14ac:dyDescent="0.3">
      <c r="B8" s="22">
        <v>2</v>
      </c>
      <c r="C8" s="44">
        <f>'Task 4'!C8</f>
        <v>22</v>
      </c>
      <c r="E8" s="52">
        <f>'Task 2'!E6</f>
        <v>2.2255247186980681E-3</v>
      </c>
      <c r="F8" s="52">
        <f>'Task 2'!F6</f>
        <v>0.99777447528130192</v>
      </c>
      <c r="G8" s="52">
        <f>'Task 2'!G6</f>
        <v>0.99570072353481665</v>
      </c>
      <c r="I8" s="42">
        <f>'Task 3'!J6</f>
        <v>0.95568489157754899</v>
      </c>
      <c r="J8" s="42">
        <f>'Task 3'!K6</f>
        <v>0.91017608721671328</v>
      </c>
      <c r="L8" s="52">
        <f>'Task 2'!D6</f>
        <v>4000</v>
      </c>
      <c r="M8" s="53">
        <f>'Task 2'!J6</f>
        <v>7.551030431217705</v>
      </c>
      <c r="O8" s="56">
        <f>'Task 3'!D6</f>
        <v>0.1</v>
      </c>
      <c r="P8" s="57">
        <f t="shared" ref="P8:P26" si="0">T7</f>
        <v>1</v>
      </c>
      <c r="Q8" s="57">
        <f t="shared" ref="Q8:Q26" si="1">P8*O8</f>
        <v>0.1</v>
      </c>
      <c r="R8" s="58">
        <f t="shared" ref="R8:R26" si="2">Q8*J8*G8</f>
        <v>9.0626298858576981E-2</v>
      </c>
      <c r="T8" s="46">
        <f t="shared" ref="T8:T25" si="3">T7</f>
        <v>1</v>
      </c>
      <c r="U8" s="46">
        <f t="shared" ref="U8:U25" si="4">T8*J8*G8</f>
        <v>0.90626298858576981</v>
      </c>
    </row>
    <row r="9" spans="2:21" x14ac:dyDescent="0.3">
      <c r="B9" s="22">
        <v>3</v>
      </c>
      <c r="C9" s="44">
        <f>'Task 4'!C9</f>
        <v>23</v>
      </c>
      <c r="E9" s="52">
        <f>'Task 2'!E7</f>
        <v>2.27679029898888E-3</v>
      </c>
      <c r="F9" s="52">
        <f>'Task 2'!F7</f>
        <v>0.99772320970101114</v>
      </c>
      <c r="G9" s="52">
        <f>'Task 2'!G7</f>
        <v>0.99343372178677636</v>
      </c>
      <c r="I9" s="42">
        <f>'Task 3'!J7</f>
        <v>0.95688285840047449</v>
      </c>
      <c r="J9" s="42">
        <f>'Task 3'!K7</f>
        <v>0.87093189598368825</v>
      </c>
      <c r="L9" s="52">
        <f>'Task 2'!D7</f>
        <v>6000</v>
      </c>
      <c r="M9" s="53">
        <f>'Task 2'!J7</f>
        <v>11.579683555425424</v>
      </c>
      <c r="O9" s="56">
        <f>'Task 3'!D7</f>
        <v>0.15000000000000002</v>
      </c>
      <c r="P9" s="57">
        <f t="shared" si="0"/>
        <v>1</v>
      </c>
      <c r="Q9" s="57">
        <f t="shared" si="1"/>
        <v>0.15000000000000002</v>
      </c>
      <c r="R9" s="58">
        <f t="shared" si="2"/>
        <v>0.12978196722748336</v>
      </c>
      <c r="T9" s="46">
        <f t="shared" si="3"/>
        <v>1</v>
      </c>
      <c r="U9" s="46">
        <f t="shared" si="4"/>
        <v>0.86521311484988905</v>
      </c>
    </row>
    <row r="10" spans="2:21" x14ac:dyDescent="0.3">
      <c r="B10" s="22">
        <v>4</v>
      </c>
      <c r="C10" s="44">
        <f>'Task 4'!C10</f>
        <v>24</v>
      </c>
      <c r="E10" s="52">
        <f>'Task 2'!E8</f>
        <v>2.3500598633528634E-3</v>
      </c>
      <c r="F10" s="52">
        <f>'Task 2'!F8</f>
        <v>0.9976499401366471</v>
      </c>
      <c r="G10" s="52">
        <f>'Task 2'!G8</f>
        <v>0.99109909307030397</v>
      </c>
      <c r="I10" s="42">
        <f>'Task 3'!J8</f>
        <v>0.94864959729824594</v>
      </c>
      <c r="J10" s="42">
        <f>'Task 3'!K8</f>
        <v>0.82620919239912372</v>
      </c>
      <c r="L10" s="52">
        <f>'Task 2'!D8</f>
        <v>8000</v>
      </c>
      <c r="M10" s="53">
        <f>'Task 2'!J8</f>
        <v>14.950025719394601</v>
      </c>
      <c r="O10" s="56">
        <f>'Task 3'!D8</f>
        <v>0.2</v>
      </c>
      <c r="P10" s="57">
        <f t="shared" si="0"/>
        <v>1</v>
      </c>
      <c r="Q10" s="57">
        <f t="shared" si="1"/>
        <v>0.2</v>
      </c>
      <c r="R10" s="58">
        <f t="shared" si="2"/>
        <v>0.16377103625462397</v>
      </c>
      <c r="T10" s="46">
        <f t="shared" si="3"/>
        <v>1</v>
      </c>
      <c r="U10" s="46">
        <f t="shared" si="4"/>
        <v>0.81885518127311985</v>
      </c>
    </row>
    <row r="11" spans="2:21" x14ac:dyDescent="0.3">
      <c r="B11" s="22">
        <v>5</v>
      </c>
      <c r="C11" s="44">
        <f>'Task 4'!C11</f>
        <v>25</v>
      </c>
      <c r="E11" s="52">
        <f>'Task 2'!E9</f>
        <v>2.3928724984670418E-3</v>
      </c>
      <c r="F11" s="52">
        <f>'Task 2'!F9</f>
        <v>0.99760712750153291</v>
      </c>
      <c r="G11" s="52">
        <f>'Task 2'!G9</f>
        <v>0.98872751930724034</v>
      </c>
      <c r="I11" s="42">
        <f>'Task 3'!J9</f>
        <v>0.94433164927522539</v>
      </c>
      <c r="J11" s="42">
        <f>'Task 3'!K9</f>
        <v>0.78021548930461648</v>
      </c>
      <c r="L11" s="52">
        <f>'Task 2'!D9</f>
        <v>10000</v>
      </c>
      <c r="M11" s="53">
        <f>'Task 2'!J9</f>
        <v>18.172328206322224</v>
      </c>
      <c r="O11" s="56">
        <f>'Task 3'!D9</f>
        <v>0.25</v>
      </c>
      <c r="P11" s="57">
        <f t="shared" si="0"/>
        <v>1</v>
      </c>
      <c r="Q11" s="57">
        <f t="shared" si="1"/>
        <v>0.25</v>
      </c>
      <c r="R11" s="58">
        <f t="shared" si="2"/>
        <v>0.19285513131630955</v>
      </c>
      <c r="T11" s="46">
        <f t="shared" si="3"/>
        <v>1</v>
      </c>
      <c r="U11" s="46">
        <f t="shared" si="4"/>
        <v>0.77142052526523819</v>
      </c>
    </row>
    <row r="12" spans="2:21" x14ac:dyDescent="0.3">
      <c r="B12" s="22">
        <v>6</v>
      </c>
      <c r="C12" s="44">
        <f>'Task 4'!C12</f>
        <v>26</v>
      </c>
      <c r="E12" s="52">
        <f>'Task 2'!E10</f>
        <v>2.4845841813630467E-3</v>
      </c>
      <c r="F12" s="52">
        <f>'Task 2'!F10</f>
        <v>0.99751541581863701</v>
      </c>
      <c r="G12" s="52">
        <f>'Task 2'!G10</f>
        <v>0.98627094255309133</v>
      </c>
      <c r="I12" s="42">
        <f>'Task 3'!J10</f>
        <v>0.94656633063561935</v>
      </c>
      <c r="J12" s="42">
        <f>'Task 3'!K10</f>
        <v>0.73852571281614521</v>
      </c>
      <c r="L12" s="52">
        <f>'Task 2'!D10</f>
        <v>12000</v>
      </c>
      <c r="M12" s="53">
        <f>'Task 2'!J10</f>
        <v>20.967325965187431</v>
      </c>
      <c r="O12" s="56">
        <f>'Task 3'!D10</f>
        <v>0.3</v>
      </c>
      <c r="P12" s="57">
        <f t="shared" si="0"/>
        <v>1</v>
      </c>
      <c r="Q12" s="57">
        <f t="shared" si="1"/>
        <v>0.3</v>
      </c>
      <c r="R12" s="58">
        <f t="shared" si="2"/>
        <v>0.21851593526366195</v>
      </c>
      <c r="T12" s="46">
        <f t="shared" si="3"/>
        <v>1</v>
      </c>
      <c r="U12" s="46">
        <f t="shared" si="4"/>
        <v>0.72838645087887322</v>
      </c>
    </row>
    <row r="13" spans="2:21" x14ac:dyDescent="0.3">
      <c r="B13" s="22">
        <v>7</v>
      </c>
      <c r="C13" s="44">
        <f>'Task 4'!C13</f>
        <v>27</v>
      </c>
      <c r="E13" s="52">
        <f>'Task 2'!E11</f>
        <v>2.5901575060453567E-3</v>
      </c>
      <c r="F13" s="52">
        <f>'Task 2'!F11</f>
        <v>0.99740984249395459</v>
      </c>
      <c r="G13" s="52">
        <f>'Task 2'!G11</f>
        <v>0.98371634546824294</v>
      </c>
      <c r="I13" s="42">
        <f>'Task 3'!J11</f>
        <v>0.94975781175800178</v>
      </c>
      <c r="J13" s="42">
        <f>'Task 3'!K11</f>
        <v>0.70142056493128047</v>
      </c>
      <c r="L13" s="52">
        <f>'Task 2'!D11</f>
        <v>14000</v>
      </c>
      <c r="M13" s="53">
        <f>'Task 2'!J11</f>
        <v>24.063371975324799</v>
      </c>
      <c r="O13" s="56">
        <f>'Task 3'!D11</f>
        <v>0.35</v>
      </c>
      <c r="P13" s="57">
        <f t="shared" si="0"/>
        <v>1</v>
      </c>
      <c r="Q13" s="57">
        <f t="shared" si="1"/>
        <v>0.35</v>
      </c>
      <c r="R13" s="58">
        <f t="shared" si="2"/>
        <v>0.24149960616966434</v>
      </c>
      <c r="T13" s="46">
        <f t="shared" si="3"/>
        <v>1</v>
      </c>
      <c r="U13" s="46">
        <f t="shared" si="4"/>
        <v>0.68999887477046962</v>
      </c>
    </row>
    <row r="14" spans="2:21" x14ac:dyDescent="0.3">
      <c r="B14" s="22">
        <v>8</v>
      </c>
      <c r="C14" s="44">
        <f>'Task 4'!C14</f>
        <v>28</v>
      </c>
      <c r="E14" s="52">
        <f>'Task 2'!E12</f>
        <v>2.949890619420182E-3</v>
      </c>
      <c r="F14" s="52">
        <f>'Task 2'!F12</f>
        <v>0.99705010938057981</v>
      </c>
      <c r="G14" s="52">
        <f>'Task 2'!G12</f>
        <v>0.98081448984857589</v>
      </c>
      <c r="I14" s="42">
        <f>'Task 3'!J12</f>
        <v>0.95073301515468434</v>
      </c>
      <c r="J14" s="42">
        <f>'Task 3'!K12</f>
        <v>0.66686368858861833</v>
      </c>
      <c r="L14" s="52">
        <f>'Task 2'!D12</f>
        <v>16000</v>
      </c>
      <c r="M14" s="53">
        <f>'Task 2'!J12</f>
        <v>27.18648840523408</v>
      </c>
      <c r="O14" s="56">
        <f>'Task 3'!D12</f>
        <v>0.39999999999999997</v>
      </c>
      <c r="P14" s="57">
        <f t="shared" si="0"/>
        <v>1</v>
      </c>
      <c r="Q14" s="57">
        <f t="shared" si="1"/>
        <v>0.39999999999999997</v>
      </c>
      <c r="R14" s="58">
        <f t="shared" si="2"/>
        <v>0.26162782740863405</v>
      </c>
      <c r="T14" s="46">
        <f t="shared" si="3"/>
        <v>1</v>
      </c>
      <c r="U14" s="46">
        <f t="shared" si="4"/>
        <v>0.65406956852158527</v>
      </c>
    </row>
    <row r="15" spans="2:21" x14ac:dyDescent="0.3">
      <c r="B15" s="22">
        <v>9</v>
      </c>
      <c r="C15" s="44">
        <f>'Task 4'!C15</f>
        <v>29</v>
      </c>
      <c r="E15" s="52">
        <f>'Task 2'!E13</f>
        <v>3.0722740112785057E-3</v>
      </c>
      <c r="F15" s="52">
        <f>'Task 2'!F13</f>
        <v>0.99692772598872148</v>
      </c>
      <c r="G15" s="52">
        <f>'Task 2'!G13</f>
        <v>0.97780115898152875</v>
      </c>
      <c r="I15" s="42">
        <f>'Task 3'!J13</f>
        <v>0.94282697239402624</v>
      </c>
      <c r="J15" s="42">
        <f>'Task 3'!K13</f>
        <v>0.62873707251151978</v>
      </c>
      <c r="L15" s="52">
        <f>'Task 2'!D13</f>
        <v>18000</v>
      </c>
      <c r="M15" s="53">
        <f>'Task 2'!J13</f>
        <v>32.744198147666076</v>
      </c>
      <c r="O15" s="56">
        <f>'Task 3'!D13</f>
        <v>0.44999999999999996</v>
      </c>
      <c r="P15" s="57">
        <f t="shared" si="0"/>
        <v>1</v>
      </c>
      <c r="Q15" s="57">
        <f t="shared" si="1"/>
        <v>0.44999999999999996</v>
      </c>
      <c r="R15" s="58">
        <f t="shared" si="2"/>
        <v>0.27665092718838785</v>
      </c>
      <c r="T15" s="46">
        <f t="shared" si="3"/>
        <v>1</v>
      </c>
      <c r="U15" s="46">
        <f t="shared" si="4"/>
        <v>0.61477983819641757</v>
      </c>
    </row>
    <row r="16" spans="2:21" x14ac:dyDescent="0.3">
      <c r="B16" s="22">
        <v>10</v>
      </c>
      <c r="C16" s="44">
        <f>'Task 4'!C16</f>
        <v>30</v>
      </c>
      <c r="E16" s="52">
        <f>'Task 2'!E14</f>
        <v>3.2446757756444916E-3</v>
      </c>
      <c r="F16" s="52">
        <f>'Task 2'!F14</f>
        <v>0.99675532422435553</v>
      </c>
      <c r="G16" s="52">
        <f>'Task 2'!G14</f>
        <v>0.97462851124758432</v>
      </c>
      <c r="I16" s="42">
        <f>'Task 3'!J14</f>
        <v>0.93753222767032618</v>
      </c>
      <c r="J16" s="42">
        <f>'Task 3'!K14</f>
        <v>0.5894612682106446</v>
      </c>
      <c r="L16" s="52">
        <f>'Task 2'!D14</f>
        <v>20000</v>
      </c>
      <c r="M16" s="53">
        <f>'Task 2'!J14</f>
        <v>35.415694656044899</v>
      </c>
      <c r="O16" s="56">
        <f>'Task 3'!D14</f>
        <v>0.49999999999999994</v>
      </c>
      <c r="P16" s="57">
        <f t="shared" si="0"/>
        <v>1</v>
      </c>
      <c r="Q16" s="57">
        <f t="shared" si="1"/>
        <v>0.49999999999999994</v>
      </c>
      <c r="R16" s="58">
        <f t="shared" si="2"/>
        <v>0.28725287913712672</v>
      </c>
      <c r="T16" s="46">
        <f t="shared" si="3"/>
        <v>1</v>
      </c>
      <c r="U16" s="46">
        <f t="shared" si="4"/>
        <v>0.57450575827425354</v>
      </c>
    </row>
    <row r="17" spans="2:21" x14ac:dyDescent="0.3">
      <c r="B17" s="22">
        <v>11</v>
      </c>
      <c r="C17" s="44">
        <f>'Task 4'!C17</f>
        <v>31</v>
      </c>
      <c r="E17" s="52">
        <f>'Task 2'!E15</f>
        <v>3.4522031676116221E-3</v>
      </c>
      <c r="F17" s="52">
        <f>'Task 2'!F15</f>
        <v>0.99654779683238837</v>
      </c>
      <c r="G17" s="52">
        <f>'Task 2'!G15</f>
        <v>0.97126389561381077</v>
      </c>
      <c r="I17" s="42">
        <f>'Task 3'!J15</f>
        <v>0.93134150430279772</v>
      </c>
      <c r="J17" s="42">
        <f>'Task 3'!K15</f>
        <v>0.54898974426353664</v>
      </c>
      <c r="L17" s="52">
        <f>'Task 2'!D15</f>
        <v>22000</v>
      </c>
      <c r="M17" s="53">
        <f>'Task 2'!J15</f>
        <v>38.194192313169438</v>
      </c>
      <c r="O17" s="56">
        <f>'Task 3'!D15</f>
        <v>0.54999999999999993</v>
      </c>
      <c r="P17" s="57">
        <f t="shared" si="0"/>
        <v>1</v>
      </c>
      <c r="Q17" s="57">
        <f t="shared" si="1"/>
        <v>0.54999999999999993</v>
      </c>
      <c r="R17" s="58">
        <f t="shared" si="2"/>
        <v>0.29326765471598776</v>
      </c>
      <c r="T17" s="46">
        <f t="shared" si="3"/>
        <v>1</v>
      </c>
      <c r="U17" s="46">
        <f t="shared" si="4"/>
        <v>0.53321391766543236</v>
      </c>
    </row>
    <row r="18" spans="2:21" x14ac:dyDescent="0.3">
      <c r="B18" s="22">
        <v>12</v>
      </c>
      <c r="C18" s="44">
        <f>'Task 4'!C18</f>
        <v>32</v>
      </c>
      <c r="E18" s="52">
        <f>'Task 2'!E16</f>
        <v>3.7968361645724031E-3</v>
      </c>
      <c r="F18" s="52">
        <f>'Task 2'!F16</f>
        <v>0.99620316383542762</v>
      </c>
      <c r="G18" s="52">
        <f>'Task 2'!G16</f>
        <v>0.96757616572960081</v>
      </c>
      <c r="I18" s="42">
        <f>'Task 3'!J16</f>
        <v>0.9321054397673465</v>
      </c>
      <c r="J18" s="42">
        <f>'Task 3'!K16</f>
        <v>0.51171632700452685</v>
      </c>
      <c r="L18" s="52">
        <f>'Task 2'!D16</f>
        <v>24000</v>
      </c>
      <c r="M18" s="53">
        <f>'Task 2'!J16</f>
        <v>41.178839914526854</v>
      </c>
      <c r="O18" s="56">
        <f>'Task 3'!D16</f>
        <v>0.6</v>
      </c>
      <c r="P18" s="57">
        <f t="shared" si="0"/>
        <v>1</v>
      </c>
      <c r="Q18" s="57">
        <f t="shared" si="1"/>
        <v>0.6</v>
      </c>
      <c r="R18" s="58">
        <f t="shared" si="2"/>
        <v>0.29707471297456478</v>
      </c>
      <c r="T18" s="46">
        <f t="shared" si="3"/>
        <v>1</v>
      </c>
      <c r="U18" s="46">
        <f t="shared" si="4"/>
        <v>0.49512452162427467</v>
      </c>
    </row>
    <row r="19" spans="2:21" x14ac:dyDescent="0.3">
      <c r="B19" s="22">
        <v>13</v>
      </c>
      <c r="C19" s="44">
        <f>'Task 4'!C19</f>
        <v>33</v>
      </c>
      <c r="E19" s="52">
        <f>'Task 2'!E17</f>
        <v>4.1728682892385313E-3</v>
      </c>
      <c r="F19" s="52">
        <f>'Task 2'!F17</f>
        <v>0.99582713171076143</v>
      </c>
      <c r="G19" s="52">
        <f>'Task 2'!G17</f>
        <v>0.96353859783020468</v>
      </c>
      <c r="I19" s="42">
        <f>'Task 3'!J17</f>
        <v>0.92429984286902667</v>
      </c>
      <c r="J19" s="42">
        <f>'Task 3'!K17</f>
        <v>0.47297932064379961</v>
      </c>
      <c r="L19" s="52">
        <f>'Task 2'!D17</f>
        <v>26000</v>
      </c>
      <c r="M19" s="53">
        <f>'Task 2'!J17</f>
        <v>45.177533904622493</v>
      </c>
      <c r="O19" s="56">
        <f>'Task 3'!D17</f>
        <v>0.65</v>
      </c>
      <c r="P19" s="57">
        <f t="shared" si="0"/>
        <v>1</v>
      </c>
      <c r="Q19" s="57">
        <f t="shared" si="1"/>
        <v>0.65</v>
      </c>
      <c r="R19" s="58">
        <f t="shared" si="2"/>
        <v>0.29622699042027612</v>
      </c>
      <c r="T19" s="46">
        <f t="shared" si="3"/>
        <v>1</v>
      </c>
      <c r="U19" s="46">
        <f t="shared" si="4"/>
        <v>0.45573383141580948</v>
      </c>
    </row>
    <row r="20" spans="2:21" x14ac:dyDescent="0.3">
      <c r="B20" s="22">
        <v>14</v>
      </c>
      <c r="C20" s="44">
        <f>'Task 4'!C20</f>
        <v>34</v>
      </c>
      <c r="E20" s="52">
        <f>'Task 2'!E18</f>
        <v>4.5691847352388824E-3</v>
      </c>
      <c r="F20" s="52">
        <f>'Task 2'!F18</f>
        <v>0.99543081526476107</v>
      </c>
      <c r="G20" s="52">
        <f>'Task 2'!G18</f>
        <v>0.95913601197718534</v>
      </c>
      <c r="I20" s="42">
        <f>'Task 3'!J18</f>
        <v>0.92627756833612751</v>
      </c>
      <c r="J20" s="42">
        <f>'Task 3'!K18</f>
        <v>0.43811013499921225</v>
      </c>
      <c r="L20" s="52">
        <f>'Task 2'!D18</f>
        <v>28000</v>
      </c>
      <c r="M20" s="53">
        <f>'Task 2'!J18</f>
        <v>49.322504929232281</v>
      </c>
      <c r="O20" s="56">
        <f>'Task 3'!D18</f>
        <v>0.70000000000000007</v>
      </c>
      <c r="P20" s="57">
        <f t="shared" si="0"/>
        <v>1</v>
      </c>
      <c r="Q20" s="57">
        <f t="shared" si="1"/>
        <v>0.70000000000000007</v>
      </c>
      <c r="R20" s="58">
        <f t="shared" si="2"/>
        <v>0.29414504538295155</v>
      </c>
      <c r="T20" s="46">
        <f t="shared" si="3"/>
        <v>1</v>
      </c>
      <c r="U20" s="46">
        <f t="shared" si="4"/>
        <v>0.42020720768993075</v>
      </c>
    </row>
    <row r="21" spans="2:21" x14ac:dyDescent="0.3">
      <c r="B21" s="22">
        <v>15</v>
      </c>
      <c r="C21" s="44">
        <f>'Task 4'!C21</f>
        <v>35</v>
      </c>
      <c r="E21" s="52">
        <f>'Task 2'!E19</f>
        <v>5.0391256560570006E-3</v>
      </c>
      <c r="F21" s="52">
        <f>'Task 2'!F19</f>
        <v>0.99496087434394298</v>
      </c>
      <c r="G21" s="52">
        <f>'Task 2'!G19</f>
        <v>0.95430280509158294</v>
      </c>
      <c r="I21" s="42">
        <f>'Task 3'!J19</f>
        <v>0.92699024806259045</v>
      </c>
      <c r="J21" s="42">
        <f>'Task 3'!K19</f>
        <v>0.40612382272165476</v>
      </c>
      <c r="L21" s="52">
        <f>'Task 2'!D19</f>
        <v>30000</v>
      </c>
      <c r="M21" s="53">
        <f>'Task 2'!J19</f>
        <v>53.394759511314462</v>
      </c>
      <c r="O21" s="56">
        <f>'Task 3'!D19</f>
        <v>0.75000000000000011</v>
      </c>
      <c r="P21" s="57">
        <f t="shared" si="0"/>
        <v>1</v>
      </c>
      <c r="Q21" s="57">
        <f t="shared" si="1"/>
        <v>0.75000000000000011</v>
      </c>
      <c r="R21" s="58">
        <f t="shared" si="2"/>
        <v>0.29067382742834397</v>
      </c>
      <c r="T21" s="46">
        <f t="shared" si="3"/>
        <v>1</v>
      </c>
      <c r="U21" s="46">
        <f t="shared" si="4"/>
        <v>0.38756510323779186</v>
      </c>
    </row>
    <row r="22" spans="2:21" x14ac:dyDescent="0.3">
      <c r="B22" s="22">
        <v>16</v>
      </c>
      <c r="C22" s="44">
        <f>'Task 4'!C22</f>
        <v>36</v>
      </c>
      <c r="E22" s="52">
        <f>'Task 2'!E20</f>
        <v>5.3556053358641588E-3</v>
      </c>
      <c r="F22" s="52">
        <f>'Task 2'!F20</f>
        <v>0.99464439466413579</v>
      </c>
      <c r="G22" s="52">
        <f>'Task 2'!G20</f>
        <v>0.94919193589660422</v>
      </c>
      <c r="I22" s="42">
        <f>'Task 3'!J20</f>
        <v>0.92838442542287913</v>
      </c>
      <c r="J22" s="42">
        <f>'Task 3'!K20</f>
        <v>0.37703903180798665</v>
      </c>
      <c r="L22" s="52">
        <f>'Task 2'!D20</f>
        <v>32000</v>
      </c>
      <c r="M22" s="53">
        <f>'Task 2'!J20</f>
        <v>58.019993839031123</v>
      </c>
      <c r="O22" s="56">
        <f>'Task 3'!D20</f>
        <v>0.80000000000000016</v>
      </c>
      <c r="P22" s="57">
        <f t="shared" si="0"/>
        <v>1</v>
      </c>
      <c r="Q22" s="57">
        <f t="shared" si="1"/>
        <v>0.80000000000000016</v>
      </c>
      <c r="R22" s="58">
        <f t="shared" si="2"/>
        <v>0.2863059268083234</v>
      </c>
      <c r="T22" s="46">
        <f t="shared" si="3"/>
        <v>1</v>
      </c>
      <c r="U22" s="46">
        <f t="shared" si="4"/>
        <v>0.3578824085104042</v>
      </c>
    </row>
    <row r="23" spans="2:21" x14ac:dyDescent="0.3">
      <c r="B23" s="22">
        <v>17</v>
      </c>
      <c r="C23" s="44">
        <f>'Task 4'!C23</f>
        <v>37</v>
      </c>
      <c r="E23" s="52">
        <f>'Task 2'!E21</f>
        <v>6.0682925312161694E-3</v>
      </c>
      <c r="F23" s="52">
        <f>'Task 2'!F21</f>
        <v>0.99393170746878379</v>
      </c>
      <c r="G23" s="52">
        <f>'Task 2'!G21</f>
        <v>0.94343196156131215</v>
      </c>
      <c r="I23" s="42">
        <f>'Task 3'!J21</f>
        <v>0.93160179612826288</v>
      </c>
      <c r="J23" s="42">
        <f>'Task 3'!K21</f>
        <v>0.35125023924278159</v>
      </c>
      <c r="L23" s="52">
        <f>'Task 2'!D21</f>
        <v>34000</v>
      </c>
      <c r="M23" s="53">
        <f>'Task 2'!J21</f>
        <v>60.709709009919756</v>
      </c>
      <c r="O23" s="56">
        <f>'Task 3'!D21</f>
        <v>0.8500000000000002</v>
      </c>
      <c r="P23" s="57">
        <f t="shared" si="0"/>
        <v>1</v>
      </c>
      <c r="Q23" s="57">
        <f t="shared" si="1"/>
        <v>0.8500000000000002</v>
      </c>
      <c r="R23" s="58">
        <f t="shared" si="2"/>
        <v>0.28167359687654303</v>
      </c>
      <c r="T23" s="46">
        <f t="shared" si="3"/>
        <v>1</v>
      </c>
      <c r="U23" s="46">
        <f t="shared" si="4"/>
        <v>0.33138070220769761</v>
      </c>
    </row>
    <row r="24" spans="2:21" x14ac:dyDescent="0.3">
      <c r="B24" s="22">
        <v>18</v>
      </c>
      <c r="C24" s="44">
        <f>'Task 4'!C24</f>
        <v>38</v>
      </c>
      <c r="E24" s="52">
        <f>'Task 2'!E22</f>
        <v>6.6184111496785849E-3</v>
      </c>
      <c r="F24" s="52">
        <f>'Task 2'!F22</f>
        <v>0.99338158885032146</v>
      </c>
      <c r="G24" s="52">
        <f>'Task 2'!G22</f>
        <v>0.93718794094795166</v>
      </c>
      <c r="I24" s="42">
        <f>'Task 3'!J22</f>
        <v>0.93334080005973374</v>
      </c>
      <c r="J24" s="42">
        <f>'Task 3'!K22</f>
        <v>0.32783617931603065</v>
      </c>
      <c r="L24" s="52">
        <f>'Task 2'!D22</f>
        <v>36000</v>
      </c>
      <c r="M24" s="53">
        <f>'Task 2'!J22</f>
        <v>67.56728588887745</v>
      </c>
      <c r="O24" s="56">
        <f>'Task 3'!D22</f>
        <v>0.90000000000000024</v>
      </c>
      <c r="P24" s="57">
        <f t="shared" si="0"/>
        <v>1</v>
      </c>
      <c r="Q24" s="57">
        <f t="shared" si="1"/>
        <v>0.90000000000000024</v>
      </c>
      <c r="R24" s="58">
        <f t="shared" si="2"/>
        <v>0.27651970247529084</v>
      </c>
      <c r="T24" s="46">
        <f t="shared" si="3"/>
        <v>1</v>
      </c>
      <c r="U24" s="46">
        <f t="shared" si="4"/>
        <v>0.30724411386143424</v>
      </c>
    </row>
    <row r="25" spans="2:21" x14ac:dyDescent="0.3">
      <c r="B25" s="22">
        <v>19</v>
      </c>
      <c r="C25" s="44">
        <f>'Task 4'!C25</f>
        <v>39</v>
      </c>
      <c r="E25" s="52">
        <f>'Task 2'!E23</f>
        <v>7.2869489821331393E-3</v>
      </c>
      <c r="F25" s="52">
        <f>'Task 2'!F23</f>
        <v>0.99271305101786689</v>
      </c>
      <c r="G25" s="52">
        <f>'Task 2'!G23</f>
        <v>0.93035870023559353</v>
      </c>
      <c r="I25" s="42">
        <f>'Task 3'!J23</f>
        <v>0.92572877998204084</v>
      </c>
      <c r="J25" s="42">
        <f>'Task 3'!K23</f>
        <v>0.30348738631220262</v>
      </c>
      <c r="L25" s="52">
        <f>'Task 2'!D23</f>
        <v>38000</v>
      </c>
      <c r="M25" s="53">
        <f>'Task 2'!J23</f>
        <v>71.532709715929059</v>
      </c>
      <c r="O25" s="56">
        <f>'Task 3'!D23</f>
        <v>0.95000000000000029</v>
      </c>
      <c r="P25" s="57">
        <f t="shared" si="0"/>
        <v>1</v>
      </c>
      <c r="Q25" s="57">
        <f t="shared" si="1"/>
        <v>0.95000000000000029</v>
      </c>
      <c r="R25" s="58">
        <f t="shared" si="2"/>
        <v>0.26823452375395246</v>
      </c>
      <c r="T25" s="46">
        <f t="shared" si="3"/>
        <v>1</v>
      </c>
      <c r="U25" s="46">
        <f t="shared" si="4"/>
        <v>0.28235213026731831</v>
      </c>
    </row>
    <row r="26" spans="2:21" x14ac:dyDescent="0.3">
      <c r="B26" s="22">
        <v>20</v>
      </c>
      <c r="C26" s="44">
        <f>'Task 4'!C26</f>
        <v>40</v>
      </c>
      <c r="E26" s="52">
        <f>'Task 2'!E24</f>
        <v>7.9264991531654786E-3</v>
      </c>
      <c r="F26" s="52">
        <f>'Task 2'!F24</f>
        <v>0.99207350084683454</v>
      </c>
      <c r="G26" s="52">
        <f>'Task 2'!G24</f>
        <v>0.92298421278603593</v>
      </c>
      <c r="I26" s="42">
        <f>'Task 3'!J24</f>
        <v>0.92778148890373346</v>
      </c>
      <c r="J26" s="42">
        <f>'Task 3'!K24</f>
        <v>0.28156997913623788</v>
      </c>
      <c r="L26" s="52">
        <f>'Task 2'!D24</f>
        <v>40000</v>
      </c>
      <c r="M26" s="53">
        <f>'Task 2'!J24</f>
        <v>76.35588095652632</v>
      </c>
      <c r="O26" s="56">
        <f>'Task 3'!D24</f>
        <v>0</v>
      </c>
      <c r="P26" s="57">
        <f t="shared" si="0"/>
        <v>1</v>
      </c>
      <c r="Q26" s="57">
        <f t="shared" si="1"/>
        <v>0</v>
      </c>
      <c r="R26" s="58">
        <f t="shared" si="2"/>
        <v>0</v>
      </c>
      <c r="T26" s="46">
        <v>0</v>
      </c>
      <c r="U26" s="52">
        <v>0</v>
      </c>
    </row>
    <row r="28" spans="2:21" x14ac:dyDescent="0.3">
      <c r="L28" s="54" t="s">
        <v>104</v>
      </c>
      <c r="M28" s="55">
        <f>SUM(M7:M26)</f>
        <v>758.04749338634917</v>
      </c>
      <c r="O28" s="83" t="s">
        <v>105</v>
      </c>
      <c r="P28" s="83"/>
      <c r="Q28" s="83"/>
      <c r="R28" s="59">
        <f>SUM(R7:R26)</f>
        <v>4.4942236669356372</v>
      </c>
      <c r="T28" s="48" t="s">
        <v>107</v>
      </c>
      <c r="U28" s="61">
        <f>M28/R28</f>
        <v>168.6715102684731</v>
      </c>
    </row>
    <row r="29" spans="2:21" x14ac:dyDescent="0.3">
      <c r="M29" s="7"/>
    </row>
    <row r="30" spans="2:21" x14ac:dyDescent="0.3">
      <c r="Q30" s="40" t="s">
        <v>57</v>
      </c>
      <c r="R30" s="60">
        <f>M28+R28*U28</f>
        <v>1516.0949867726983</v>
      </c>
    </row>
    <row r="31" spans="2:21" x14ac:dyDescent="0.3">
      <c r="Q31" s="40" t="s">
        <v>58</v>
      </c>
      <c r="R31" s="60">
        <f>SUM(U6:U25)*U28</f>
        <v>2048.4476495933463</v>
      </c>
    </row>
    <row r="32" spans="2:21" x14ac:dyDescent="0.3">
      <c r="R32" s="8"/>
      <c r="U32" s="86"/>
    </row>
    <row r="34" spans="12:12" x14ac:dyDescent="0.3">
      <c r="L34" s="6" t="s">
        <v>65</v>
      </c>
    </row>
    <row r="35" spans="12:12" x14ac:dyDescent="0.3">
      <c r="L35" s="9" t="s">
        <v>102</v>
      </c>
    </row>
    <row r="36" spans="12:12" x14ac:dyDescent="0.3">
      <c r="L36" s="9" t="s">
        <v>103</v>
      </c>
    </row>
    <row r="37" spans="12:12" x14ac:dyDescent="0.3">
      <c r="L37" s="9" t="s">
        <v>106</v>
      </c>
    </row>
    <row r="38" spans="12:12" x14ac:dyDescent="0.3">
      <c r="L38" s="9" t="s">
        <v>108</v>
      </c>
    </row>
    <row r="39" spans="12:12" x14ac:dyDescent="0.3">
      <c r="L39" s="9" t="s">
        <v>109</v>
      </c>
    </row>
  </sheetData>
  <mergeCells count="10">
    <mergeCell ref="T2:U2"/>
    <mergeCell ref="E4:E5"/>
    <mergeCell ref="F4:F5"/>
    <mergeCell ref="G4:G5"/>
    <mergeCell ref="O28:Q28"/>
    <mergeCell ref="B2:C2"/>
    <mergeCell ref="E2:G2"/>
    <mergeCell ref="I2:J2"/>
    <mergeCell ref="L2:M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Problem</vt:lpstr>
      <vt:lpstr>Data</vt:lpstr>
      <vt:lpstr>Interest</vt:lpstr>
      <vt:lpstr>Task 1</vt:lpstr>
      <vt:lpstr>Task 2</vt:lpstr>
      <vt:lpstr>Task 3</vt:lpstr>
      <vt:lpstr>Task 4</vt:lpstr>
      <vt:lpstr>Task 5</vt:lpstr>
      <vt:lpstr>Problem!Print_Area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2021-08-17T22:05:31Z</dcterms:modified>
</cp:coreProperties>
</file>