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D470927-8FE6-49AF-ACB6-594E04182FC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Автоматизированный расчет" sheetId="1" r:id="rId1"/>
    <sheet name="Расчет профиля" sheetId="2" r:id="rId2"/>
    <sheet name="Поиск максимума" sheetId="3" r:id="rId3"/>
    <sheet name="Подтверждение максимума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C14" i="5"/>
  <c r="C13" i="5"/>
  <c r="C12" i="5"/>
  <c r="C11" i="5"/>
  <c r="C10" i="5"/>
  <c r="C9" i="5"/>
  <c r="C8" i="5"/>
  <c r="C7" i="5"/>
  <c r="E7" i="5" s="1"/>
  <c r="C6" i="5"/>
  <c r="C5" i="5"/>
  <c r="C4" i="5"/>
  <c r="E15" i="5"/>
  <c r="E14" i="5"/>
  <c r="E13" i="5"/>
  <c r="E12" i="5"/>
  <c r="E11" i="5"/>
  <c r="E10" i="5"/>
  <c r="E8" i="5"/>
  <c r="E9" i="5"/>
  <c r="E6" i="5"/>
  <c r="E5" i="5"/>
  <c r="E4" i="5"/>
  <c r="D16" i="5"/>
  <c r="K23" i="3"/>
  <c r="M23" i="3" s="1"/>
  <c r="K24" i="3"/>
  <c r="M24" i="3" s="1"/>
  <c r="K25" i="3"/>
  <c r="K26" i="3"/>
  <c r="K27" i="3"/>
  <c r="M27" i="3" s="1"/>
  <c r="K28" i="3"/>
  <c r="K29" i="3"/>
  <c r="K30" i="3"/>
  <c r="K31" i="3"/>
  <c r="K22" i="3"/>
  <c r="K21" i="3"/>
  <c r="K20" i="3"/>
  <c r="G31" i="3"/>
  <c r="G23" i="3"/>
  <c r="G24" i="3"/>
  <c r="G25" i="3"/>
  <c r="G26" i="3"/>
  <c r="I26" i="3" s="1"/>
  <c r="G27" i="3"/>
  <c r="I27" i="3" s="1"/>
  <c r="G28" i="3"/>
  <c r="G29" i="3"/>
  <c r="G30" i="3"/>
  <c r="I30" i="3" s="1"/>
  <c r="I31" i="3"/>
  <c r="G22" i="3"/>
  <c r="I22" i="3" s="1"/>
  <c r="G21" i="3"/>
  <c r="G20" i="3"/>
  <c r="C20" i="3"/>
  <c r="C22" i="3"/>
  <c r="C31" i="3"/>
  <c r="C23" i="3"/>
  <c r="E23" i="3" s="1"/>
  <c r="C24" i="3"/>
  <c r="E24" i="3" s="1"/>
  <c r="C25" i="3"/>
  <c r="C26" i="3"/>
  <c r="E26" i="3" s="1"/>
  <c r="C27" i="3"/>
  <c r="C28" i="3"/>
  <c r="C29" i="3"/>
  <c r="C30" i="3"/>
  <c r="E30" i="3" s="1"/>
  <c r="E31" i="3"/>
  <c r="C21" i="3"/>
  <c r="E21" i="3" s="1"/>
  <c r="E20" i="3"/>
  <c r="O21" i="1"/>
  <c r="G11" i="3"/>
  <c r="G12" i="3"/>
  <c r="G13" i="3"/>
  <c r="G14" i="3"/>
  <c r="G15" i="3"/>
  <c r="G7" i="3"/>
  <c r="G8" i="3"/>
  <c r="G9" i="3"/>
  <c r="G10" i="3"/>
  <c r="I10" i="3" s="1"/>
  <c r="I11" i="3"/>
  <c r="I13" i="3"/>
  <c r="I14" i="3"/>
  <c r="I15" i="3"/>
  <c r="G6" i="3"/>
  <c r="G5" i="3"/>
  <c r="I5" i="3" s="1"/>
  <c r="G4" i="3"/>
  <c r="I6" i="3"/>
  <c r="I7" i="3"/>
  <c r="I4" i="3"/>
  <c r="I21" i="3"/>
  <c r="M21" i="3"/>
  <c r="E22" i="3"/>
  <c r="M22" i="3"/>
  <c r="I23" i="3"/>
  <c r="I8" i="3"/>
  <c r="I24" i="3"/>
  <c r="I9" i="3"/>
  <c r="E25" i="3"/>
  <c r="I25" i="3"/>
  <c r="M25" i="3"/>
  <c r="M26" i="3"/>
  <c r="E27" i="3"/>
  <c r="I12" i="3"/>
  <c r="E28" i="3"/>
  <c r="I28" i="3"/>
  <c r="M28" i="3"/>
  <c r="E29" i="3"/>
  <c r="I29" i="3"/>
  <c r="M29" i="3"/>
  <c r="M30" i="3"/>
  <c r="M31" i="3"/>
  <c r="H16" i="3"/>
  <c r="D32" i="3"/>
  <c r="H32" i="3"/>
  <c r="L32" i="3"/>
  <c r="D16" i="3"/>
  <c r="C15" i="3"/>
  <c r="E15" i="3" s="1"/>
  <c r="C14" i="3"/>
  <c r="E14" i="3" s="1"/>
  <c r="C13" i="3"/>
  <c r="E13" i="3" s="1"/>
  <c r="C12" i="3"/>
  <c r="E12" i="3" s="1"/>
  <c r="C11" i="3"/>
  <c r="E11" i="3" s="1"/>
  <c r="E10" i="3"/>
  <c r="C10" i="3"/>
  <c r="C9" i="3"/>
  <c r="E9" i="3" s="1"/>
  <c r="C8" i="3"/>
  <c r="E8" i="3" s="1"/>
  <c r="C7" i="3"/>
  <c r="E7" i="3" s="1"/>
  <c r="C6" i="3"/>
  <c r="E6" i="3" s="1"/>
  <c r="C5" i="3"/>
  <c r="E5" i="3" s="1"/>
  <c r="E4" i="3"/>
  <c r="C4" i="3"/>
  <c r="C16" i="3" s="1"/>
  <c r="E16" i="3" s="1"/>
  <c r="G37" i="1"/>
  <c r="C39" i="2"/>
  <c r="C38" i="2"/>
  <c r="C37" i="2"/>
  <c r="C36" i="2"/>
  <c r="C35" i="2"/>
  <c r="C34" i="2"/>
  <c r="C33" i="2"/>
  <c r="C32" i="2"/>
  <c r="C31" i="2"/>
  <c r="C30" i="2"/>
  <c r="C29" i="2"/>
  <c r="C28" i="2"/>
  <c r="C16" i="5" l="1"/>
  <c r="E16" i="5" s="1"/>
  <c r="K32" i="3"/>
  <c r="M32" i="3" s="1"/>
  <c r="M20" i="3"/>
  <c r="G32" i="3"/>
  <c r="I32" i="3" s="1"/>
  <c r="I20" i="3"/>
  <c r="C32" i="3"/>
  <c r="E32" i="3" s="1"/>
  <c r="G16" i="3"/>
  <c r="I16" i="3" s="1"/>
  <c r="H37" i="1"/>
  <c r="I2" i="1"/>
  <c r="G2" i="1"/>
  <c r="F2" i="1"/>
  <c r="E2" i="1"/>
  <c r="G5" i="1"/>
  <c r="I37" i="1"/>
  <c r="O10" i="1" l="1"/>
  <c r="H48" i="1" l="1"/>
  <c r="H47" i="1"/>
  <c r="H46" i="1"/>
  <c r="H45" i="1"/>
  <c r="H44" i="1"/>
  <c r="H43" i="1"/>
  <c r="H42" i="1"/>
  <c r="H41" i="1"/>
  <c r="H40" i="1"/>
  <c r="H39" i="1"/>
  <c r="H38" i="1"/>
  <c r="G48" i="1"/>
  <c r="G49" i="1" s="1"/>
  <c r="I49" i="1" s="1"/>
  <c r="G47" i="1"/>
  <c r="G46" i="1"/>
  <c r="G45" i="1"/>
  <c r="G44" i="1"/>
  <c r="G43" i="1"/>
  <c r="G42" i="1"/>
  <c r="G41" i="1"/>
  <c r="G40" i="1"/>
  <c r="G39" i="1"/>
  <c r="G38" i="1"/>
  <c r="C45" i="1"/>
  <c r="C44" i="1"/>
  <c r="C43" i="1"/>
  <c r="C42" i="1"/>
  <c r="C41" i="1"/>
  <c r="C40" i="1"/>
  <c r="C39" i="1"/>
  <c r="C38" i="1"/>
  <c r="C37" i="1"/>
  <c r="E37" i="1"/>
  <c r="D37" i="1"/>
  <c r="B49" i="1"/>
  <c r="O23" i="1"/>
  <c r="O22" i="1"/>
  <c r="O20" i="1"/>
  <c r="O18" i="1"/>
  <c r="O17" i="1"/>
  <c r="O16" i="1"/>
  <c r="O15" i="1"/>
  <c r="O14" i="1"/>
  <c r="O13" i="1"/>
  <c r="O12" i="1"/>
  <c r="O11" i="1"/>
  <c r="L23" i="1"/>
  <c r="M23" i="1"/>
  <c r="M22" i="1"/>
  <c r="M21" i="1"/>
  <c r="M20" i="1"/>
  <c r="M18" i="1"/>
  <c r="M17" i="1"/>
  <c r="M16" i="1"/>
  <c r="M15" i="1"/>
  <c r="M14" i="1"/>
  <c r="M13" i="1"/>
  <c r="M12" i="1"/>
  <c r="M11" i="1"/>
  <c r="M10" i="1"/>
  <c r="L22" i="1"/>
  <c r="L21" i="1"/>
  <c r="L20" i="1"/>
  <c r="L18" i="1"/>
  <c r="L17" i="1"/>
  <c r="L16" i="1"/>
  <c r="L15" i="1"/>
  <c r="L14" i="1"/>
  <c r="L13" i="1"/>
  <c r="L12" i="1"/>
  <c r="L11" i="1"/>
  <c r="L10" i="1"/>
  <c r="R3" i="1"/>
  <c r="R4" i="1"/>
  <c r="R5" i="1"/>
  <c r="R6" i="1"/>
  <c r="P3" i="1"/>
  <c r="P4" i="1"/>
  <c r="P5" i="1"/>
  <c r="P6" i="1"/>
  <c r="M3" i="1"/>
  <c r="M4" i="1"/>
  <c r="M5" i="1"/>
  <c r="M6" i="1"/>
  <c r="I30" i="1"/>
  <c r="I31" i="1"/>
  <c r="I25" i="1"/>
  <c r="I26" i="1"/>
  <c r="I27" i="1"/>
  <c r="I20" i="1"/>
  <c r="I21" i="1"/>
  <c r="I22" i="1"/>
  <c r="I11" i="1"/>
  <c r="I12" i="1"/>
  <c r="I13" i="1"/>
  <c r="I14" i="1"/>
  <c r="I15" i="1"/>
  <c r="I16" i="1"/>
  <c r="I17" i="1"/>
  <c r="I3" i="1"/>
  <c r="I4" i="1"/>
  <c r="I5" i="1"/>
  <c r="I6" i="1"/>
  <c r="I7" i="1"/>
  <c r="I8" i="1"/>
  <c r="G30" i="1"/>
  <c r="G31" i="1"/>
  <c r="G25" i="1"/>
  <c r="G26" i="1"/>
  <c r="G27" i="1"/>
  <c r="G20" i="1"/>
  <c r="G21" i="1"/>
  <c r="G22" i="1"/>
  <c r="G11" i="1"/>
  <c r="G12" i="1"/>
  <c r="G13" i="1"/>
  <c r="G14" i="1"/>
  <c r="G15" i="1"/>
  <c r="G16" i="1"/>
  <c r="G17" i="1"/>
  <c r="G3" i="1"/>
  <c r="G4" i="1"/>
  <c r="G6" i="1"/>
  <c r="G7" i="1"/>
  <c r="G8" i="1"/>
  <c r="E30" i="1" l="1"/>
  <c r="E31" i="1"/>
  <c r="E25" i="1"/>
  <c r="F25" i="1" s="1"/>
  <c r="E26" i="1"/>
  <c r="F26" i="1" s="1"/>
  <c r="E27" i="1"/>
  <c r="F27" i="1"/>
  <c r="E20" i="1"/>
  <c r="F20" i="1" s="1"/>
  <c r="E21" i="1"/>
  <c r="F21" i="1" s="1"/>
  <c r="E22" i="1"/>
  <c r="E11" i="1"/>
  <c r="F11" i="1" s="1"/>
  <c r="E12" i="1"/>
  <c r="F12" i="1" s="1"/>
  <c r="E13" i="1"/>
  <c r="E14" i="1"/>
  <c r="F14" i="1" s="1"/>
  <c r="E15" i="1"/>
  <c r="F15" i="1" s="1"/>
  <c r="E16" i="1"/>
  <c r="E17" i="1"/>
  <c r="F16" i="1"/>
  <c r="F17" i="1"/>
  <c r="E3" i="1"/>
  <c r="F3" i="1" s="1"/>
  <c r="E4" i="1"/>
  <c r="F4" i="1" s="1"/>
  <c r="E5" i="1"/>
  <c r="E6" i="1"/>
  <c r="E7" i="1"/>
  <c r="E8" i="1"/>
  <c r="F8" i="1" s="1"/>
  <c r="F30" i="1"/>
  <c r="F31" i="1"/>
  <c r="F22" i="1"/>
  <c r="F13" i="1"/>
  <c r="F5" i="1"/>
  <c r="F6" i="1"/>
  <c r="F7" i="1"/>
  <c r="I20" i="2"/>
  <c r="R16" i="2"/>
  <c r="I21" i="2"/>
  <c r="I22" i="2"/>
  <c r="I23" i="2"/>
  <c r="I24" i="2"/>
  <c r="G20" i="2"/>
  <c r="D21" i="2"/>
  <c r="D22" i="2"/>
  <c r="D23" i="2"/>
  <c r="D24" i="2"/>
  <c r="D20" i="2"/>
  <c r="S4" i="2"/>
  <c r="S16" i="2"/>
  <c r="Q16" i="2"/>
  <c r="P16" i="2"/>
  <c r="N16" i="2"/>
  <c r="L16" i="2"/>
  <c r="K16" i="2"/>
  <c r="J16" i="2"/>
  <c r="I16" i="2"/>
  <c r="H16" i="2"/>
  <c r="E16" i="2"/>
  <c r="F16" i="2"/>
  <c r="D16" i="2"/>
  <c r="H49" i="1" l="1"/>
  <c r="R12" i="2" l="1"/>
  <c r="R5" i="2"/>
  <c r="M2" i="1"/>
  <c r="R2" i="1"/>
  <c r="P2" i="1" l="1"/>
  <c r="G24" i="2"/>
  <c r="G23" i="2"/>
  <c r="G22" i="2"/>
  <c r="G21" i="2"/>
  <c r="C48" i="1"/>
  <c r="C32" i="1"/>
  <c r="G29" i="1"/>
  <c r="I29" i="1" s="1"/>
  <c r="E29" i="1"/>
  <c r="F29" i="1" s="1"/>
  <c r="G24" i="1"/>
  <c r="I24" i="1" s="1"/>
  <c r="E24" i="1"/>
  <c r="F24" i="1" s="1"/>
  <c r="I44" i="1"/>
  <c r="G19" i="1"/>
  <c r="I19" i="1" s="1"/>
  <c r="E19" i="1"/>
  <c r="F19" i="1" s="1"/>
  <c r="I42" i="1"/>
  <c r="G10" i="1"/>
  <c r="I10" i="1" s="1"/>
  <c r="E10" i="1"/>
  <c r="F10" i="1" s="1"/>
  <c r="I40" i="1"/>
  <c r="I48" i="1"/>
  <c r="I47" i="1"/>
  <c r="C47" i="1"/>
  <c r="I46" i="1"/>
  <c r="C46" i="1"/>
  <c r="C49" i="1" s="1"/>
  <c r="E49" i="1" s="1"/>
  <c r="C16" i="2"/>
  <c r="R15" i="2"/>
  <c r="E15" i="2"/>
  <c r="G15" i="2" s="1"/>
  <c r="I15" i="2" s="1"/>
  <c r="K15" i="2" s="1"/>
  <c r="M15" i="2" s="1"/>
  <c r="O15" i="2" s="1"/>
  <c r="Q15" i="2" s="1"/>
  <c r="S15" i="2" s="1"/>
  <c r="R14" i="2"/>
  <c r="E14" i="2"/>
  <c r="G14" i="2" s="1"/>
  <c r="I14" i="2" s="1"/>
  <c r="K14" i="2" s="1"/>
  <c r="M14" i="2" s="1"/>
  <c r="O14" i="2" s="1"/>
  <c r="Q14" i="2" s="1"/>
  <c r="S14" i="2" s="1"/>
  <c r="R13" i="2"/>
  <c r="E13" i="2"/>
  <c r="G13" i="2" s="1"/>
  <c r="I13" i="2" s="1"/>
  <c r="K13" i="2" s="1"/>
  <c r="M13" i="2" s="1"/>
  <c r="O13" i="2" s="1"/>
  <c r="Q13" i="2" s="1"/>
  <c r="S13" i="2" s="1"/>
  <c r="E12" i="2"/>
  <c r="G12" i="2" s="1"/>
  <c r="I12" i="2" s="1"/>
  <c r="K12" i="2" s="1"/>
  <c r="M12" i="2" s="1"/>
  <c r="O12" i="2" s="1"/>
  <c r="Q12" i="2" s="1"/>
  <c r="S12" i="2" s="1"/>
  <c r="R11" i="2"/>
  <c r="E11" i="2"/>
  <c r="G11" i="2" s="1"/>
  <c r="I11" i="2" s="1"/>
  <c r="K11" i="2" s="1"/>
  <c r="M11" i="2" s="1"/>
  <c r="O11" i="2" s="1"/>
  <c r="Q11" i="2" s="1"/>
  <c r="S11" i="2" s="1"/>
  <c r="R10" i="2"/>
  <c r="E10" i="2"/>
  <c r="G10" i="2" s="1"/>
  <c r="I10" i="2" s="1"/>
  <c r="K10" i="2" s="1"/>
  <c r="M10" i="2" s="1"/>
  <c r="O10" i="2" s="1"/>
  <c r="Q10" i="2" s="1"/>
  <c r="S10" i="2" s="1"/>
  <c r="R9" i="2"/>
  <c r="E9" i="2"/>
  <c r="G9" i="2" s="1"/>
  <c r="I9" i="2" s="1"/>
  <c r="K9" i="2" s="1"/>
  <c r="M9" i="2" s="1"/>
  <c r="O9" i="2" s="1"/>
  <c r="Q9" i="2" s="1"/>
  <c r="S9" i="2" s="1"/>
  <c r="R8" i="2"/>
  <c r="E8" i="2"/>
  <c r="G8" i="2" s="1"/>
  <c r="I8" i="2" s="1"/>
  <c r="K8" i="2" s="1"/>
  <c r="M8" i="2" s="1"/>
  <c r="O8" i="2" s="1"/>
  <c r="Q8" i="2" s="1"/>
  <c r="S8" i="2" s="1"/>
  <c r="R7" i="2"/>
  <c r="E7" i="2"/>
  <c r="G7" i="2" s="1"/>
  <c r="I7" i="2" s="1"/>
  <c r="K7" i="2" s="1"/>
  <c r="M7" i="2" s="1"/>
  <c r="O7" i="2" s="1"/>
  <c r="Q7" i="2" s="1"/>
  <c r="S7" i="2" s="1"/>
  <c r="R6" i="2"/>
  <c r="E6" i="2"/>
  <c r="G6" i="2" s="1"/>
  <c r="I6" i="2" s="1"/>
  <c r="K6" i="2" s="1"/>
  <c r="M6" i="2" s="1"/>
  <c r="O6" i="2" s="1"/>
  <c r="Q6" i="2" s="1"/>
  <c r="S6" i="2" s="1"/>
  <c r="E5" i="2"/>
  <c r="G5" i="2" s="1"/>
  <c r="I5" i="2" s="1"/>
  <c r="K5" i="2" s="1"/>
  <c r="M5" i="2" s="1"/>
  <c r="O5" i="2" s="1"/>
  <c r="Q5" i="2" s="1"/>
  <c r="S5" i="2" s="1"/>
  <c r="R4" i="2"/>
  <c r="E4" i="2"/>
  <c r="I39" i="1" l="1"/>
  <c r="I38" i="1"/>
  <c r="I43" i="1"/>
  <c r="I45" i="1"/>
  <c r="G4" i="2"/>
  <c r="I41" i="1" l="1"/>
  <c r="I4" i="2"/>
  <c r="G16" i="2"/>
  <c r="K4" i="2" l="1"/>
  <c r="M4" i="2" l="1"/>
  <c r="M16" i="2" l="1"/>
  <c r="O4" i="2"/>
  <c r="O16" i="2" l="1"/>
  <c r="Q4" i="2"/>
  <c r="E42" i="1" l="1"/>
  <c r="D42" i="1"/>
  <c r="E38" i="1" l="1"/>
  <c r="E47" i="1"/>
  <c r="D47" i="1"/>
  <c r="E44" i="1"/>
  <c r="D44" i="1"/>
  <c r="E46" i="1"/>
  <c r="D46" i="1"/>
  <c r="E48" i="1"/>
  <c r="D48" i="1"/>
  <c r="E40" i="1"/>
  <c r="D40" i="1"/>
  <c r="D38" i="1" l="1"/>
  <c r="E41" i="1"/>
  <c r="D41" i="1"/>
  <c r="E39" i="1"/>
  <c r="D39" i="1"/>
  <c r="E43" i="1"/>
  <c r="D43" i="1"/>
  <c r="E45" i="1"/>
  <c r="D45" i="1"/>
  <c r="D49" i="1" l="1"/>
</calcChain>
</file>

<file path=xl/sharedStrings.xml><?xml version="1.0" encoding="utf-8"?>
<sst xmlns="http://schemas.openxmlformats.org/spreadsheetml/2006/main" count="330" uniqueCount="101">
  <si>
    <t>ОПЕРАЦИИ</t>
  </si>
  <si>
    <t>uc01</t>
  </si>
  <si>
    <t>остаток</t>
  </si>
  <si>
    <t>uc02</t>
  </si>
  <si>
    <t>uc03</t>
  </si>
  <si>
    <t>uc04</t>
  </si>
  <si>
    <t>uc05</t>
  </si>
  <si>
    <t>uc06</t>
  </si>
  <si>
    <t>uc07</t>
  </si>
  <si>
    <t>Главная Welcome страница</t>
  </si>
  <si>
    <t>Вход в систему</t>
  </si>
  <si>
    <t>Переход на страницу поиска билетов</t>
  </si>
  <si>
    <t xml:space="preserve">Заполнение полей для поиска билета </t>
  </si>
  <si>
    <t xml:space="preserve">Выбор рейса из найденных </t>
  </si>
  <si>
    <t>Оплата билета</t>
  </si>
  <si>
    <t>Просмотр квитанций</t>
  </si>
  <si>
    <t xml:space="preserve">Отмена бронирования </t>
  </si>
  <si>
    <t>Выход из системы</t>
  </si>
  <si>
    <t>Переход на страницу регистрации</t>
  </si>
  <si>
    <t>ИТОГО</t>
  </si>
  <si>
    <t>СТАТИСТИКА</t>
  </si>
  <si>
    <t>ИТОГ</t>
  </si>
  <si>
    <t>РАСХОЖДЕНИЕ</t>
  </si>
  <si>
    <t>опер/час</t>
  </si>
  <si>
    <t>рпс</t>
  </si>
  <si>
    <t>пейсинг</t>
  </si>
  <si>
    <t>vus расчетные</t>
  </si>
  <si>
    <t>vus ИТОГОВЫЙ</t>
  </si>
  <si>
    <t>рпс ИТОГОВЫЙ</t>
  </si>
  <si>
    <t>Заполнение полей регистрации</t>
  </si>
  <si>
    <t>Переход на следуюущий экран после регистрации</t>
  </si>
  <si>
    <t>Имя в статистике</t>
  </si>
  <si>
    <t>Имя в скрипте</t>
  </si>
  <si>
    <t>vuser</t>
  </si>
  <si>
    <t>pacing</t>
  </si>
  <si>
    <t>операции в час *3600</t>
  </si>
  <si>
    <t>open_start_page</t>
  </si>
  <si>
    <t>customer_profile</t>
  </si>
  <si>
    <t>confirmation</t>
  </si>
  <si>
    <t>greetings</t>
  </si>
  <si>
    <t>logout</t>
  </si>
  <si>
    <t>do_login</t>
  </si>
  <si>
    <t>open_flights</t>
  </si>
  <si>
    <t>find_flights</t>
  </si>
  <si>
    <t>choose_flights</t>
  </si>
  <si>
    <t>buy_flights</t>
  </si>
  <si>
    <t>open_itinerary</t>
  </si>
  <si>
    <t>uc_03_cancel_itinerary</t>
  </si>
  <si>
    <t>cancel_itinerary</t>
  </si>
  <si>
    <t>Статистика с ПРОДа</t>
  </si>
  <si>
    <t>Профиль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</si>
  <si>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</si>
  <si>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</si>
  <si>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</si>
  <si>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Итого</t>
  </si>
  <si>
    <t>Соответствие профилю</t>
  </si>
  <si>
    <t>сценарий</t>
  </si>
  <si>
    <t>ОПЕРАЦИИ/ЧАС</t>
  </si>
  <si>
    <t>ИТОГО ПО ОПЕРАЦИЯМ</t>
  </si>
  <si>
    <t>ОПЕРАЦИИ/MIN</t>
  </si>
  <si>
    <t>ScriptName</t>
  </si>
  <si>
    <t>Фактическая интенсивность в тесте</t>
  </si>
  <si>
    <t>% Отклонение от Профиля</t>
  </si>
  <si>
    <t>длительность ступени</t>
  </si>
  <si>
    <t>одним пользователем в минуту *60</t>
  </si>
  <si>
    <t>transaction</t>
  </si>
  <si>
    <t>script name</t>
  </si>
  <si>
    <t>Переход на следующий эран после регистрации</t>
  </si>
  <si>
    <t>uc_01_registration_new_users_choose_flights</t>
  </si>
  <si>
    <t>uc_02_buy_flights_and_goto_itinerary</t>
  </si>
  <si>
    <t>uc_04_goto_flights_and_itinerary</t>
  </si>
  <si>
    <t>uc_05_login_logout</t>
  </si>
  <si>
    <t>duration + think time</t>
  </si>
  <si>
    <t>SUMMARY REPORT WITH FILTER 00:01:00 - 00:21:00 min ( 20 мин стабильной нагрузки)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</si>
  <si>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</si>
  <si>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</si>
  <si>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</si>
  <si>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</si>
  <si>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</si>
  <si>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</si>
  <si>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</si>
  <si>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</si>
  <si>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</si>
  <si>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uc_01_registration_new_users_choose_flights_Transaction</t>
  </si>
  <si>
    <t>uc_02_buy_flights_and_goto_itinerary_Transaction</t>
  </si>
  <si>
    <t>uc_03_cancel_itinerary_Transaction</t>
  </si>
  <si>
    <t>uc_04_goto_flights_and_itinerary_Transaction</t>
  </si>
  <si>
    <t>uc_05_login_logout_Transaction</t>
  </si>
  <si>
    <t>vuser_init_Transaction</t>
  </si>
  <si>
    <t>ОПЕРАЦИИ/20 MIN</t>
  </si>
  <si>
    <t>ИТОГО на ступени операций 20/мин</t>
  </si>
  <si>
    <t>пейсинг примерный</t>
  </si>
  <si>
    <t>пейсинг ИТОГОВЫЙ</t>
  </si>
  <si>
    <t>Расчетная интенсивность запросов / 20 мин</t>
  </si>
  <si>
    <t>ОТЛАДОЧНЫЙ ТЕСТ</t>
  </si>
  <si>
    <t>Поиск максимальной производительности 1 ступень</t>
  </si>
  <si>
    <t>Поиск максимальной производительности 2 ступень</t>
  </si>
  <si>
    <t>Поиск максимальной производительности 3 ступень</t>
  </si>
  <si>
    <t>Поиск максимальной производительности 4 ступень</t>
  </si>
  <si>
    <t>Поиск максимальной производительности 5 ступень</t>
  </si>
  <si>
    <t>Подтверждение максимальной производительности 400% от профиля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</si>
</sst>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19197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1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64" fontId="0" fillId="8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6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3" borderId="3" xfId="0" applyFill="1" applyBorder="1"/>
    <xf numFmtId="2" fontId="0" fillId="3" borderId="1" xfId="0" applyNumberFormat="1" applyFill="1" applyBorder="1"/>
    <xf numFmtId="0" fontId="0" fillId="3" borderId="4" xfId="0" applyFill="1" applyBorder="1" applyAlignment="1"/>
    <xf numFmtId="0" fontId="0" fillId="7" borderId="1" xfId="0" applyFill="1" applyBorder="1"/>
    <xf numFmtId="0" fontId="0" fillId="3" borderId="2" xfId="0" applyFill="1" applyBorder="1"/>
    <xf numFmtId="1" fontId="9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" fontId="0" fillId="7" borderId="1" xfId="0" applyNumberFormat="1" applyFill="1" applyBorder="1"/>
    <xf numFmtId="0" fontId="13" fillId="3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9" fontId="0" fillId="7" borderId="1" xfId="1" applyFont="1" applyFill="1" applyBorder="1"/>
    <xf numFmtId="1" fontId="0" fillId="7" borderId="1" xfId="0" applyNumberFormat="1" applyFill="1" applyBorder="1"/>
    <xf numFmtId="0" fontId="0" fillId="7" borderId="5" xfId="0" applyFill="1" applyBorder="1"/>
    <xf numFmtId="0" fontId="4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7" fillId="7" borderId="1" xfId="0" applyFont="1" applyFill="1" applyBorder="1"/>
    <xf numFmtId="0" fontId="0" fillId="3" borderId="1" xfId="0" applyFill="1" applyBorder="1" applyAlignment="1"/>
    <xf numFmtId="2" fontId="0" fillId="2" borderId="1" xfId="0" applyNumberFormat="1" applyFill="1" applyBorder="1"/>
    <xf numFmtId="2" fontId="0" fillId="10" borderId="1" xfId="0" applyNumberFormat="1" applyFill="1" applyBorder="1"/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10" borderId="2" xfId="0" applyFill="1" applyBorder="1"/>
    <xf numFmtId="0" fontId="6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1" fontId="11" fillId="8" borderId="1" xfId="0" applyNumberFormat="1" applyFont="1" applyFill="1" applyBorder="1" applyAlignment="1">
      <alignment horizontal="center" vertical="center"/>
    </xf>
    <xf numFmtId="9" fontId="11" fillId="8" borderId="1" xfId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/>
    </xf>
    <xf numFmtId="0" fontId="16" fillId="7" borderId="1" xfId="0" applyFont="1" applyFill="1" applyBorder="1"/>
    <xf numFmtId="1" fontId="16" fillId="7" borderId="1" xfId="0" applyNumberFormat="1" applyFont="1" applyFill="1" applyBorder="1"/>
    <xf numFmtId="1" fontId="0" fillId="11" borderId="1" xfId="0" applyNumberFormat="1" applyFill="1" applyBorder="1"/>
    <xf numFmtId="9" fontId="11" fillId="4" borderId="1" xfId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0" fontId="6" fillId="6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/>
    <xf numFmtId="0" fontId="0" fillId="9" borderId="6" xfId="0" applyFill="1" applyBorder="1"/>
    <xf numFmtId="0" fontId="14" fillId="12" borderId="1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applyBorder="1"/>
    <xf numFmtId="0" fontId="19" fillId="3" borderId="1" xfId="0" applyFont="1" applyFill="1" applyBorder="1" applyAlignment="1">
      <alignment horizontal="center" wrapText="1"/>
    </xf>
    <xf numFmtId="9" fontId="0" fillId="11" borderId="1" xfId="1" applyFont="1" applyFill="1" applyBorder="1"/>
    <xf numFmtId="0" fontId="0" fillId="0" borderId="0" xfId="0" applyFont="1" applyFill="1" applyBorder="1" applyAlignment="1">
      <alignment horizontal="center" vertical="center"/>
    </xf>
    <xf numFmtId="0" fontId="1" fillId="4" borderId="1" xfId="2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" fillId="14" borderId="1" xfId="2" applyFont="1" applyFill="1" applyBorder="1" applyAlignment="1">
      <alignment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/>
    </xf>
    <xf numFmtId="0" fontId="14" fillId="7" borderId="1" xfId="0" applyFont="1" applyFill="1" applyBorder="1"/>
    <xf numFmtId="1" fontId="14" fillId="7" borderId="1" xfId="0" applyNumberFormat="1" applyFont="1" applyFill="1" applyBorder="1"/>
    <xf numFmtId="1" fontId="20" fillId="7" borderId="1" xfId="0" applyNumberFormat="1" applyFont="1" applyFill="1" applyBorder="1" applyAlignment="1">
      <alignment horizontal="center"/>
    </xf>
    <xf numFmtId="9" fontId="20" fillId="7" borderId="1" xfId="1" applyFont="1" applyFill="1" applyBorder="1" applyAlignment="1">
      <alignment horizontal="center"/>
    </xf>
    <xf numFmtId="1" fontId="20" fillId="11" borderId="1" xfId="0" applyNumberFormat="1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9" fontId="20" fillId="11" borderId="1" xfId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1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9" fontId="20" fillId="0" borderId="0" xfId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/>
    <xf numFmtId="1" fontId="14" fillId="0" borderId="0" xfId="0" applyNumberFormat="1" applyFont="1" applyFill="1" applyBorder="1"/>
    <xf numFmtId="0" fontId="21" fillId="0" borderId="0" xfId="0" applyFont="1" applyFill="1" applyBorder="1" applyAlignment="1">
      <alignment horizontal="left" vertical="center" wrapText="1"/>
    </xf>
    <xf numFmtId="0" fontId="1" fillId="14" borderId="1" xfId="2" applyFont="1" applyFill="1" applyBorder="1" applyAlignment="1">
      <alignment vertical="center"/>
    </xf>
    <xf numFmtId="0" fontId="0" fillId="0" borderId="0" xfId="0" applyFill="1" applyBorder="1"/>
    <xf numFmtId="0" fontId="14" fillId="0" borderId="0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tabSelected="1" zoomScale="75" zoomScaleNormal="75" workbookViewId="0"/>
  </sheetViews>
  <sheetFormatPr defaultRowHeight="15" x14ac:dyDescent="0.25"/>
  <cols>
    <col min="1" max="1" width="56.140625" bestFit="1" customWidth="1"/>
    <col min="2" max="2" width="16.5703125" bestFit="1" customWidth="1"/>
    <col min="3" max="3" width="15.5703125" bestFit="1" customWidth="1"/>
    <col min="4" max="4" width="16.28515625" bestFit="1" customWidth="1"/>
    <col min="5" max="5" width="24.5703125" bestFit="1" customWidth="1"/>
    <col min="6" max="6" width="23.7109375" customWidth="1"/>
    <col min="7" max="7" width="24.140625" bestFit="1" customWidth="1"/>
    <col min="8" max="8" width="24" bestFit="1" customWidth="1"/>
    <col min="9" max="9" width="24.5703125" customWidth="1"/>
    <col min="10" max="10" width="17.28515625" bestFit="1" customWidth="1"/>
    <col min="11" max="11" width="25.7109375" bestFit="1" customWidth="1"/>
    <col min="12" max="12" width="17.28515625" bestFit="1" customWidth="1"/>
    <col min="13" max="13" width="16.7109375" customWidth="1"/>
    <col min="14" max="14" width="24" bestFit="1" customWidth="1"/>
    <col min="15" max="15" width="23.7109375" bestFit="1" customWidth="1"/>
    <col min="16" max="16" width="15.7109375" bestFit="1" customWidth="1"/>
    <col min="17" max="17" width="18.5703125" bestFit="1" customWidth="1"/>
    <col min="18" max="18" width="18.7109375" bestFit="1" customWidth="1"/>
  </cols>
  <sheetData>
    <row r="1" spans="1:18" ht="33" customHeight="1" x14ac:dyDescent="0.25">
      <c r="A1" s="39" t="s">
        <v>66</v>
      </c>
      <c r="B1" s="39" t="s">
        <v>65</v>
      </c>
      <c r="C1" s="39" t="s">
        <v>33</v>
      </c>
      <c r="D1" s="39" t="s">
        <v>34</v>
      </c>
      <c r="E1" s="39" t="s">
        <v>24</v>
      </c>
      <c r="F1" s="52" t="s">
        <v>35</v>
      </c>
      <c r="G1" s="52" t="s">
        <v>64</v>
      </c>
      <c r="H1" s="52" t="s">
        <v>63</v>
      </c>
      <c r="I1" s="39" t="s">
        <v>90</v>
      </c>
      <c r="K1" s="77" t="s">
        <v>56</v>
      </c>
      <c r="L1" s="77" t="s">
        <v>23</v>
      </c>
      <c r="M1" s="77" t="s">
        <v>24</v>
      </c>
      <c r="N1" s="77" t="s">
        <v>72</v>
      </c>
      <c r="O1" s="77" t="s">
        <v>25</v>
      </c>
      <c r="P1" s="77" t="s">
        <v>26</v>
      </c>
      <c r="Q1" s="77" t="s">
        <v>27</v>
      </c>
      <c r="R1" s="77" t="s">
        <v>28</v>
      </c>
    </row>
    <row r="2" spans="1:18" x14ac:dyDescent="0.25">
      <c r="A2" s="48" t="s">
        <v>68</v>
      </c>
      <c r="B2" s="45" t="s">
        <v>36</v>
      </c>
      <c r="C2" s="54">
        <v>2</v>
      </c>
      <c r="D2" s="20">
        <v>74</v>
      </c>
      <c r="E2" s="21">
        <f>C2/D2</f>
        <v>2.7027027027027029E-2</v>
      </c>
      <c r="F2" s="50">
        <f>E2*3600</f>
        <v>97.297297297297305</v>
      </c>
      <c r="G2" s="51">
        <f>60/D2</f>
        <v>0.81081081081081086</v>
      </c>
      <c r="H2" s="51">
        <v>20</v>
      </c>
      <c r="I2" s="50">
        <f>C2*G2*H2</f>
        <v>32.432432432432435</v>
      </c>
      <c r="K2" s="18" t="s">
        <v>1</v>
      </c>
      <c r="L2" s="19">
        <v>97</v>
      </c>
      <c r="M2" s="19">
        <f>L2/3600</f>
        <v>2.6944444444444444E-2</v>
      </c>
      <c r="N2" s="19">
        <v>22</v>
      </c>
      <c r="O2" s="19">
        <v>74</v>
      </c>
      <c r="P2" s="19">
        <f>N2*M2</f>
        <v>0.59277777777777774</v>
      </c>
      <c r="Q2" s="22">
        <v>2</v>
      </c>
      <c r="R2" s="22">
        <f>Q2/O2</f>
        <v>2.7027027027027029E-2</v>
      </c>
    </row>
    <row r="3" spans="1:18" x14ac:dyDescent="0.25">
      <c r="A3" s="48" t="s">
        <v>68</v>
      </c>
      <c r="B3" s="45" t="s">
        <v>37</v>
      </c>
      <c r="C3" s="54">
        <v>2</v>
      </c>
      <c r="D3" s="20">
        <v>74</v>
      </c>
      <c r="E3" s="21">
        <f t="shared" ref="E3:E8" si="0">C3/D3</f>
        <v>2.7027027027027029E-2</v>
      </c>
      <c r="F3" s="50">
        <f t="shared" ref="F3:F8" si="1">E3*3600</f>
        <v>97.297297297297305</v>
      </c>
      <c r="G3" s="51">
        <f t="shared" ref="G3:G8" si="2">60/D3</f>
        <v>0.81081081081081086</v>
      </c>
      <c r="H3" s="51">
        <v>20</v>
      </c>
      <c r="I3" s="50">
        <f t="shared" ref="I3:I8" si="3">C3*G3*H3</f>
        <v>32.432432432432435</v>
      </c>
      <c r="K3" s="18" t="s">
        <v>3</v>
      </c>
      <c r="L3" s="19">
        <v>179</v>
      </c>
      <c r="M3" s="19">
        <f t="shared" ref="M3:M6" si="4">L3/3600</f>
        <v>4.9722222222222223E-2</v>
      </c>
      <c r="N3" s="19">
        <v>24</v>
      </c>
      <c r="O3" s="19">
        <v>61</v>
      </c>
      <c r="P3" s="19">
        <f t="shared" ref="P3:P5" si="5">N3*M3</f>
        <v>1.1933333333333334</v>
      </c>
      <c r="Q3" s="22">
        <v>3</v>
      </c>
      <c r="R3" s="22">
        <f t="shared" ref="R3:R6" si="6">Q3/O3</f>
        <v>4.9180327868852458E-2</v>
      </c>
    </row>
    <row r="4" spans="1:18" x14ac:dyDescent="0.25">
      <c r="A4" s="48" t="s">
        <v>68</v>
      </c>
      <c r="B4" s="45" t="s">
        <v>38</v>
      </c>
      <c r="C4" s="54">
        <v>2</v>
      </c>
      <c r="D4" s="20">
        <v>74</v>
      </c>
      <c r="E4" s="21">
        <f t="shared" si="0"/>
        <v>2.7027027027027029E-2</v>
      </c>
      <c r="F4" s="50">
        <f t="shared" si="1"/>
        <v>97.297297297297305</v>
      </c>
      <c r="G4" s="51">
        <f t="shared" si="2"/>
        <v>0.81081081081081086</v>
      </c>
      <c r="H4" s="51">
        <v>20</v>
      </c>
      <c r="I4" s="50">
        <f t="shared" si="3"/>
        <v>32.432432432432435</v>
      </c>
      <c r="K4" s="18" t="s">
        <v>4</v>
      </c>
      <c r="L4" s="19">
        <v>73</v>
      </c>
      <c r="M4" s="19">
        <f t="shared" si="4"/>
        <v>2.0277777777777777E-2</v>
      </c>
      <c r="N4" s="19">
        <v>13</v>
      </c>
      <c r="O4" s="19">
        <v>49</v>
      </c>
      <c r="P4" s="19">
        <f t="shared" si="5"/>
        <v>0.26361111111111107</v>
      </c>
      <c r="Q4" s="22">
        <v>1</v>
      </c>
      <c r="R4" s="22">
        <f t="shared" si="6"/>
        <v>2.0408163265306121E-2</v>
      </c>
    </row>
    <row r="5" spans="1:18" x14ac:dyDescent="0.25">
      <c r="A5" s="48" t="s">
        <v>68</v>
      </c>
      <c r="B5" s="45" t="s">
        <v>39</v>
      </c>
      <c r="C5" s="54">
        <v>2</v>
      </c>
      <c r="D5" s="20">
        <v>74</v>
      </c>
      <c r="E5" s="21">
        <f t="shared" si="0"/>
        <v>2.7027027027027029E-2</v>
      </c>
      <c r="F5" s="50">
        <f t="shared" si="1"/>
        <v>97.297297297297305</v>
      </c>
      <c r="G5" s="51">
        <f>60/D5</f>
        <v>0.81081081081081086</v>
      </c>
      <c r="H5" s="51">
        <v>20</v>
      </c>
      <c r="I5" s="50">
        <f t="shared" si="3"/>
        <v>32.432432432432435</v>
      </c>
      <c r="K5" s="18" t="s">
        <v>5</v>
      </c>
      <c r="L5" s="19">
        <v>31</v>
      </c>
      <c r="M5" s="19">
        <f t="shared" si="4"/>
        <v>8.611111111111111E-3</v>
      </c>
      <c r="N5" s="19">
        <v>10</v>
      </c>
      <c r="O5" s="19">
        <v>118</v>
      </c>
      <c r="P5" s="19">
        <f t="shared" si="5"/>
        <v>8.611111111111111E-2</v>
      </c>
      <c r="Q5" s="22">
        <v>1</v>
      </c>
      <c r="R5" s="22">
        <f t="shared" si="6"/>
        <v>8.4745762711864406E-3</v>
      </c>
    </row>
    <row r="6" spans="1:18" x14ac:dyDescent="0.25">
      <c r="A6" s="48" t="s">
        <v>68</v>
      </c>
      <c r="B6" s="45" t="s">
        <v>42</v>
      </c>
      <c r="C6" s="54">
        <v>2</v>
      </c>
      <c r="D6" s="20">
        <v>74</v>
      </c>
      <c r="E6" s="21">
        <f t="shared" si="0"/>
        <v>2.7027027027027029E-2</v>
      </c>
      <c r="F6" s="50">
        <f t="shared" si="1"/>
        <v>97.297297297297305</v>
      </c>
      <c r="G6" s="51">
        <f t="shared" si="2"/>
        <v>0.81081081081081086</v>
      </c>
      <c r="H6" s="51">
        <v>20</v>
      </c>
      <c r="I6" s="50">
        <f t="shared" si="3"/>
        <v>32.432432432432435</v>
      </c>
      <c r="K6" s="18" t="s">
        <v>6</v>
      </c>
      <c r="L6" s="19">
        <v>145</v>
      </c>
      <c r="M6" s="19">
        <f t="shared" si="4"/>
        <v>4.027777777777778E-2</v>
      </c>
      <c r="N6" s="19">
        <v>7</v>
      </c>
      <c r="O6" s="19">
        <v>74</v>
      </c>
      <c r="P6" s="19">
        <f>N6*M6</f>
        <v>0.28194444444444444</v>
      </c>
      <c r="Q6" s="22">
        <v>3</v>
      </c>
      <c r="R6" s="22">
        <f t="shared" si="6"/>
        <v>4.0540540540540543E-2</v>
      </c>
    </row>
    <row r="7" spans="1:18" x14ac:dyDescent="0.25">
      <c r="A7" s="48" t="s">
        <v>68</v>
      </c>
      <c r="B7" s="45" t="s">
        <v>43</v>
      </c>
      <c r="C7" s="54">
        <v>2</v>
      </c>
      <c r="D7" s="20">
        <v>74</v>
      </c>
      <c r="E7" s="21">
        <f t="shared" si="0"/>
        <v>2.7027027027027029E-2</v>
      </c>
      <c r="F7" s="50">
        <f t="shared" si="1"/>
        <v>97.297297297297305</v>
      </c>
      <c r="G7" s="51">
        <f t="shared" si="2"/>
        <v>0.81081081081081086</v>
      </c>
      <c r="H7" s="51">
        <v>20</v>
      </c>
      <c r="I7" s="50">
        <f t="shared" si="3"/>
        <v>32.432432432432435</v>
      </c>
      <c r="K7" s="78"/>
      <c r="L7" s="79"/>
      <c r="M7" s="80"/>
      <c r="N7" s="80"/>
      <c r="O7" s="80"/>
      <c r="P7" s="80"/>
      <c r="Q7" s="79"/>
      <c r="R7" s="80"/>
    </row>
    <row r="8" spans="1:18" x14ac:dyDescent="0.25">
      <c r="A8" s="48" t="s">
        <v>68</v>
      </c>
      <c r="B8" s="45" t="s">
        <v>44</v>
      </c>
      <c r="C8" s="54">
        <v>2</v>
      </c>
      <c r="D8" s="20">
        <v>74</v>
      </c>
      <c r="E8" s="21">
        <f t="shared" si="0"/>
        <v>2.7027027027027029E-2</v>
      </c>
      <c r="F8" s="50">
        <f t="shared" si="1"/>
        <v>97.297297297297305</v>
      </c>
      <c r="G8" s="51">
        <f t="shared" si="2"/>
        <v>0.81081081081081086</v>
      </c>
      <c r="H8" s="51">
        <v>20</v>
      </c>
      <c r="I8" s="50">
        <f t="shared" si="3"/>
        <v>32.432432432432435</v>
      </c>
    </row>
    <row r="9" spans="1:18" ht="28.5" x14ac:dyDescent="0.25">
      <c r="A9" s="18"/>
      <c r="B9" s="46"/>
      <c r="C9" s="26"/>
      <c r="D9" s="18"/>
      <c r="E9" s="22"/>
      <c r="F9" s="27"/>
      <c r="G9" s="27"/>
      <c r="H9" s="27"/>
      <c r="I9" s="27"/>
      <c r="K9" s="74" t="s">
        <v>57</v>
      </c>
      <c r="L9" s="75" t="s">
        <v>58</v>
      </c>
      <c r="M9" s="74" t="s">
        <v>59</v>
      </c>
      <c r="N9" s="76" t="s">
        <v>63</v>
      </c>
      <c r="O9" s="74" t="s">
        <v>89</v>
      </c>
    </row>
    <row r="10" spans="1:18" x14ac:dyDescent="0.25">
      <c r="A10" s="48" t="s">
        <v>69</v>
      </c>
      <c r="B10" s="45" t="s">
        <v>36</v>
      </c>
      <c r="C10" s="54">
        <v>3</v>
      </c>
      <c r="D10" s="20">
        <v>61</v>
      </c>
      <c r="E10" s="21">
        <f t="shared" ref="E10:E31" si="7">C10/D10</f>
        <v>4.9180327868852458E-2</v>
      </c>
      <c r="F10" s="50">
        <f t="shared" ref="F10:F17" si="8">E10*3600</f>
        <v>177.04918032786884</v>
      </c>
      <c r="G10" s="51">
        <f t="shared" ref="G10:G17" si="9">60/D10</f>
        <v>0.98360655737704916</v>
      </c>
      <c r="H10" s="51">
        <v>20</v>
      </c>
      <c r="I10" s="50">
        <f>C10*G10*H10</f>
        <v>59.016393442622942</v>
      </c>
      <c r="K10" s="73" t="s">
        <v>36</v>
      </c>
      <c r="L10" s="40">
        <f>F2+F10+F19+F24+F29</f>
        <v>524.27028590248528</v>
      </c>
      <c r="M10" s="40">
        <f>G2+G10+G19+G24+G29</f>
        <v>4.3381925511882242</v>
      </c>
      <c r="N10" s="51">
        <v>20</v>
      </c>
      <c r="O10" s="40">
        <f>I2+I10+I19+I24+I29</f>
        <v>174.75676196749509</v>
      </c>
    </row>
    <row r="11" spans="1:18" x14ac:dyDescent="0.25">
      <c r="A11" s="48" t="s">
        <v>69</v>
      </c>
      <c r="B11" s="45" t="s">
        <v>41</v>
      </c>
      <c r="C11" s="54">
        <v>3</v>
      </c>
      <c r="D11" s="20">
        <v>61</v>
      </c>
      <c r="E11" s="21">
        <f t="shared" si="7"/>
        <v>4.9180327868852458E-2</v>
      </c>
      <c r="F11" s="50">
        <f t="shared" si="8"/>
        <v>177.04918032786884</v>
      </c>
      <c r="G11" s="51">
        <f t="shared" si="9"/>
        <v>0.98360655737704916</v>
      </c>
      <c r="H11" s="51">
        <v>20</v>
      </c>
      <c r="I11" s="50">
        <f t="shared" ref="I11:I17" si="10">C11*G11*H11</f>
        <v>59.016393442622942</v>
      </c>
      <c r="K11" s="25" t="s">
        <v>41</v>
      </c>
      <c r="L11" s="40">
        <f>F11+F20+F25+F30</f>
        <v>426.97298860518799</v>
      </c>
      <c r="M11" s="40">
        <f>G11+G20+G25+G30</f>
        <v>3.5273817403774137</v>
      </c>
      <c r="N11" s="51">
        <v>20</v>
      </c>
      <c r="O11" s="40">
        <f>I11+I20+I25+I30</f>
        <v>142.32432953506265</v>
      </c>
    </row>
    <row r="12" spans="1:18" x14ac:dyDescent="0.25">
      <c r="A12" s="48" t="s">
        <v>69</v>
      </c>
      <c r="B12" s="45" t="s">
        <v>42</v>
      </c>
      <c r="C12" s="54">
        <v>3</v>
      </c>
      <c r="D12" s="20">
        <v>61</v>
      </c>
      <c r="E12" s="21">
        <f t="shared" si="7"/>
        <v>4.9180327868852458E-2</v>
      </c>
      <c r="F12" s="50">
        <f t="shared" si="8"/>
        <v>177.04918032786884</v>
      </c>
      <c r="G12" s="51">
        <f t="shared" si="9"/>
        <v>0.98360655737704916</v>
      </c>
      <c r="H12" s="51">
        <v>20</v>
      </c>
      <c r="I12" s="50">
        <f t="shared" si="10"/>
        <v>59.016393442622942</v>
      </c>
      <c r="K12" s="25" t="s">
        <v>42</v>
      </c>
      <c r="L12" s="40">
        <f>F6+F12+F26</f>
        <v>304.8549522014373</v>
      </c>
      <c r="M12" s="40">
        <f>G6+G12+G26</f>
        <v>2.3028919444590463</v>
      </c>
      <c r="N12" s="51">
        <v>20</v>
      </c>
      <c r="O12" s="40">
        <f>I6+I12+I26</f>
        <v>101.6183174004791</v>
      </c>
    </row>
    <row r="13" spans="1:18" x14ac:dyDescent="0.25">
      <c r="A13" s="48" t="s">
        <v>69</v>
      </c>
      <c r="B13" s="45" t="s">
        <v>43</v>
      </c>
      <c r="C13" s="54">
        <v>3</v>
      </c>
      <c r="D13" s="20">
        <v>61</v>
      </c>
      <c r="E13" s="21">
        <f t="shared" si="7"/>
        <v>4.9180327868852458E-2</v>
      </c>
      <c r="F13" s="50">
        <f t="shared" si="8"/>
        <v>177.04918032786884</v>
      </c>
      <c r="G13" s="51">
        <f t="shared" si="9"/>
        <v>0.98360655737704916</v>
      </c>
      <c r="H13" s="51">
        <v>20</v>
      </c>
      <c r="I13" s="50">
        <f t="shared" si="10"/>
        <v>59.016393442622942</v>
      </c>
      <c r="K13" s="25" t="s">
        <v>43</v>
      </c>
      <c r="L13" s="40">
        <f>F7+F13</f>
        <v>274.34647762516613</v>
      </c>
      <c r="M13" s="40">
        <f>G7+G13</f>
        <v>1.7944173681878599</v>
      </c>
      <c r="N13" s="51">
        <v>20</v>
      </c>
      <c r="O13" s="40">
        <f>I7+I13</f>
        <v>91.448825875055377</v>
      </c>
    </row>
    <row r="14" spans="1:18" x14ac:dyDescent="0.25">
      <c r="A14" s="48" t="s">
        <v>69</v>
      </c>
      <c r="B14" s="45" t="s">
        <v>44</v>
      </c>
      <c r="C14" s="54">
        <v>3</v>
      </c>
      <c r="D14" s="20">
        <v>61</v>
      </c>
      <c r="E14" s="21">
        <f t="shared" si="7"/>
        <v>4.9180327868852458E-2</v>
      </c>
      <c r="F14" s="50">
        <f t="shared" si="8"/>
        <v>177.04918032786884</v>
      </c>
      <c r="G14" s="51">
        <f t="shared" si="9"/>
        <v>0.98360655737704916</v>
      </c>
      <c r="H14" s="51">
        <v>20</v>
      </c>
      <c r="I14" s="50">
        <f t="shared" si="10"/>
        <v>59.016393442622942</v>
      </c>
      <c r="K14" s="25" t="s">
        <v>44</v>
      </c>
      <c r="L14" s="40">
        <f>F8+F14</f>
        <v>274.34647762516613</v>
      </c>
      <c r="M14" s="40">
        <f>G8+G14</f>
        <v>1.7944173681878599</v>
      </c>
      <c r="N14" s="51">
        <v>20</v>
      </c>
      <c r="O14" s="40">
        <f>I8+I14</f>
        <v>91.448825875055377</v>
      </c>
    </row>
    <row r="15" spans="1:18" x14ac:dyDescent="0.25">
      <c r="A15" s="48" t="s">
        <v>69</v>
      </c>
      <c r="B15" s="45" t="s">
        <v>45</v>
      </c>
      <c r="C15" s="54">
        <v>3</v>
      </c>
      <c r="D15" s="20">
        <v>61</v>
      </c>
      <c r="E15" s="21">
        <f t="shared" si="7"/>
        <v>4.9180327868852458E-2</v>
      </c>
      <c r="F15" s="50">
        <f t="shared" si="8"/>
        <v>177.04918032786884</v>
      </c>
      <c r="G15" s="51">
        <f t="shared" si="9"/>
        <v>0.98360655737704916</v>
      </c>
      <c r="H15" s="51">
        <v>20</v>
      </c>
      <c r="I15" s="50">
        <f t="shared" si="10"/>
        <v>59.016393442622942</v>
      </c>
      <c r="K15" s="25" t="s">
        <v>45</v>
      </c>
      <c r="L15" s="40">
        <f>F15</f>
        <v>177.04918032786884</v>
      </c>
      <c r="M15" s="40">
        <f>G15</f>
        <v>0.98360655737704916</v>
      </c>
      <c r="N15" s="51">
        <v>20</v>
      </c>
      <c r="O15" s="40">
        <f>I15</f>
        <v>59.016393442622942</v>
      </c>
    </row>
    <row r="16" spans="1:18" x14ac:dyDescent="0.25">
      <c r="A16" s="48" t="s">
        <v>69</v>
      </c>
      <c r="B16" s="45" t="s">
        <v>46</v>
      </c>
      <c r="C16" s="54">
        <v>3</v>
      </c>
      <c r="D16" s="20">
        <v>61</v>
      </c>
      <c r="E16" s="21">
        <f t="shared" si="7"/>
        <v>4.9180327868852458E-2</v>
      </c>
      <c r="F16" s="50">
        <f t="shared" si="8"/>
        <v>177.04918032786884</v>
      </c>
      <c r="G16" s="51">
        <f t="shared" si="9"/>
        <v>0.98360655737704916</v>
      </c>
      <c r="H16" s="51">
        <v>20</v>
      </c>
      <c r="I16" s="50">
        <f t="shared" si="10"/>
        <v>59.016393442622942</v>
      </c>
      <c r="K16" s="25" t="s">
        <v>46</v>
      </c>
      <c r="L16" s="40">
        <f>F16+F21+F27</f>
        <v>281.02704265924206</v>
      </c>
      <c r="M16" s="40">
        <f>G16+G21+G27</f>
        <v>2.7165709295666027</v>
      </c>
      <c r="N16" s="51">
        <v>20</v>
      </c>
      <c r="O16" s="40">
        <f>I16+I21+I27</f>
        <v>93.675680886414014</v>
      </c>
    </row>
    <row r="17" spans="1:15" x14ac:dyDescent="0.25">
      <c r="A17" s="48" t="s">
        <v>69</v>
      </c>
      <c r="B17" s="45" t="s">
        <v>40</v>
      </c>
      <c r="C17" s="54">
        <v>3</v>
      </c>
      <c r="D17" s="20">
        <v>61</v>
      </c>
      <c r="E17" s="21">
        <f t="shared" si="7"/>
        <v>4.9180327868852458E-2</v>
      </c>
      <c r="F17" s="50">
        <f t="shared" si="8"/>
        <v>177.04918032786884</v>
      </c>
      <c r="G17" s="51">
        <f t="shared" si="9"/>
        <v>0.98360655737704916</v>
      </c>
      <c r="H17" s="51">
        <v>20</v>
      </c>
      <c r="I17" s="50">
        <f t="shared" si="10"/>
        <v>59.016393442622942</v>
      </c>
      <c r="K17" s="25" t="s">
        <v>48</v>
      </c>
      <c r="L17" s="40">
        <f>F22</f>
        <v>73.469387755102034</v>
      </c>
      <c r="M17" s="40">
        <f>G22</f>
        <v>1.2244897959183674</v>
      </c>
      <c r="N17" s="51">
        <v>20</v>
      </c>
      <c r="O17" s="40">
        <f>I22</f>
        <v>24.489795918367349</v>
      </c>
    </row>
    <row r="18" spans="1:15" x14ac:dyDescent="0.25">
      <c r="A18" s="49"/>
      <c r="B18" s="28"/>
      <c r="C18" s="28"/>
      <c r="D18" s="28"/>
      <c r="E18" s="28"/>
      <c r="F18" s="28"/>
      <c r="G18" s="27"/>
      <c r="H18" s="27"/>
      <c r="I18" s="27"/>
      <c r="K18" s="25" t="s">
        <v>40</v>
      </c>
      <c r="L18" s="40">
        <f>F17+F31</f>
        <v>322.99512627381478</v>
      </c>
      <c r="M18" s="40">
        <f>G17+G31</f>
        <v>1.7944173681878599</v>
      </c>
      <c r="N18" s="51">
        <v>20</v>
      </c>
      <c r="O18" s="40">
        <f>I17+I31</f>
        <v>107.66504209127159</v>
      </c>
    </row>
    <row r="19" spans="1:15" x14ac:dyDescent="0.25">
      <c r="A19" s="48" t="s">
        <v>47</v>
      </c>
      <c r="B19" s="45" t="s">
        <v>36</v>
      </c>
      <c r="C19" s="54">
        <v>1</v>
      </c>
      <c r="D19" s="20">
        <v>49</v>
      </c>
      <c r="E19" s="21">
        <f t="shared" si="7"/>
        <v>2.0408163265306121E-2</v>
      </c>
      <c r="F19" s="50">
        <f t="shared" ref="F19:F22" si="11">E19*3600</f>
        <v>73.469387755102034</v>
      </c>
      <c r="G19" s="51">
        <f t="shared" ref="G19:G22" si="12">60/D19</f>
        <v>1.2244897959183674</v>
      </c>
      <c r="H19" s="51">
        <v>20</v>
      </c>
      <c r="I19" s="50">
        <f t="shared" ref="I19:I22" si="13">C19*G19*H19</f>
        <v>24.489795918367349</v>
      </c>
      <c r="K19" s="41"/>
      <c r="L19" s="18"/>
      <c r="M19" s="72"/>
      <c r="N19" s="72"/>
      <c r="O19" s="72"/>
    </row>
    <row r="20" spans="1:15" x14ac:dyDescent="0.25">
      <c r="A20" s="48" t="s">
        <v>47</v>
      </c>
      <c r="B20" s="45" t="s">
        <v>41</v>
      </c>
      <c r="C20" s="54">
        <v>1</v>
      </c>
      <c r="D20" s="20">
        <v>49</v>
      </c>
      <c r="E20" s="21">
        <f t="shared" si="7"/>
        <v>2.0408163265306121E-2</v>
      </c>
      <c r="F20" s="50">
        <f t="shared" si="11"/>
        <v>73.469387755102034</v>
      </c>
      <c r="G20" s="51">
        <f t="shared" si="12"/>
        <v>1.2244897959183674</v>
      </c>
      <c r="H20" s="51">
        <v>20</v>
      </c>
      <c r="I20" s="50">
        <f t="shared" si="13"/>
        <v>24.489795918367349</v>
      </c>
      <c r="K20" s="25" t="s">
        <v>37</v>
      </c>
      <c r="L20" s="40">
        <f t="shared" ref="L20:M22" si="14">F3</f>
        <v>97.297297297297305</v>
      </c>
      <c r="M20" s="40">
        <f t="shared" si="14"/>
        <v>0.81081081081081086</v>
      </c>
      <c r="N20" s="51">
        <v>20</v>
      </c>
      <c r="O20" s="40">
        <f>I3</f>
        <v>32.432432432432435</v>
      </c>
    </row>
    <row r="21" spans="1:15" x14ac:dyDescent="0.25">
      <c r="A21" s="48" t="s">
        <v>47</v>
      </c>
      <c r="B21" s="45" t="s">
        <v>46</v>
      </c>
      <c r="C21" s="54">
        <v>1</v>
      </c>
      <c r="D21" s="20">
        <v>49</v>
      </c>
      <c r="E21" s="21">
        <f t="shared" si="7"/>
        <v>2.0408163265306121E-2</v>
      </c>
      <c r="F21" s="50">
        <f t="shared" si="11"/>
        <v>73.469387755102034</v>
      </c>
      <c r="G21" s="51">
        <f t="shared" si="12"/>
        <v>1.2244897959183674</v>
      </c>
      <c r="H21" s="51">
        <v>20</v>
      </c>
      <c r="I21" s="50">
        <f t="shared" si="13"/>
        <v>24.489795918367349</v>
      </c>
      <c r="K21" s="25" t="s">
        <v>38</v>
      </c>
      <c r="L21" s="40">
        <f t="shared" si="14"/>
        <v>97.297297297297305</v>
      </c>
      <c r="M21" s="40">
        <f t="shared" si="14"/>
        <v>0.81081081081081086</v>
      </c>
      <c r="N21" s="51">
        <v>20</v>
      </c>
      <c r="O21" s="40">
        <f>I4</f>
        <v>32.432432432432435</v>
      </c>
    </row>
    <row r="22" spans="1:15" x14ac:dyDescent="0.25">
      <c r="A22" s="48" t="s">
        <v>47</v>
      </c>
      <c r="B22" s="45" t="s">
        <v>48</v>
      </c>
      <c r="C22" s="54">
        <v>1</v>
      </c>
      <c r="D22" s="20">
        <v>49</v>
      </c>
      <c r="E22" s="21">
        <f t="shared" si="7"/>
        <v>2.0408163265306121E-2</v>
      </c>
      <c r="F22" s="50">
        <f t="shared" si="11"/>
        <v>73.469387755102034</v>
      </c>
      <c r="G22" s="51">
        <f t="shared" si="12"/>
        <v>1.2244897959183674</v>
      </c>
      <c r="H22" s="51">
        <v>20</v>
      </c>
      <c r="I22" s="50">
        <f t="shared" si="13"/>
        <v>24.489795918367349</v>
      </c>
      <c r="K22" s="25" t="s">
        <v>39</v>
      </c>
      <c r="L22" s="40">
        <f t="shared" si="14"/>
        <v>97.297297297297305</v>
      </c>
      <c r="M22" s="40">
        <f t="shared" si="14"/>
        <v>0.81081081081081086</v>
      </c>
      <c r="N22" s="51">
        <v>20</v>
      </c>
      <c r="O22" s="40">
        <f>I5</f>
        <v>32.432432432432435</v>
      </c>
    </row>
    <row r="23" spans="1:15" x14ac:dyDescent="0.25">
      <c r="A23" s="18"/>
      <c r="B23" s="47"/>
      <c r="C23" s="30"/>
      <c r="D23" s="18"/>
      <c r="E23" s="22"/>
      <c r="F23" s="27"/>
      <c r="G23" s="27"/>
      <c r="H23" s="27"/>
      <c r="I23" s="27"/>
      <c r="K23" s="68" t="s">
        <v>19</v>
      </c>
      <c r="L23" s="27">
        <f>SUM(L10:L22)</f>
        <v>2951.2238108673628</v>
      </c>
      <c r="M23" s="27">
        <f>SUM(M10:M22)</f>
        <v>22.908818055882715</v>
      </c>
      <c r="N23" s="27"/>
      <c r="O23" s="27">
        <f>SUM(O10:O22)</f>
        <v>983.74127028912073</v>
      </c>
    </row>
    <row r="24" spans="1:15" x14ac:dyDescent="0.25">
      <c r="A24" s="48" t="s">
        <v>70</v>
      </c>
      <c r="B24" s="45" t="s">
        <v>36</v>
      </c>
      <c r="C24" s="54">
        <v>1</v>
      </c>
      <c r="D24" s="20">
        <v>118</v>
      </c>
      <c r="E24" s="21">
        <f t="shared" si="7"/>
        <v>8.4745762711864406E-3</v>
      </c>
      <c r="F24" s="50">
        <f t="shared" ref="F24:F27" si="15">E24*3600</f>
        <v>30.508474576271187</v>
      </c>
      <c r="G24" s="51">
        <f t="shared" ref="G24:G27" si="16">60/D24</f>
        <v>0.50847457627118642</v>
      </c>
      <c r="H24" s="51">
        <v>20</v>
      </c>
      <c r="I24" s="50">
        <f t="shared" ref="I24:I27" si="17">C24*G24*H24</f>
        <v>10.169491525423728</v>
      </c>
    </row>
    <row r="25" spans="1:15" x14ac:dyDescent="0.25">
      <c r="A25" s="48" t="s">
        <v>70</v>
      </c>
      <c r="B25" s="45" t="s">
        <v>41</v>
      </c>
      <c r="C25" s="54">
        <v>1</v>
      </c>
      <c r="D25" s="20">
        <v>118</v>
      </c>
      <c r="E25" s="21">
        <f t="shared" si="7"/>
        <v>8.4745762711864406E-3</v>
      </c>
      <c r="F25" s="50">
        <f t="shared" si="15"/>
        <v>30.508474576271187</v>
      </c>
      <c r="G25" s="51">
        <f t="shared" si="16"/>
        <v>0.50847457627118642</v>
      </c>
      <c r="H25" s="51">
        <v>20</v>
      </c>
      <c r="I25" s="50">
        <f t="shared" si="17"/>
        <v>10.169491525423728</v>
      </c>
    </row>
    <row r="26" spans="1:15" x14ac:dyDescent="0.25">
      <c r="A26" s="48" t="s">
        <v>70</v>
      </c>
      <c r="B26" s="45" t="s">
        <v>42</v>
      </c>
      <c r="C26" s="54">
        <v>1</v>
      </c>
      <c r="D26" s="20">
        <v>118</v>
      </c>
      <c r="E26" s="21">
        <f t="shared" si="7"/>
        <v>8.4745762711864406E-3</v>
      </c>
      <c r="F26" s="50">
        <f t="shared" si="15"/>
        <v>30.508474576271187</v>
      </c>
      <c r="G26" s="51">
        <f t="shared" si="16"/>
        <v>0.50847457627118642</v>
      </c>
      <c r="H26" s="51">
        <v>20</v>
      </c>
      <c r="I26" s="50">
        <f t="shared" si="17"/>
        <v>10.169491525423728</v>
      </c>
    </row>
    <row r="27" spans="1:15" x14ac:dyDescent="0.25">
      <c r="A27" s="48" t="s">
        <v>70</v>
      </c>
      <c r="B27" s="45" t="s">
        <v>46</v>
      </c>
      <c r="C27" s="54">
        <v>1</v>
      </c>
      <c r="D27" s="20">
        <v>118</v>
      </c>
      <c r="E27" s="21">
        <f t="shared" si="7"/>
        <v>8.4745762711864406E-3</v>
      </c>
      <c r="F27" s="50">
        <f t="shared" si="15"/>
        <v>30.508474576271187</v>
      </c>
      <c r="G27" s="51">
        <f t="shared" si="16"/>
        <v>0.50847457627118642</v>
      </c>
      <c r="H27" s="51">
        <v>20</v>
      </c>
      <c r="I27" s="50">
        <f t="shared" si="17"/>
        <v>10.169491525423728</v>
      </c>
    </row>
    <row r="28" spans="1:15" ht="16.5" customHeight="1" x14ac:dyDescent="0.25">
      <c r="A28" s="18"/>
      <c r="B28" s="47"/>
      <c r="C28" s="30"/>
      <c r="D28" s="18"/>
      <c r="E28" s="22"/>
      <c r="F28" s="27"/>
      <c r="G28" s="27"/>
      <c r="H28" s="27"/>
      <c r="I28" s="27"/>
    </row>
    <row r="29" spans="1:15" x14ac:dyDescent="0.25">
      <c r="A29" s="48" t="s">
        <v>71</v>
      </c>
      <c r="B29" s="45" t="s">
        <v>36</v>
      </c>
      <c r="C29" s="54">
        <v>3</v>
      </c>
      <c r="D29" s="20">
        <v>74</v>
      </c>
      <c r="E29" s="21">
        <f t="shared" si="7"/>
        <v>4.0540540540540543E-2</v>
      </c>
      <c r="F29" s="50">
        <f>E29*3600</f>
        <v>145.94594594594597</v>
      </c>
      <c r="G29" s="51">
        <f>60/D29</f>
        <v>0.81081081081081086</v>
      </c>
      <c r="H29" s="51">
        <v>20</v>
      </c>
      <c r="I29" s="50">
        <f>C29*G29*H29</f>
        <v>48.648648648648646</v>
      </c>
    </row>
    <row r="30" spans="1:15" x14ac:dyDescent="0.25">
      <c r="A30" s="48" t="s">
        <v>71</v>
      </c>
      <c r="B30" s="45" t="s">
        <v>41</v>
      </c>
      <c r="C30" s="54">
        <v>3</v>
      </c>
      <c r="D30" s="20">
        <v>74</v>
      </c>
      <c r="E30" s="21">
        <f t="shared" si="7"/>
        <v>4.0540540540540543E-2</v>
      </c>
      <c r="F30" s="50">
        <f t="shared" ref="F30:F31" si="18">E30*3600</f>
        <v>145.94594594594597</v>
      </c>
      <c r="G30" s="51">
        <f t="shared" ref="G30:G31" si="19">60/D30</f>
        <v>0.81081081081081086</v>
      </c>
      <c r="H30" s="51">
        <v>20</v>
      </c>
      <c r="I30" s="50">
        <f t="shared" ref="I30:I31" si="20">C30*G30*H30</f>
        <v>48.648648648648646</v>
      </c>
    </row>
    <row r="31" spans="1:15" x14ac:dyDescent="0.25">
      <c r="A31" s="48" t="s">
        <v>71</v>
      </c>
      <c r="B31" s="45" t="s">
        <v>40</v>
      </c>
      <c r="C31" s="54">
        <v>3</v>
      </c>
      <c r="D31" s="20">
        <v>74</v>
      </c>
      <c r="E31" s="21">
        <f t="shared" si="7"/>
        <v>4.0540540540540543E-2</v>
      </c>
      <c r="F31" s="50">
        <f t="shared" si="18"/>
        <v>145.94594594594597</v>
      </c>
      <c r="G31" s="51">
        <f t="shared" si="19"/>
        <v>0.81081081081081086</v>
      </c>
      <c r="H31" s="51">
        <v>20</v>
      </c>
      <c r="I31" s="50">
        <f t="shared" si="20"/>
        <v>48.648648648648646</v>
      </c>
    </row>
    <row r="32" spans="1:15" x14ac:dyDescent="0.25">
      <c r="A32" s="53" t="s">
        <v>19</v>
      </c>
      <c r="B32" s="18"/>
      <c r="C32" s="18">
        <f>SUM(C2+C10+C19+C24+C29)</f>
        <v>10</v>
      </c>
      <c r="D32" s="18"/>
      <c r="E32" s="18"/>
      <c r="F32" s="18"/>
      <c r="G32" s="18"/>
      <c r="H32" s="18"/>
      <c r="I32" s="18"/>
    </row>
    <row r="35" spans="1:9" ht="15.75" x14ac:dyDescent="0.25">
      <c r="A35" s="114" t="s">
        <v>49</v>
      </c>
      <c r="B35" s="114"/>
      <c r="C35" s="114" t="s">
        <v>50</v>
      </c>
      <c r="D35" s="114"/>
      <c r="E35" s="114"/>
      <c r="F35" s="116" t="s">
        <v>94</v>
      </c>
      <c r="G35" s="117"/>
      <c r="H35" s="117"/>
      <c r="I35" s="118"/>
    </row>
    <row r="36" spans="1:9" ht="63" x14ac:dyDescent="0.25">
      <c r="A36" s="32" t="s">
        <v>51</v>
      </c>
      <c r="B36" s="33" t="s">
        <v>52</v>
      </c>
      <c r="C36" s="33" t="s">
        <v>53</v>
      </c>
      <c r="D36" s="33" t="s">
        <v>62</v>
      </c>
      <c r="E36" s="12" t="s">
        <v>55</v>
      </c>
      <c r="F36" s="39" t="s">
        <v>60</v>
      </c>
      <c r="G36" s="39" t="s">
        <v>93</v>
      </c>
      <c r="H36" s="39" t="s">
        <v>61</v>
      </c>
      <c r="I36" s="39" t="s">
        <v>62</v>
      </c>
    </row>
    <row r="37" spans="1:9" ht="18.75" x14ac:dyDescent="0.25">
      <c r="A37" s="34" t="s">
        <v>9</v>
      </c>
      <c r="B37" s="35">
        <v>520</v>
      </c>
      <c r="C37" s="57">
        <f t="shared" ref="C37:C45" si="21">L10</f>
        <v>524.27028590248528</v>
      </c>
      <c r="D37" s="58">
        <f>1-B37/C37</f>
        <v>8.1451991793399792E-3</v>
      </c>
      <c r="E37" s="66">
        <f>C37/B37*100</f>
        <v>100.82120882740102</v>
      </c>
      <c r="F37" s="59" t="s">
        <v>36</v>
      </c>
      <c r="G37" s="44">
        <f t="shared" ref="G37:G45" si="22">O10</f>
        <v>174.75676196749509</v>
      </c>
      <c r="H37" s="44">
        <f>G64</f>
        <v>178</v>
      </c>
      <c r="I37" s="43">
        <f>1-G37/H37</f>
        <v>1.8220438384858983E-2</v>
      </c>
    </row>
    <row r="38" spans="1:9" ht="18.75" x14ac:dyDescent="0.25">
      <c r="A38" s="36" t="s">
        <v>10</v>
      </c>
      <c r="B38" s="35">
        <v>422</v>
      </c>
      <c r="C38" s="57">
        <f t="shared" si="21"/>
        <v>426.97298860518799</v>
      </c>
      <c r="D38" s="58">
        <f t="shared" ref="D38:D49" si="23">1-B38/C38</f>
        <v>1.164708011491189E-2</v>
      </c>
      <c r="E38" s="66">
        <f t="shared" ref="E38:E48" si="24">C38/B38*100</f>
        <v>101.17843331876493</v>
      </c>
      <c r="F38" s="60" t="s">
        <v>41</v>
      </c>
      <c r="G38" s="44">
        <f t="shared" si="22"/>
        <v>142.32432953506265</v>
      </c>
      <c r="H38" s="44">
        <f>G58</f>
        <v>143</v>
      </c>
      <c r="I38" s="43">
        <f t="shared" ref="I38:I48" si="25">1-G38/H38</f>
        <v>4.7249682862752218E-3</v>
      </c>
    </row>
    <row r="39" spans="1:9" ht="18.75" x14ac:dyDescent="0.25">
      <c r="A39" s="36" t="s">
        <v>11</v>
      </c>
      <c r="B39" s="35">
        <v>305</v>
      </c>
      <c r="C39" s="57">
        <f t="shared" si="21"/>
        <v>304.8549522014373</v>
      </c>
      <c r="D39" s="58">
        <f t="shared" si="23"/>
        <v>-4.7579282381748911E-4</v>
      </c>
      <c r="E39" s="66">
        <f t="shared" si="24"/>
        <v>99.952443344733538</v>
      </c>
      <c r="F39" s="59" t="s">
        <v>42</v>
      </c>
      <c r="G39" s="44">
        <f t="shared" si="22"/>
        <v>101.6183174004791</v>
      </c>
      <c r="H39" s="44">
        <f>G62</f>
        <v>102</v>
      </c>
      <c r="I39" s="43">
        <f t="shared" si="25"/>
        <v>3.7419862698127027E-3</v>
      </c>
    </row>
    <row r="40" spans="1:9" ht="18.75" x14ac:dyDescent="0.25">
      <c r="A40" s="36" t="s">
        <v>12</v>
      </c>
      <c r="B40" s="35">
        <v>282</v>
      </c>
      <c r="C40" s="57">
        <f t="shared" si="21"/>
        <v>274.34647762516613</v>
      </c>
      <c r="D40" s="58">
        <f t="shared" si="23"/>
        <v>-2.7897286821705558E-2</v>
      </c>
      <c r="E40" s="66">
        <f t="shared" si="24"/>
        <v>97.285984973463172</v>
      </c>
      <c r="F40" s="60" t="s">
        <v>43</v>
      </c>
      <c r="G40" s="44">
        <f t="shared" si="22"/>
        <v>91.448825875055377</v>
      </c>
      <c r="H40" s="44">
        <f>G59</f>
        <v>92</v>
      </c>
      <c r="I40" s="43">
        <f t="shared" si="25"/>
        <v>5.9910230972242129E-3</v>
      </c>
    </row>
    <row r="41" spans="1:9" ht="18.75" x14ac:dyDescent="0.25">
      <c r="A41" s="36" t="s">
        <v>13</v>
      </c>
      <c r="B41" s="35">
        <v>270</v>
      </c>
      <c r="C41" s="57">
        <f t="shared" si="21"/>
        <v>274.34647762516613</v>
      </c>
      <c r="D41" s="58">
        <f t="shared" si="23"/>
        <v>1.5843023255813882E-2</v>
      </c>
      <c r="E41" s="66">
        <f t="shared" si="24"/>
        <v>101.60980652783931</v>
      </c>
      <c r="F41" s="61" t="s">
        <v>44</v>
      </c>
      <c r="G41" s="44">
        <f t="shared" si="22"/>
        <v>91.448825875055377</v>
      </c>
      <c r="H41" s="44">
        <f>G55</f>
        <v>90</v>
      </c>
      <c r="I41" s="43">
        <f t="shared" si="25"/>
        <v>-1.6098065278393081E-2</v>
      </c>
    </row>
    <row r="42" spans="1:9" ht="18.75" x14ac:dyDescent="0.25">
      <c r="A42" s="36" t="s">
        <v>14</v>
      </c>
      <c r="B42" s="35">
        <v>175</v>
      </c>
      <c r="C42" s="57">
        <f t="shared" si="21"/>
        <v>177.04918032786884</v>
      </c>
      <c r="D42" s="58">
        <f t="shared" si="23"/>
        <v>1.1574074074073959E-2</v>
      </c>
      <c r="E42" s="66">
        <f t="shared" si="24"/>
        <v>101.17096018735363</v>
      </c>
      <c r="F42" s="62" t="s">
        <v>45</v>
      </c>
      <c r="G42" s="44">
        <f t="shared" si="22"/>
        <v>59.016393442622942</v>
      </c>
      <c r="H42" s="44">
        <f>G53</f>
        <v>59</v>
      </c>
      <c r="I42" s="43">
        <f t="shared" si="25"/>
        <v>-2.7785495971088814E-4</v>
      </c>
    </row>
    <row r="43" spans="1:9" ht="18.75" x14ac:dyDescent="0.25">
      <c r="A43" s="36" t="s">
        <v>15</v>
      </c>
      <c r="B43" s="35">
        <v>280</v>
      </c>
      <c r="C43" s="57">
        <f t="shared" si="21"/>
        <v>281.02704265924206</v>
      </c>
      <c r="D43" s="58">
        <f t="shared" si="23"/>
        <v>3.6546043737413214E-3</v>
      </c>
      <c r="E43" s="66">
        <f t="shared" si="24"/>
        <v>100.3668009497293</v>
      </c>
      <c r="F43" s="62" t="s">
        <v>46</v>
      </c>
      <c r="G43" s="44">
        <f t="shared" si="22"/>
        <v>93.675680886414014</v>
      </c>
      <c r="H43" s="44">
        <f>G63</f>
        <v>93</v>
      </c>
      <c r="I43" s="43">
        <f t="shared" si="25"/>
        <v>-7.2653858754194722E-3</v>
      </c>
    </row>
    <row r="44" spans="1:9" ht="18.75" x14ac:dyDescent="0.25">
      <c r="A44" s="36" t="s">
        <v>16</v>
      </c>
      <c r="B44" s="35">
        <v>73</v>
      </c>
      <c r="C44" s="57">
        <f t="shared" si="21"/>
        <v>73.469387755102034</v>
      </c>
      <c r="D44" s="58">
        <f t="shared" si="23"/>
        <v>6.3888888888887774E-3</v>
      </c>
      <c r="E44" s="66">
        <f t="shared" si="24"/>
        <v>100.6429969247973</v>
      </c>
      <c r="F44" s="63" t="s">
        <v>48</v>
      </c>
      <c r="G44" s="44">
        <f t="shared" si="22"/>
        <v>24.489795918367349</v>
      </c>
      <c r="H44" s="44">
        <f>G54</f>
        <v>24</v>
      </c>
      <c r="I44" s="43">
        <f t="shared" si="25"/>
        <v>-2.0408163265306145E-2</v>
      </c>
    </row>
    <row r="45" spans="1:9" ht="18.75" x14ac:dyDescent="0.25">
      <c r="A45" s="36" t="s">
        <v>17</v>
      </c>
      <c r="B45" s="35">
        <v>326</v>
      </c>
      <c r="C45" s="57">
        <f t="shared" si="21"/>
        <v>322.99512627381478</v>
      </c>
      <c r="D45" s="58">
        <f t="shared" si="23"/>
        <v>-9.3031550068587432E-3</v>
      </c>
      <c r="E45" s="66">
        <f t="shared" si="24"/>
        <v>99.078259593194716</v>
      </c>
      <c r="F45" s="63" t="s">
        <v>40</v>
      </c>
      <c r="G45" s="44">
        <f t="shared" si="22"/>
        <v>107.66504209127159</v>
      </c>
      <c r="H45" s="44">
        <f>G61</f>
        <v>108</v>
      </c>
      <c r="I45" s="43">
        <f t="shared" si="25"/>
        <v>3.1014621178556689E-3</v>
      </c>
    </row>
    <row r="46" spans="1:9" ht="18.75" x14ac:dyDescent="0.25">
      <c r="A46" s="36" t="s">
        <v>18</v>
      </c>
      <c r="B46" s="35">
        <v>97</v>
      </c>
      <c r="C46" s="57">
        <f>L20</f>
        <v>97.297297297297305</v>
      </c>
      <c r="D46" s="58">
        <f t="shared" si="23"/>
        <v>3.0555555555555891E-3</v>
      </c>
      <c r="E46" s="66">
        <f t="shared" si="24"/>
        <v>100.30649205906938</v>
      </c>
      <c r="F46" s="63" t="s">
        <v>37</v>
      </c>
      <c r="G46" s="44">
        <f>O20</f>
        <v>32.432432432432435</v>
      </c>
      <c r="H46" s="44">
        <f>G57</f>
        <v>33</v>
      </c>
      <c r="I46" s="43">
        <f t="shared" si="25"/>
        <v>1.7199017199017064E-2</v>
      </c>
    </row>
    <row r="47" spans="1:9" ht="18.75" x14ac:dyDescent="0.25">
      <c r="A47" s="36" t="s">
        <v>29</v>
      </c>
      <c r="B47" s="35">
        <v>97</v>
      </c>
      <c r="C47" s="57">
        <f>L21</f>
        <v>97.297297297297305</v>
      </c>
      <c r="D47" s="58">
        <f t="shared" si="23"/>
        <v>3.0555555555555891E-3</v>
      </c>
      <c r="E47" s="66">
        <f t="shared" si="24"/>
        <v>100.30649205906938</v>
      </c>
      <c r="F47" s="63" t="s">
        <v>38</v>
      </c>
      <c r="G47" s="44">
        <f>O21</f>
        <v>32.432432432432435</v>
      </c>
      <c r="H47" s="44">
        <f>G56</f>
        <v>33</v>
      </c>
      <c r="I47" s="43">
        <f t="shared" si="25"/>
        <v>1.7199017199017064E-2</v>
      </c>
    </row>
    <row r="48" spans="1:9" ht="37.5" x14ac:dyDescent="0.25">
      <c r="A48" s="36" t="s">
        <v>67</v>
      </c>
      <c r="B48" s="35">
        <v>97</v>
      </c>
      <c r="C48" s="57">
        <f>L22</f>
        <v>97.297297297297305</v>
      </c>
      <c r="D48" s="58">
        <f t="shared" si="23"/>
        <v>3.0555555555555891E-3</v>
      </c>
      <c r="E48" s="66">
        <f t="shared" si="24"/>
        <v>100.30649205906938</v>
      </c>
      <c r="F48" s="63" t="s">
        <v>39</v>
      </c>
      <c r="G48" s="44">
        <f>O22</f>
        <v>32.432432432432435</v>
      </c>
      <c r="H48" s="44">
        <f>G60</f>
        <v>33</v>
      </c>
      <c r="I48" s="43">
        <f t="shared" si="25"/>
        <v>1.7199017199017064E-2</v>
      </c>
    </row>
    <row r="49" spans="1:10" ht="18.75" x14ac:dyDescent="0.25">
      <c r="A49" s="37" t="s">
        <v>54</v>
      </c>
      <c r="B49" s="38">
        <f>SUM(B37:B48)</f>
        <v>2944</v>
      </c>
      <c r="C49" s="31">
        <f>SUM(C37:C48)</f>
        <v>2951.2238108673628</v>
      </c>
      <c r="D49" s="65">
        <f t="shared" si="23"/>
        <v>2.4477340013191462E-3</v>
      </c>
      <c r="E49" s="67">
        <f>C49/B49*100</f>
        <v>100.24537401044032</v>
      </c>
      <c r="F49" s="37" t="s">
        <v>54</v>
      </c>
      <c r="G49" s="64">
        <f>SUM(G37:G48)</f>
        <v>983.74127028912073</v>
      </c>
      <c r="H49" s="64">
        <f>SUM(H37:H48)</f>
        <v>988</v>
      </c>
      <c r="I49" s="83">
        <f>1-G49/H49</f>
        <v>4.3104551729546969E-3</v>
      </c>
    </row>
    <row r="50" spans="1:10" x14ac:dyDescent="0.25">
      <c r="I50" s="69"/>
      <c r="J50" s="70"/>
    </row>
    <row r="51" spans="1:10" ht="15.75" x14ac:dyDescent="0.25">
      <c r="A51" s="115" t="s">
        <v>73</v>
      </c>
      <c r="B51" s="115"/>
      <c r="C51" s="115"/>
      <c r="D51" s="115"/>
      <c r="E51" s="115"/>
      <c r="F51" s="115"/>
      <c r="G51" s="115"/>
      <c r="H51" s="115"/>
      <c r="I51" s="115"/>
    </row>
    <row r="52" spans="1:10" x14ac:dyDescent="0.25">
      <c r="A52" s="82" t="s">
        <v>74</v>
      </c>
      <c r="B52" s="82" t="s">
        <v>75</v>
      </c>
      <c r="C52" s="82" t="s">
        <v>76</v>
      </c>
      <c r="D52" s="82" t="s">
        <v>77</v>
      </c>
      <c r="E52" s="82" t="s">
        <v>78</v>
      </c>
      <c r="F52" s="82" t="s">
        <v>79</v>
      </c>
      <c r="G52" s="82" t="s">
        <v>80</v>
      </c>
      <c r="H52" s="82" t="s">
        <v>81</v>
      </c>
      <c r="I52" s="82" t="s">
        <v>82</v>
      </c>
    </row>
    <row r="53" spans="1:10" x14ac:dyDescent="0.25">
      <c r="A53" s="85" t="s">
        <v>45</v>
      </c>
      <c r="B53" s="86">
        <v>2.7E-2</v>
      </c>
      <c r="C53" s="86">
        <v>4.5999999999999999E-2</v>
      </c>
      <c r="D53" s="86">
        <v>6.3E-2</v>
      </c>
      <c r="E53" s="86">
        <v>8.9999999999999993E-3</v>
      </c>
      <c r="F53" s="86">
        <v>5.6000000000000001E-2</v>
      </c>
      <c r="G53" s="86">
        <v>59</v>
      </c>
      <c r="H53" s="86">
        <v>0</v>
      </c>
      <c r="I53" s="86">
        <v>0</v>
      </c>
    </row>
    <row r="54" spans="1:10" x14ac:dyDescent="0.25">
      <c r="A54" s="85" t="s">
        <v>48</v>
      </c>
      <c r="B54" s="86">
        <v>9.7000000000000003E-2</v>
      </c>
      <c r="C54" s="86">
        <v>0.104</v>
      </c>
      <c r="D54" s="86">
        <v>0.113</v>
      </c>
      <c r="E54" s="86">
        <v>4.0000000000000001E-3</v>
      </c>
      <c r="F54" s="86">
        <v>0.112</v>
      </c>
      <c r="G54" s="86">
        <v>24</v>
      </c>
      <c r="H54" s="86">
        <v>0</v>
      </c>
      <c r="I54" s="86">
        <v>0</v>
      </c>
    </row>
    <row r="55" spans="1:10" x14ac:dyDescent="0.25">
      <c r="A55" s="85" t="s">
        <v>44</v>
      </c>
      <c r="B55" s="86">
        <v>2.7E-2</v>
      </c>
      <c r="C55" s="86">
        <v>4.3999999999999997E-2</v>
      </c>
      <c r="D55" s="86">
        <v>6.2E-2</v>
      </c>
      <c r="E55" s="86">
        <v>0.01</v>
      </c>
      <c r="F55" s="86">
        <v>5.6000000000000001E-2</v>
      </c>
      <c r="G55" s="86">
        <v>90</v>
      </c>
      <c r="H55" s="86">
        <v>0</v>
      </c>
      <c r="I55" s="86">
        <v>0</v>
      </c>
    </row>
    <row r="56" spans="1:10" x14ac:dyDescent="0.25">
      <c r="A56" s="85" t="s">
        <v>38</v>
      </c>
      <c r="B56" s="86">
        <v>2.3E-2</v>
      </c>
      <c r="C56" s="86">
        <v>4.2999999999999997E-2</v>
      </c>
      <c r="D56" s="86">
        <v>5.8999999999999997E-2</v>
      </c>
      <c r="E56" s="86">
        <v>8.9999999999999993E-3</v>
      </c>
      <c r="F56" s="86">
        <v>5.0999999999999997E-2</v>
      </c>
      <c r="G56" s="86">
        <v>33</v>
      </c>
      <c r="H56" s="86">
        <v>0</v>
      </c>
      <c r="I56" s="86">
        <v>0</v>
      </c>
    </row>
    <row r="57" spans="1:10" x14ac:dyDescent="0.25">
      <c r="A57" s="85" t="s">
        <v>37</v>
      </c>
      <c r="B57" s="86">
        <v>2.4E-2</v>
      </c>
      <c r="C57" s="86">
        <v>4.1000000000000002E-2</v>
      </c>
      <c r="D57" s="86">
        <v>5.2999999999999999E-2</v>
      </c>
      <c r="E57" s="86">
        <v>8.9999999999999993E-3</v>
      </c>
      <c r="F57" s="86">
        <v>0.05</v>
      </c>
      <c r="G57" s="86">
        <v>33</v>
      </c>
      <c r="H57" s="86">
        <v>0</v>
      </c>
      <c r="I57" s="86">
        <v>0</v>
      </c>
    </row>
    <row r="58" spans="1:10" x14ac:dyDescent="0.25">
      <c r="A58" s="85" t="s">
        <v>41</v>
      </c>
      <c r="B58" s="86">
        <v>0.17699999999999999</v>
      </c>
      <c r="C58" s="86">
        <v>0.221</v>
      </c>
      <c r="D58" s="86">
        <v>0.27500000000000002</v>
      </c>
      <c r="E58" s="86">
        <v>2.3E-2</v>
      </c>
      <c r="F58" s="86">
        <v>0.25900000000000001</v>
      </c>
      <c r="G58" s="86">
        <v>143</v>
      </c>
      <c r="H58" s="86">
        <v>0</v>
      </c>
      <c r="I58" s="86">
        <v>0</v>
      </c>
    </row>
    <row r="59" spans="1:10" x14ac:dyDescent="0.25">
      <c r="A59" s="85" t="s">
        <v>43</v>
      </c>
      <c r="B59" s="86">
        <v>2.5999999999999999E-2</v>
      </c>
      <c r="C59" s="86">
        <v>4.4999999999999998E-2</v>
      </c>
      <c r="D59" s="86">
        <v>6.2E-2</v>
      </c>
      <c r="E59" s="86">
        <v>8.0000000000000002E-3</v>
      </c>
      <c r="F59" s="86">
        <v>5.5E-2</v>
      </c>
      <c r="G59" s="86">
        <v>92</v>
      </c>
      <c r="H59" s="86">
        <v>0</v>
      </c>
      <c r="I59" s="86">
        <v>0</v>
      </c>
    </row>
    <row r="60" spans="1:10" x14ac:dyDescent="0.25">
      <c r="A60" s="85" t="s">
        <v>39</v>
      </c>
      <c r="B60" s="86">
        <v>0.18099999999999999</v>
      </c>
      <c r="C60" s="86">
        <v>0.221</v>
      </c>
      <c r="D60" s="86">
        <v>0.26700000000000002</v>
      </c>
      <c r="E60" s="86">
        <v>2.4E-2</v>
      </c>
      <c r="F60" s="86">
        <v>0.26100000000000001</v>
      </c>
      <c r="G60" s="86">
        <v>33</v>
      </c>
      <c r="H60" s="86">
        <v>0</v>
      </c>
      <c r="I60" s="86">
        <v>0</v>
      </c>
    </row>
    <row r="61" spans="1:10" x14ac:dyDescent="0.25">
      <c r="A61" s="85" t="s">
        <v>40</v>
      </c>
      <c r="B61" s="86">
        <v>9.9000000000000005E-2</v>
      </c>
      <c r="C61" s="86">
        <v>0.121</v>
      </c>
      <c r="D61" s="86">
        <v>0.14299999999999999</v>
      </c>
      <c r="E61" s="86">
        <v>1.2E-2</v>
      </c>
      <c r="F61" s="86">
        <v>0.13700000000000001</v>
      </c>
      <c r="G61" s="86">
        <v>108</v>
      </c>
      <c r="H61" s="86">
        <v>0</v>
      </c>
      <c r="I61" s="86">
        <v>0</v>
      </c>
    </row>
    <row r="62" spans="1:10" x14ac:dyDescent="0.25">
      <c r="A62" s="85" t="s">
        <v>42</v>
      </c>
      <c r="B62" s="86">
        <v>0.187</v>
      </c>
      <c r="C62" s="86">
        <v>0.23200000000000001</v>
      </c>
      <c r="D62" s="86">
        <v>0.27200000000000002</v>
      </c>
      <c r="E62" s="86">
        <v>2.1999999999999999E-2</v>
      </c>
      <c r="F62" s="86">
        <v>0.26400000000000001</v>
      </c>
      <c r="G62" s="86">
        <v>102</v>
      </c>
      <c r="H62" s="86">
        <v>1</v>
      </c>
      <c r="I62" s="86">
        <v>0</v>
      </c>
    </row>
    <row r="63" spans="1:10" x14ac:dyDescent="0.25">
      <c r="A63" s="85" t="s">
        <v>46</v>
      </c>
      <c r="B63" s="86">
        <v>0.17799999999999999</v>
      </c>
      <c r="C63" s="86">
        <v>0.24</v>
      </c>
      <c r="D63" s="86">
        <v>0.28199999999999997</v>
      </c>
      <c r="E63" s="86">
        <v>2.4E-2</v>
      </c>
      <c r="F63" s="86">
        <v>0.26800000000000002</v>
      </c>
      <c r="G63" s="86">
        <v>93</v>
      </c>
      <c r="H63" s="86">
        <v>0</v>
      </c>
      <c r="I63" s="86">
        <v>0</v>
      </c>
    </row>
    <row r="64" spans="1:10" x14ac:dyDescent="0.25">
      <c r="A64" s="85" t="s">
        <v>36</v>
      </c>
      <c r="B64" s="86">
        <v>0.192</v>
      </c>
      <c r="C64" s="86">
        <v>0.21299999999999999</v>
      </c>
      <c r="D64" s="86">
        <v>0.24199999999999999</v>
      </c>
      <c r="E64" s="86">
        <v>1.0999999999999999E-2</v>
      </c>
      <c r="F64" s="86">
        <v>0.22500000000000001</v>
      </c>
      <c r="G64" s="86">
        <v>178</v>
      </c>
      <c r="H64" s="86">
        <v>0</v>
      </c>
      <c r="I64" s="86">
        <v>0</v>
      </c>
    </row>
    <row r="65" spans="1:9" x14ac:dyDescent="0.25">
      <c r="A65" s="87" t="s">
        <v>68</v>
      </c>
      <c r="B65" s="88">
        <v>0.72099999999999997</v>
      </c>
      <c r="C65" s="88">
        <v>0.82599999999999996</v>
      </c>
      <c r="D65" s="88">
        <v>0.91700000000000004</v>
      </c>
      <c r="E65" s="88">
        <v>3.5000000000000003E-2</v>
      </c>
      <c r="F65" s="88">
        <v>0.86599999999999999</v>
      </c>
      <c r="G65" s="88">
        <v>31</v>
      </c>
      <c r="H65" s="88">
        <v>1</v>
      </c>
      <c r="I65" s="88">
        <v>0</v>
      </c>
    </row>
    <row r="66" spans="1:9" x14ac:dyDescent="0.25">
      <c r="A66" s="111" t="s">
        <v>83</v>
      </c>
      <c r="B66" s="88">
        <v>0.72199999999999998</v>
      </c>
      <c r="C66" s="88">
        <v>0.82699999999999996</v>
      </c>
      <c r="D66" s="88">
        <v>0.91800000000000004</v>
      </c>
      <c r="E66" s="88">
        <v>3.5000000000000003E-2</v>
      </c>
      <c r="F66" s="88">
        <v>0.86699999999999999</v>
      </c>
      <c r="G66" s="88">
        <v>31</v>
      </c>
      <c r="H66" s="88">
        <v>1</v>
      </c>
      <c r="I66" s="88">
        <v>0</v>
      </c>
    </row>
    <row r="67" spans="1:9" x14ac:dyDescent="0.25">
      <c r="A67" s="87" t="s">
        <v>69</v>
      </c>
      <c r="B67" s="88">
        <v>1.075</v>
      </c>
      <c r="C67" s="88">
        <v>1.1739999999999999</v>
      </c>
      <c r="D67" s="88">
        <v>1.2549999999999999</v>
      </c>
      <c r="E67" s="88">
        <v>4.1000000000000002E-2</v>
      </c>
      <c r="F67" s="88">
        <v>1.2230000000000001</v>
      </c>
      <c r="G67" s="88">
        <v>59</v>
      </c>
      <c r="H67" s="88">
        <v>0</v>
      </c>
      <c r="I67" s="88">
        <v>0</v>
      </c>
    </row>
    <row r="68" spans="1:9" x14ac:dyDescent="0.25">
      <c r="A68" s="87" t="s">
        <v>84</v>
      </c>
      <c r="B68" s="88">
        <v>1.0760000000000001</v>
      </c>
      <c r="C68" s="88">
        <v>1.175</v>
      </c>
      <c r="D68" s="88">
        <v>1.2549999999999999</v>
      </c>
      <c r="E68" s="88">
        <v>4.1000000000000002E-2</v>
      </c>
      <c r="F68" s="88">
        <v>1.224</v>
      </c>
      <c r="G68" s="88">
        <v>59</v>
      </c>
      <c r="H68" s="88">
        <v>0</v>
      </c>
      <c r="I68" s="88">
        <v>0</v>
      </c>
    </row>
    <row r="69" spans="1:9" x14ac:dyDescent="0.25">
      <c r="A69" s="87" t="s">
        <v>47</v>
      </c>
      <c r="B69" s="88">
        <v>0.73599999999999999</v>
      </c>
      <c r="C69" s="88">
        <v>0.80600000000000005</v>
      </c>
      <c r="D69" s="88">
        <v>0.873</v>
      </c>
      <c r="E69" s="88">
        <v>3.5000000000000003E-2</v>
      </c>
      <c r="F69" s="88">
        <v>0.84</v>
      </c>
      <c r="G69" s="88">
        <v>25</v>
      </c>
      <c r="H69" s="88">
        <v>0</v>
      </c>
      <c r="I69" s="88">
        <v>0</v>
      </c>
    </row>
    <row r="70" spans="1:9" x14ac:dyDescent="0.25">
      <c r="A70" s="87" t="s">
        <v>85</v>
      </c>
      <c r="B70" s="88">
        <v>0.73599999999999999</v>
      </c>
      <c r="C70" s="88">
        <v>0.80600000000000005</v>
      </c>
      <c r="D70" s="88">
        <v>0.873</v>
      </c>
      <c r="E70" s="88">
        <v>3.5000000000000003E-2</v>
      </c>
      <c r="F70" s="88">
        <v>0.84</v>
      </c>
      <c r="G70" s="88">
        <v>25</v>
      </c>
      <c r="H70" s="88">
        <v>0</v>
      </c>
      <c r="I70" s="88">
        <v>0</v>
      </c>
    </row>
    <row r="71" spans="1:9" x14ac:dyDescent="0.25">
      <c r="A71" s="87" t="s">
        <v>70</v>
      </c>
      <c r="B71" s="88">
        <v>0.81</v>
      </c>
      <c r="C71" s="88">
        <v>0.88400000000000001</v>
      </c>
      <c r="D71" s="88">
        <v>0.96899999999999997</v>
      </c>
      <c r="E71" s="88">
        <v>0.05</v>
      </c>
      <c r="F71" s="88">
        <v>0.93799999999999994</v>
      </c>
      <c r="G71" s="88">
        <v>10</v>
      </c>
      <c r="H71" s="88">
        <v>0</v>
      </c>
      <c r="I71" s="88">
        <v>0</v>
      </c>
    </row>
    <row r="72" spans="1:9" x14ac:dyDescent="0.25">
      <c r="A72" s="87" t="s">
        <v>86</v>
      </c>
      <c r="B72" s="88">
        <v>0.81</v>
      </c>
      <c r="C72" s="88">
        <v>0.88500000000000001</v>
      </c>
      <c r="D72" s="88">
        <v>0.97</v>
      </c>
      <c r="E72" s="88">
        <v>0.05</v>
      </c>
      <c r="F72" s="88">
        <v>0.93799999999999994</v>
      </c>
      <c r="G72" s="88">
        <v>10</v>
      </c>
      <c r="H72" s="88">
        <v>0</v>
      </c>
      <c r="I72" s="88">
        <v>0</v>
      </c>
    </row>
    <row r="73" spans="1:9" x14ac:dyDescent="0.25">
      <c r="A73" s="87" t="s">
        <v>71</v>
      </c>
      <c r="B73" s="88">
        <v>0.47599999999999998</v>
      </c>
      <c r="C73" s="88">
        <v>0.54700000000000004</v>
      </c>
      <c r="D73" s="88">
        <v>0.61899999999999999</v>
      </c>
      <c r="E73" s="88">
        <v>2.5999999999999999E-2</v>
      </c>
      <c r="F73" s="88">
        <v>0.57799999999999996</v>
      </c>
      <c r="G73" s="88">
        <v>49</v>
      </c>
      <c r="H73" s="88">
        <v>0</v>
      </c>
      <c r="I73" s="88">
        <v>0</v>
      </c>
    </row>
    <row r="74" spans="1:9" x14ac:dyDescent="0.25">
      <c r="A74" s="87" t="s">
        <v>87</v>
      </c>
      <c r="B74" s="88">
        <v>0.47699999999999998</v>
      </c>
      <c r="C74" s="88">
        <v>0.54800000000000004</v>
      </c>
      <c r="D74" s="88">
        <v>0.62</v>
      </c>
      <c r="E74" s="88">
        <v>2.5999999999999999E-2</v>
      </c>
      <c r="F74" s="88">
        <v>0.57799999999999996</v>
      </c>
      <c r="G74" s="88">
        <v>49</v>
      </c>
      <c r="H74" s="88">
        <v>0</v>
      </c>
      <c r="I74" s="88">
        <v>0</v>
      </c>
    </row>
    <row r="75" spans="1:9" x14ac:dyDescent="0.25">
      <c r="A75" s="87" t="s">
        <v>88</v>
      </c>
      <c r="B75" s="88">
        <v>0</v>
      </c>
      <c r="C75" s="88">
        <v>0</v>
      </c>
      <c r="D75" s="88">
        <v>0</v>
      </c>
      <c r="E75" s="88">
        <v>0</v>
      </c>
      <c r="F75" s="88">
        <v>0</v>
      </c>
      <c r="G75" s="88">
        <v>3</v>
      </c>
      <c r="H75" s="88">
        <v>0</v>
      </c>
      <c r="I75" s="88">
        <v>0</v>
      </c>
    </row>
    <row r="76" spans="1:9" x14ac:dyDescent="0.25">
      <c r="A76" s="81"/>
      <c r="B76" s="81"/>
      <c r="C76" s="81"/>
      <c r="D76" s="81"/>
      <c r="E76" s="81"/>
      <c r="F76" s="81"/>
      <c r="G76" s="81"/>
      <c r="H76" s="81"/>
      <c r="I76" s="81"/>
    </row>
    <row r="77" spans="1:9" x14ac:dyDescent="0.25">
      <c r="A77" s="81"/>
      <c r="B77" s="81"/>
      <c r="C77" s="81"/>
      <c r="D77" s="81"/>
      <c r="E77" s="81"/>
      <c r="F77" s="81"/>
      <c r="G77" s="81"/>
      <c r="H77" s="81"/>
      <c r="I77" s="81"/>
    </row>
    <row r="78" spans="1:9" x14ac:dyDescent="0.25">
      <c r="A78" s="81"/>
      <c r="B78" s="81"/>
      <c r="C78" s="81"/>
      <c r="D78" s="81"/>
      <c r="E78" s="81"/>
      <c r="F78" s="81"/>
      <c r="G78" s="81"/>
      <c r="H78" s="81"/>
      <c r="I78" s="81"/>
    </row>
    <row r="79" spans="1:9" x14ac:dyDescent="0.25">
      <c r="A79" s="81"/>
      <c r="B79" s="81"/>
      <c r="C79" s="81"/>
      <c r="D79" s="81"/>
      <c r="E79" s="81"/>
      <c r="F79" s="81"/>
      <c r="G79" s="81"/>
      <c r="H79" s="81"/>
      <c r="I79" s="81"/>
    </row>
    <row r="80" spans="1:9" x14ac:dyDescent="0.25">
      <c r="A80" s="81"/>
      <c r="B80" s="81"/>
      <c r="C80" s="81"/>
      <c r="D80" s="81"/>
      <c r="E80" s="81"/>
      <c r="F80" s="81"/>
      <c r="G80" s="81"/>
      <c r="H80" s="81"/>
      <c r="I80" s="81"/>
    </row>
    <row r="81" spans="1:9" x14ac:dyDescent="0.25">
      <c r="A81" s="81"/>
      <c r="B81" s="81"/>
      <c r="C81" s="81"/>
      <c r="D81" s="81"/>
      <c r="E81" s="81"/>
      <c r="F81" s="81"/>
      <c r="G81" s="81"/>
      <c r="H81" s="81"/>
      <c r="I81" s="81"/>
    </row>
    <row r="82" spans="1:9" x14ac:dyDescent="0.25">
      <c r="A82" s="81"/>
      <c r="B82" s="81"/>
      <c r="C82" s="81"/>
      <c r="D82" s="81"/>
      <c r="E82" s="81"/>
      <c r="F82" s="81"/>
      <c r="G82" s="81"/>
      <c r="H82" s="81"/>
      <c r="I82" s="81"/>
    </row>
    <row r="83" spans="1:9" x14ac:dyDescent="0.25">
      <c r="A83" s="81"/>
      <c r="B83" s="81"/>
      <c r="C83" s="81"/>
      <c r="D83" s="81"/>
      <c r="E83" s="81"/>
      <c r="F83" s="81"/>
      <c r="G83" s="81"/>
      <c r="H83" s="81"/>
      <c r="I83" s="81"/>
    </row>
    <row r="84" spans="1:9" x14ac:dyDescent="0.25">
      <c r="A84" s="81"/>
      <c r="B84" s="81"/>
      <c r="C84" s="81"/>
      <c r="D84" s="81"/>
      <c r="E84" s="81"/>
      <c r="F84" s="81"/>
      <c r="G84" s="81"/>
      <c r="H84" s="81"/>
      <c r="I84" s="81"/>
    </row>
    <row r="85" spans="1:9" x14ac:dyDescent="0.25">
      <c r="A85" s="81"/>
      <c r="B85" s="81"/>
      <c r="C85" s="81"/>
      <c r="D85" s="81"/>
      <c r="E85" s="81"/>
      <c r="F85" s="81"/>
      <c r="G85" s="81"/>
      <c r="H85" s="81"/>
      <c r="I85" s="81"/>
    </row>
    <row r="86" spans="1:9" x14ac:dyDescent="0.25">
      <c r="A86" s="81"/>
      <c r="B86" s="81"/>
      <c r="C86" s="81"/>
      <c r="D86" s="81"/>
      <c r="E86" s="81"/>
      <c r="F86" s="81"/>
      <c r="G86" s="81"/>
      <c r="H86" s="81"/>
      <c r="I86" s="81"/>
    </row>
    <row r="87" spans="1:9" x14ac:dyDescent="0.25">
      <c r="A87" s="81"/>
      <c r="B87" s="81"/>
      <c r="C87" s="81"/>
      <c r="D87" s="81"/>
      <c r="E87" s="81"/>
      <c r="F87" s="81"/>
      <c r="G87" s="81"/>
      <c r="H87" s="81"/>
      <c r="I87" s="81"/>
    </row>
    <row r="88" spans="1:9" x14ac:dyDescent="0.25">
      <c r="A88" s="81"/>
      <c r="B88" s="81"/>
      <c r="C88" s="81"/>
      <c r="D88" s="81"/>
      <c r="E88" s="81"/>
      <c r="F88" s="81"/>
      <c r="G88" s="81"/>
      <c r="H88" s="81"/>
      <c r="I88" s="81"/>
    </row>
    <row r="89" spans="1:9" x14ac:dyDescent="0.25">
      <c r="A89" s="81"/>
      <c r="B89" s="81"/>
      <c r="C89" s="81"/>
      <c r="D89" s="81"/>
      <c r="E89" s="81"/>
      <c r="F89" s="81"/>
      <c r="G89" s="81"/>
      <c r="H89" s="81"/>
      <c r="I89" s="81"/>
    </row>
    <row r="90" spans="1:9" x14ac:dyDescent="0.25">
      <c r="A90" s="81"/>
      <c r="B90" s="81"/>
      <c r="C90" s="81"/>
      <c r="D90" s="81"/>
      <c r="E90" s="81"/>
      <c r="F90" s="81"/>
      <c r="G90" s="81"/>
      <c r="H90" s="81"/>
      <c r="I90" s="81"/>
    </row>
    <row r="91" spans="1:9" x14ac:dyDescent="0.25">
      <c r="A91" s="81"/>
      <c r="B91" s="81"/>
      <c r="C91" s="81"/>
      <c r="D91" s="81"/>
      <c r="E91" s="81"/>
      <c r="F91" s="81"/>
      <c r="G91" s="81"/>
      <c r="H91" s="81"/>
      <c r="I91" s="81"/>
    </row>
    <row r="92" spans="1:9" x14ac:dyDescent="0.25">
      <c r="A92" s="81"/>
      <c r="B92" s="81"/>
      <c r="C92" s="81"/>
      <c r="D92" s="81"/>
      <c r="E92" s="81"/>
      <c r="F92" s="81"/>
      <c r="G92" s="81"/>
      <c r="H92" s="81"/>
      <c r="I92" s="81"/>
    </row>
    <row r="93" spans="1:9" x14ac:dyDescent="0.25">
      <c r="A93" s="81"/>
      <c r="B93" s="81"/>
      <c r="C93" s="81"/>
      <c r="D93" s="81"/>
      <c r="E93" s="81"/>
      <c r="F93" s="81"/>
      <c r="G93" s="81"/>
      <c r="H93" s="81"/>
      <c r="I93" s="81"/>
    </row>
    <row r="94" spans="1:9" x14ac:dyDescent="0.25">
      <c r="A94" s="81"/>
      <c r="B94" s="81"/>
      <c r="C94" s="81"/>
      <c r="D94" s="81"/>
      <c r="E94" s="81"/>
      <c r="F94" s="81"/>
      <c r="G94" s="81"/>
      <c r="H94" s="81"/>
      <c r="I94" s="81"/>
    </row>
    <row r="95" spans="1:9" x14ac:dyDescent="0.25">
      <c r="A95" s="81"/>
      <c r="B95" s="81"/>
      <c r="C95" s="81"/>
      <c r="D95" s="81"/>
      <c r="E95" s="81"/>
      <c r="F95" s="81"/>
      <c r="G95" s="81"/>
      <c r="H95" s="81"/>
      <c r="I95" s="81"/>
    </row>
    <row r="96" spans="1:9" x14ac:dyDescent="0.25">
      <c r="A96" s="81"/>
      <c r="B96" s="81"/>
      <c r="C96" s="81"/>
      <c r="D96" s="81"/>
      <c r="E96" s="81"/>
      <c r="F96" s="81"/>
      <c r="G96" s="81"/>
      <c r="H96" s="81"/>
      <c r="I96" s="81"/>
    </row>
    <row r="97" spans="1:9" x14ac:dyDescent="0.25">
      <c r="A97" s="81"/>
      <c r="B97" s="81"/>
      <c r="C97" s="81"/>
      <c r="D97" s="81"/>
      <c r="E97" s="81"/>
      <c r="F97" s="81"/>
      <c r="G97" s="81"/>
      <c r="H97" s="81"/>
      <c r="I97" s="81"/>
    </row>
    <row r="98" spans="1:9" x14ac:dyDescent="0.25">
      <c r="A98" s="81"/>
      <c r="B98" s="81"/>
      <c r="C98" s="81"/>
      <c r="D98" s="81"/>
      <c r="E98" s="81"/>
      <c r="F98" s="81"/>
      <c r="G98" s="81"/>
      <c r="H98" s="81"/>
      <c r="I98" s="81"/>
    </row>
    <row r="99" spans="1:9" x14ac:dyDescent="0.25">
      <c r="A99" s="81"/>
      <c r="B99" s="81"/>
      <c r="C99" s="81"/>
      <c r="D99" s="81"/>
      <c r="E99" s="81"/>
      <c r="F99" s="81"/>
      <c r="G99" s="81"/>
      <c r="H99" s="81"/>
      <c r="I99" s="81"/>
    </row>
    <row r="100" spans="1:9" x14ac:dyDescent="0.25">
      <c r="A100" s="81"/>
      <c r="B100" s="81"/>
      <c r="C100" s="81"/>
      <c r="D100" s="81"/>
      <c r="E100" s="81"/>
      <c r="F100" s="81"/>
      <c r="G100" s="81"/>
      <c r="H100" s="81"/>
      <c r="I100" s="81"/>
    </row>
    <row r="101" spans="1:9" x14ac:dyDescent="0.25">
      <c r="A101" s="81"/>
      <c r="B101" s="81"/>
      <c r="C101" s="81"/>
      <c r="D101" s="81"/>
      <c r="E101" s="81"/>
      <c r="F101" s="81"/>
      <c r="G101" s="81"/>
      <c r="H101" s="81"/>
      <c r="I101" s="81"/>
    </row>
    <row r="102" spans="1:9" x14ac:dyDescent="0.25">
      <c r="A102" s="81"/>
      <c r="B102" s="81"/>
      <c r="C102" s="81"/>
      <c r="D102" s="81"/>
      <c r="E102" s="81"/>
      <c r="F102" s="81"/>
      <c r="G102" s="81"/>
      <c r="H102" s="81"/>
      <c r="I102" s="81"/>
    </row>
    <row r="103" spans="1:9" x14ac:dyDescent="0.25">
      <c r="A103" s="81"/>
      <c r="B103" s="81"/>
      <c r="C103" s="81"/>
      <c r="D103" s="81"/>
      <c r="E103" s="81"/>
      <c r="F103" s="81"/>
      <c r="G103" s="81"/>
      <c r="H103" s="81"/>
      <c r="I103" s="81"/>
    </row>
    <row r="104" spans="1:9" x14ac:dyDescent="0.25">
      <c r="A104" s="81"/>
      <c r="B104" s="81"/>
      <c r="C104" s="81"/>
      <c r="D104" s="81"/>
      <c r="E104" s="81"/>
      <c r="F104" s="81"/>
      <c r="G104" s="81"/>
      <c r="H104" s="81"/>
      <c r="I104" s="81"/>
    </row>
    <row r="105" spans="1:9" x14ac:dyDescent="0.25">
      <c r="A105" s="81"/>
      <c r="B105" s="81"/>
      <c r="C105" s="81"/>
      <c r="D105" s="81"/>
      <c r="E105" s="81"/>
      <c r="F105" s="81"/>
      <c r="G105" s="81"/>
      <c r="H105" s="81"/>
      <c r="I105" s="81"/>
    </row>
    <row r="106" spans="1:9" x14ac:dyDescent="0.25">
      <c r="A106" s="81"/>
      <c r="B106" s="81"/>
      <c r="C106" s="81"/>
      <c r="D106" s="81"/>
      <c r="E106" s="81"/>
      <c r="F106" s="81"/>
      <c r="G106" s="81"/>
      <c r="H106" s="81"/>
      <c r="I106" s="81"/>
    </row>
    <row r="107" spans="1:9" x14ac:dyDescent="0.25">
      <c r="A107" s="81"/>
      <c r="B107" s="81"/>
      <c r="C107" s="81"/>
      <c r="D107" s="81"/>
      <c r="E107" s="81"/>
      <c r="F107" s="81"/>
      <c r="G107" s="81"/>
      <c r="H107" s="81"/>
      <c r="I107" s="81"/>
    </row>
  </sheetData>
  <mergeCells count="4">
    <mergeCell ref="A35:B35"/>
    <mergeCell ref="C35:E35"/>
    <mergeCell ref="A51:I51"/>
    <mergeCell ref="F35:I35"/>
  </mergeCells>
  <hyperlinks>
    <hyperlink ref="A77" display="vuser_init_Transaction" xr:uid="{21F8BBB1-0454-47F9-B3C8-5EE4C9397250}"/>
    <hyperlink ref="A76" display="vuser_end_Transaction" xr:uid="{3C1BB793-4AD5-4A12-8A0B-CC294837259A}"/>
    <hyperlink ref="A53" display="buy_flights" xr:uid="{3BD72E1A-2E90-4B9F-BDF3-737606582A79}"/>
    <hyperlink ref="A54" display="cancel_itinerary" xr:uid="{3EC37597-6B0E-4C97-B750-60B6AE56D5D9}"/>
    <hyperlink ref="A55" display="choose_flights" xr:uid="{F79C0317-8EBF-4136-907F-626BA28552B5}"/>
    <hyperlink ref="A56" display="confirmation" xr:uid="{10988BA0-D5C6-420C-8F49-73C21A3BF76F}"/>
    <hyperlink ref="A57" display="customer_profile" xr:uid="{5C7C32B2-E3FE-486E-89EB-9AB424EF634F}"/>
    <hyperlink ref="A58" display="do_login" xr:uid="{FC3B6B4F-927F-432C-AD9F-29A5B99528F3}"/>
    <hyperlink ref="A59" display="find_flights" xr:uid="{6512139E-B7CC-4900-9BCE-9D858CC7BA6A}"/>
    <hyperlink ref="A60" display="greetings" xr:uid="{06C2F076-5996-4BF1-9AA8-56F7B5FB0200}"/>
    <hyperlink ref="A61" display="logout" xr:uid="{1879FE25-F253-4445-9185-567C61D6295A}"/>
    <hyperlink ref="A62" display="open_flights" xr:uid="{18EF5995-BE8C-4105-A6C7-7567931705DC}"/>
    <hyperlink ref="A63" display="open_itinerary" xr:uid="{A3D8E72E-63DA-4751-8F30-E495A7EC90F5}"/>
    <hyperlink ref="A64" display="open_start_page" xr:uid="{285F4D72-7D97-44AA-8D3C-DF15F56FF713}"/>
    <hyperlink ref="A65" display="uc_01_registration_new_users_choose_flights" xr:uid="{F3D2AE2D-C5FB-426B-8821-04184FA46E46}"/>
    <hyperlink ref="A66" display="uc_01_registration_new_users_choose_flights_Transaction" xr:uid="{B03AC547-CBDD-4A88-B1AF-EE5093A75E3F}"/>
    <hyperlink ref="A67" display="uc_02_buy_flights_and_goto_itinerary" xr:uid="{87FEE995-5A64-4839-9C34-8D51D94D55F8}"/>
    <hyperlink ref="A68" display="uc_02_buy_flights_and_goto_itinerary_Transaction" xr:uid="{D9C84F7B-4C2C-477A-B9E8-04681026518B}"/>
    <hyperlink ref="A69" display="uc_03_cancel_itinerary" xr:uid="{0F71451B-5192-45AE-82D6-2FB71C6E1EB6}"/>
    <hyperlink ref="A70" display="uc_03_cancel_itinerary_Transaction" xr:uid="{C000B4F5-46FD-4B69-80B8-5AAB6FD095BB}"/>
    <hyperlink ref="A71" display="uc_04_goto_flights_and_itinerary" xr:uid="{0923CD17-4D29-4028-91E1-73C6C3D9C45C}"/>
    <hyperlink ref="A72" display="uc_04_goto_flights_and_itinerary_Transaction" xr:uid="{8399020C-8B4A-433F-9F5E-C320D1611F09}"/>
    <hyperlink ref="A73" display="uc_05_login_logout" xr:uid="{8F6B45D7-A6A1-4155-A08A-F3A59B8F2E69}"/>
    <hyperlink ref="A74" display="uc_05_login_logout_Transaction" xr:uid="{7E7AC5B6-7AAC-414A-994F-3EEAAB4D24EB}"/>
    <hyperlink ref="A75" display="vuser_init_Transaction" xr:uid="{F3932B24-3E48-42DF-BF75-6339406AA63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20F6-55B5-4EA7-8316-B0DD69CF94DF}">
  <dimension ref="B3:S39"/>
  <sheetViews>
    <sheetView workbookViewId="0">
      <selection activeCell="B3" sqref="B3"/>
    </sheetView>
  </sheetViews>
  <sheetFormatPr defaultRowHeight="15" x14ac:dyDescent="0.25"/>
  <cols>
    <col min="2" max="2" width="30.42578125" customWidth="1"/>
    <col min="3" max="3" width="16" bestFit="1" customWidth="1"/>
    <col min="4" max="4" width="6.5703125" bestFit="1" customWidth="1"/>
    <col min="5" max="5" width="21.42578125" bestFit="1" customWidth="1"/>
    <col min="6" max="6" width="15.85546875" customWidth="1"/>
    <col min="7" max="7" width="14.28515625" bestFit="1" customWidth="1"/>
    <col min="8" max="8" width="16.7109375" bestFit="1" customWidth="1"/>
    <col min="9" max="9" width="15" bestFit="1" customWidth="1"/>
    <col min="10" max="10" width="5.28515625" bestFit="1" customWidth="1"/>
    <col min="11" max="11" width="8.28515625" bestFit="1" customWidth="1"/>
    <col min="12" max="12" width="5.28515625" bestFit="1" customWidth="1"/>
    <col min="13" max="13" width="8.28515625" bestFit="1" customWidth="1"/>
    <col min="14" max="14" width="5.28515625" bestFit="1" customWidth="1"/>
    <col min="15" max="15" width="8.28515625" customWidth="1"/>
    <col min="16" max="16" width="5.28515625" customWidth="1"/>
    <col min="18" max="18" width="6.85546875" bestFit="1" customWidth="1"/>
    <col min="19" max="19" width="18.28515625" bestFit="1" customWidth="1"/>
  </cols>
  <sheetData>
    <row r="3" spans="2:19" ht="15.75" x14ac:dyDescent="0.25">
      <c r="B3" s="11" t="s">
        <v>0</v>
      </c>
      <c r="C3" s="11" t="s">
        <v>20</v>
      </c>
      <c r="D3" s="11" t="s">
        <v>1</v>
      </c>
      <c r="E3" s="11" t="s">
        <v>2</v>
      </c>
      <c r="F3" s="11" t="s">
        <v>3</v>
      </c>
      <c r="G3" s="11" t="s">
        <v>2</v>
      </c>
      <c r="H3" s="11" t="s">
        <v>4</v>
      </c>
      <c r="I3" s="11" t="s">
        <v>2</v>
      </c>
      <c r="J3" s="11" t="s">
        <v>5</v>
      </c>
      <c r="K3" s="11" t="s">
        <v>2</v>
      </c>
      <c r="L3" s="11" t="s">
        <v>6</v>
      </c>
      <c r="M3" s="11" t="s">
        <v>2</v>
      </c>
      <c r="N3" s="11" t="s">
        <v>7</v>
      </c>
      <c r="O3" s="11" t="s">
        <v>2</v>
      </c>
      <c r="P3" s="11" t="s">
        <v>8</v>
      </c>
      <c r="Q3" s="11" t="s">
        <v>2</v>
      </c>
      <c r="R3" s="11" t="s">
        <v>21</v>
      </c>
      <c r="S3" s="11" t="s">
        <v>22</v>
      </c>
    </row>
    <row r="4" spans="2:19" ht="15.75" x14ac:dyDescent="0.25">
      <c r="B4" s="13" t="s">
        <v>9</v>
      </c>
      <c r="C4" s="1">
        <v>520</v>
      </c>
      <c r="D4" s="23">
        <v>97</v>
      </c>
      <c r="E4" s="8">
        <f>C4-D4</f>
        <v>423</v>
      </c>
      <c r="F4" s="23">
        <v>179</v>
      </c>
      <c r="G4" s="8">
        <f>E4-F4</f>
        <v>244</v>
      </c>
      <c r="H4" s="23">
        <v>73</v>
      </c>
      <c r="I4" s="8">
        <f>G4-H4</f>
        <v>171</v>
      </c>
      <c r="J4" s="23">
        <v>31</v>
      </c>
      <c r="K4" s="8">
        <f>I4-J4</f>
        <v>140</v>
      </c>
      <c r="L4" s="23">
        <v>145</v>
      </c>
      <c r="M4" s="8">
        <f t="shared" ref="M4:M15" si="0">K4-L4</f>
        <v>-5</v>
      </c>
      <c r="N4" s="71"/>
      <c r="O4" s="8">
        <f>M4-N4</f>
        <v>-5</v>
      </c>
      <c r="P4" s="7"/>
      <c r="Q4" s="8">
        <f t="shared" ref="Q4:Q15" si="1">O4-P4</f>
        <v>-5</v>
      </c>
      <c r="R4" s="9">
        <f t="shared" ref="R4:R15" si="2">D4+F4+H4+J4+L4+N4+P4</f>
        <v>525</v>
      </c>
      <c r="S4" s="10">
        <f>Q4/C4*100</f>
        <v>-0.96153846153846156</v>
      </c>
    </row>
    <row r="5" spans="2:19" ht="15.75" x14ac:dyDescent="0.25">
      <c r="B5" s="14" t="s">
        <v>10</v>
      </c>
      <c r="C5" s="1">
        <v>422</v>
      </c>
      <c r="D5" s="71"/>
      <c r="E5" s="8">
        <f t="shared" ref="E5:E15" si="3">C5-D5</f>
        <v>422</v>
      </c>
      <c r="F5" s="23">
        <v>179</v>
      </c>
      <c r="G5" s="8">
        <f t="shared" ref="G5:G7" si="4">E5-F5</f>
        <v>243</v>
      </c>
      <c r="H5" s="23">
        <v>73</v>
      </c>
      <c r="I5" s="8">
        <f t="shared" ref="I5:I15" si="5">G5-H5</f>
        <v>170</v>
      </c>
      <c r="J5" s="23">
        <v>31</v>
      </c>
      <c r="K5" s="8">
        <f t="shared" ref="K5:K8" si="6">I5-J5</f>
        <v>139</v>
      </c>
      <c r="L5" s="23">
        <v>145</v>
      </c>
      <c r="M5" s="8">
        <f t="shared" si="0"/>
        <v>-6</v>
      </c>
      <c r="N5" s="71"/>
      <c r="O5" s="8">
        <f t="shared" ref="O5:O15" si="7">M5-N5</f>
        <v>-6</v>
      </c>
      <c r="P5" s="7"/>
      <c r="Q5" s="8">
        <f t="shared" si="1"/>
        <v>-6</v>
      </c>
      <c r="R5" s="9">
        <f>D5+F5+H5+J5+L5+N5+P5</f>
        <v>428</v>
      </c>
      <c r="S5" s="10">
        <f t="shared" ref="S5:S15" si="8">Q5/C5*100</f>
        <v>-1.4218009478672986</v>
      </c>
    </row>
    <row r="6" spans="2:19" ht="31.5" x14ac:dyDescent="0.25">
      <c r="B6" s="14" t="s">
        <v>11</v>
      </c>
      <c r="C6" s="1">
        <v>305</v>
      </c>
      <c r="D6" s="23">
        <v>97</v>
      </c>
      <c r="E6" s="8">
        <f t="shared" si="3"/>
        <v>208</v>
      </c>
      <c r="F6" s="23">
        <v>179</v>
      </c>
      <c r="G6" s="8">
        <f t="shared" si="4"/>
        <v>29</v>
      </c>
      <c r="H6" s="71"/>
      <c r="I6" s="8">
        <f t="shared" si="5"/>
        <v>29</v>
      </c>
      <c r="J6" s="23">
        <v>31</v>
      </c>
      <c r="K6" s="8">
        <f t="shared" si="6"/>
        <v>-2</v>
      </c>
      <c r="L6" s="71"/>
      <c r="M6" s="8">
        <f t="shared" si="0"/>
        <v>-2</v>
      </c>
      <c r="N6" s="71"/>
      <c r="O6" s="8">
        <f t="shared" si="7"/>
        <v>-2</v>
      </c>
      <c r="P6" s="7"/>
      <c r="Q6" s="8">
        <f t="shared" si="1"/>
        <v>-2</v>
      </c>
      <c r="R6" s="9">
        <f t="shared" si="2"/>
        <v>307</v>
      </c>
      <c r="S6" s="10">
        <f t="shared" si="8"/>
        <v>-0.65573770491803274</v>
      </c>
    </row>
    <row r="7" spans="2:19" ht="31.5" x14ac:dyDescent="0.25">
      <c r="B7" s="14" t="s">
        <v>12</v>
      </c>
      <c r="C7" s="1">
        <v>282</v>
      </c>
      <c r="D7" s="23">
        <v>97</v>
      </c>
      <c r="E7" s="8">
        <f>C7-D7</f>
        <v>185</v>
      </c>
      <c r="F7" s="23">
        <v>179</v>
      </c>
      <c r="G7" s="8">
        <f t="shared" si="4"/>
        <v>6</v>
      </c>
      <c r="H7" s="71"/>
      <c r="I7" s="8">
        <f t="shared" si="5"/>
        <v>6</v>
      </c>
      <c r="J7" s="71"/>
      <c r="K7" s="8">
        <f t="shared" si="6"/>
        <v>6</v>
      </c>
      <c r="L7" s="7"/>
      <c r="M7" s="8">
        <f t="shared" si="0"/>
        <v>6</v>
      </c>
      <c r="N7" s="71"/>
      <c r="O7" s="8">
        <f t="shared" si="7"/>
        <v>6</v>
      </c>
      <c r="P7" s="7"/>
      <c r="Q7" s="8">
        <f t="shared" si="1"/>
        <v>6</v>
      </c>
      <c r="R7" s="9">
        <f t="shared" si="2"/>
        <v>276</v>
      </c>
      <c r="S7" s="10">
        <f t="shared" si="8"/>
        <v>2.1276595744680851</v>
      </c>
    </row>
    <row r="8" spans="2:19" ht="15.75" x14ac:dyDescent="0.25">
      <c r="B8" s="14" t="s">
        <v>13</v>
      </c>
      <c r="C8" s="1">
        <v>270</v>
      </c>
      <c r="D8" s="23">
        <v>97</v>
      </c>
      <c r="E8" s="8">
        <f t="shared" si="3"/>
        <v>173</v>
      </c>
      <c r="F8" s="23">
        <v>179</v>
      </c>
      <c r="G8" s="8">
        <f>E8-F8</f>
        <v>-6</v>
      </c>
      <c r="H8" s="71"/>
      <c r="I8" s="8">
        <f t="shared" si="5"/>
        <v>-6</v>
      </c>
      <c r="J8" s="71"/>
      <c r="K8" s="8">
        <f t="shared" si="6"/>
        <v>-6</v>
      </c>
      <c r="L8" s="7"/>
      <c r="M8" s="8">
        <f t="shared" si="0"/>
        <v>-6</v>
      </c>
      <c r="N8" s="71"/>
      <c r="O8" s="8">
        <f t="shared" si="7"/>
        <v>-6</v>
      </c>
      <c r="P8" s="7"/>
      <c r="Q8" s="8">
        <f t="shared" si="1"/>
        <v>-6</v>
      </c>
      <c r="R8" s="9">
        <f t="shared" si="2"/>
        <v>276</v>
      </c>
      <c r="S8" s="10">
        <f t="shared" si="8"/>
        <v>-2.2222222222222223</v>
      </c>
    </row>
    <row r="9" spans="2:19" ht="15.75" x14ac:dyDescent="0.25">
      <c r="B9" s="14" t="s">
        <v>14</v>
      </c>
      <c r="C9" s="1">
        <v>175</v>
      </c>
      <c r="D9" s="71"/>
      <c r="E9" s="8">
        <f>C9-D9</f>
        <v>175</v>
      </c>
      <c r="F9" s="23">
        <v>179</v>
      </c>
      <c r="G9" s="8">
        <f>E9-F9</f>
        <v>-4</v>
      </c>
      <c r="H9" s="71"/>
      <c r="I9" s="8">
        <f t="shared" si="5"/>
        <v>-4</v>
      </c>
      <c r="J9" s="71"/>
      <c r="K9" s="8">
        <f>I9-J9</f>
        <v>-4</v>
      </c>
      <c r="L9" s="7"/>
      <c r="M9" s="8">
        <f t="shared" si="0"/>
        <v>-4</v>
      </c>
      <c r="N9" s="71"/>
      <c r="O9" s="8">
        <f t="shared" si="7"/>
        <v>-4</v>
      </c>
      <c r="P9" s="7"/>
      <c r="Q9" s="8">
        <f t="shared" si="1"/>
        <v>-4</v>
      </c>
      <c r="R9" s="9">
        <f>D9+F9+H9+J9+L9+N9+P9</f>
        <v>179</v>
      </c>
      <c r="S9" s="10">
        <f t="shared" si="8"/>
        <v>-2.2857142857142856</v>
      </c>
    </row>
    <row r="10" spans="2:19" ht="15.75" x14ac:dyDescent="0.25">
      <c r="B10" s="14" t="s">
        <v>15</v>
      </c>
      <c r="C10" s="1">
        <v>280</v>
      </c>
      <c r="D10" s="71"/>
      <c r="E10" s="8">
        <f t="shared" si="3"/>
        <v>280</v>
      </c>
      <c r="F10" s="23">
        <v>179</v>
      </c>
      <c r="G10" s="8">
        <f t="shared" ref="G10:G15" si="9">E10-F10</f>
        <v>101</v>
      </c>
      <c r="H10" s="23">
        <v>73</v>
      </c>
      <c r="I10" s="8">
        <f t="shared" si="5"/>
        <v>28</v>
      </c>
      <c r="J10" s="23">
        <v>31</v>
      </c>
      <c r="K10" s="8">
        <f t="shared" ref="K10:K15" si="10">I10-J10</f>
        <v>-3</v>
      </c>
      <c r="L10" s="7"/>
      <c r="M10" s="8">
        <f t="shared" si="0"/>
        <v>-3</v>
      </c>
      <c r="N10" s="71"/>
      <c r="O10" s="8">
        <f t="shared" si="7"/>
        <v>-3</v>
      </c>
      <c r="P10" s="7"/>
      <c r="Q10" s="8">
        <f t="shared" si="1"/>
        <v>-3</v>
      </c>
      <c r="R10" s="9">
        <f t="shared" si="2"/>
        <v>283</v>
      </c>
      <c r="S10" s="10">
        <f t="shared" si="8"/>
        <v>-1.0714285714285714</v>
      </c>
    </row>
    <row r="11" spans="2:19" ht="15.75" x14ac:dyDescent="0.25">
      <c r="B11" s="14" t="s">
        <v>16</v>
      </c>
      <c r="C11" s="1">
        <v>73</v>
      </c>
      <c r="D11" s="71"/>
      <c r="E11" s="8">
        <f t="shared" si="3"/>
        <v>73</v>
      </c>
      <c r="F11" s="71"/>
      <c r="G11" s="8">
        <f t="shared" si="9"/>
        <v>73</v>
      </c>
      <c r="H11" s="23">
        <v>73</v>
      </c>
      <c r="I11" s="8">
        <f t="shared" si="5"/>
        <v>0</v>
      </c>
      <c r="J11" s="71"/>
      <c r="K11" s="8">
        <f t="shared" si="10"/>
        <v>0</v>
      </c>
      <c r="L11" s="7"/>
      <c r="M11" s="8">
        <f t="shared" si="0"/>
        <v>0</v>
      </c>
      <c r="N11" s="71"/>
      <c r="O11" s="8">
        <f t="shared" si="7"/>
        <v>0</v>
      </c>
      <c r="P11" s="7"/>
      <c r="Q11" s="8">
        <f t="shared" si="1"/>
        <v>0</v>
      </c>
      <c r="R11" s="9">
        <f t="shared" si="2"/>
        <v>73</v>
      </c>
      <c r="S11" s="10">
        <f t="shared" si="8"/>
        <v>0</v>
      </c>
    </row>
    <row r="12" spans="2:19" ht="15.75" x14ac:dyDescent="0.25">
      <c r="B12" s="14" t="s">
        <v>17</v>
      </c>
      <c r="C12" s="1">
        <v>326</v>
      </c>
      <c r="D12" s="71"/>
      <c r="E12" s="8">
        <f>C12-D12</f>
        <v>326</v>
      </c>
      <c r="F12" s="23">
        <v>179</v>
      </c>
      <c r="G12" s="8">
        <f t="shared" si="9"/>
        <v>147</v>
      </c>
      <c r="H12" s="71"/>
      <c r="I12" s="8">
        <f t="shared" si="5"/>
        <v>147</v>
      </c>
      <c r="J12" s="71"/>
      <c r="K12" s="8">
        <f t="shared" si="10"/>
        <v>147</v>
      </c>
      <c r="L12" s="23">
        <v>145</v>
      </c>
      <c r="M12" s="8">
        <f t="shared" si="0"/>
        <v>2</v>
      </c>
      <c r="N12" s="71"/>
      <c r="O12" s="8">
        <f t="shared" si="7"/>
        <v>2</v>
      </c>
      <c r="P12" s="7"/>
      <c r="Q12" s="8">
        <f t="shared" si="1"/>
        <v>2</v>
      </c>
      <c r="R12" s="9">
        <f>D12+F12+H12+J12+L12+N12+P12</f>
        <v>324</v>
      </c>
      <c r="S12" s="10">
        <f t="shared" si="8"/>
        <v>0.61349693251533743</v>
      </c>
    </row>
    <row r="13" spans="2:19" ht="31.5" x14ac:dyDescent="0.25">
      <c r="B13" s="14" t="s">
        <v>18</v>
      </c>
      <c r="C13" s="1">
        <v>97</v>
      </c>
      <c r="D13" s="24">
        <v>97</v>
      </c>
      <c r="E13" s="3">
        <f t="shared" si="3"/>
        <v>0</v>
      </c>
      <c r="F13" s="4"/>
      <c r="G13" s="3">
        <f t="shared" si="9"/>
        <v>0</v>
      </c>
      <c r="H13" s="4"/>
      <c r="I13" s="3">
        <f t="shared" si="5"/>
        <v>0</v>
      </c>
      <c r="J13" s="2"/>
      <c r="K13" s="3">
        <f t="shared" si="10"/>
        <v>0</v>
      </c>
      <c r="L13" s="2"/>
      <c r="M13" s="3">
        <f t="shared" si="0"/>
        <v>0</v>
      </c>
      <c r="N13" s="4"/>
      <c r="O13" s="3">
        <f t="shared" si="7"/>
        <v>0</v>
      </c>
      <c r="P13" s="2"/>
      <c r="Q13" s="3">
        <f t="shared" si="1"/>
        <v>0</v>
      </c>
      <c r="R13" s="5">
        <f t="shared" si="2"/>
        <v>97</v>
      </c>
      <c r="S13" s="6">
        <f t="shared" si="8"/>
        <v>0</v>
      </c>
    </row>
    <row r="14" spans="2:19" ht="31.5" x14ac:dyDescent="0.25">
      <c r="B14" s="14" t="s">
        <v>29</v>
      </c>
      <c r="C14" s="1">
        <v>97</v>
      </c>
      <c r="D14" s="24">
        <v>97</v>
      </c>
      <c r="E14" s="3">
        <f t="shared" si="3"/>
        <v>0</v>
      </c>
      <c r="F14" s="4"/>
      <c r="G14" s="3">
        <f t="shared" si="9"/>
        <v>0</v>
      </c>
      <c r="H14" s="4"/>
      <c r="I14" s="3">
        <f t="shared" si="5"/>
        <v>0</v>
      </c>
      <c r="J14" s="2"/>
      <c r="K14" s="3">
        <f t="shared" si="10"/>
        <v>0</v>
      </c>
      <c r="L14" s="2"/>
      <c r="M14" s="3">
        <f t="shared" si="0"/>
        <v>0</v>
      </c>
      <c r="N14" s="4"/>
      <c r="O14" s="3">
        <f t="shared" si="7"/>
        <v>0</v>
      </c>
      <c r="P14" s="2"/>
      <c r="Q14" s="3">
        <f t="shared" si="1"/>
        <v>0</v>
      </c>
      <c r="R14" s="5">
        <f t="shared" si="2"/>
        <v>97</v>
      </c>
      <c r="S14" s="6">
        <f t="shared" si="8"/>
        <v>0</v>
      </c>
    </row>
    <row r="15" spans="2:19" ht="31.5" x14ac:dyDescent="0.25">
      <c r="B15" s="14" t="s">
        <v>30</v>
      </c>
      <c r="C15" s="1">
        <v>97</v>
      </c>
      <c r="D15" s="24">
        <v>97</v>
      </c>
      <c r="E15" s="3">
        <f t="shared" si="3"/>
        <v>0</v>
      </c>
      <c r="F15" s="4"/>
      <c r="G15" s="3">
        <f t="shared" si="9"/>
        <v>0</v>
      </c>
      <c r="H15" s="4"/>
      <c r="I15" s="3">
        <f t="shared" si="5"/>
        <v>0</v>
      </c>
      <c r="J15" s="2"/>
      <c r="K15" s="3">
        <f t="shared" si="10"/>
        <v>0</v>
      </c>
      <c r="L15" s="2"/>
      <c r="M15" s="3">
        <f t="shared" si="0"/>
        <v>0</v>
      </c>
      <c r="N15" s="4"/>
      <c r="O15" s="3">
        <f t="shared" si="7"/>
        <v>0</v>
      </c>
      <c r="P15" s="4"/>
      <c r="Q15" s="3">
        <f t="shared" si="1"/>
        <v>0</v>
      </c>
      <c r="R15" s="5">
        <f t="shared" si="2"/>
        <v>97</v>
      </c>
      <c r="S15" s="6">
        <f t="shared" si="8"/>
        <v>0</v>
      </c>
    </row>
    <row r="16" spans="2:19" ht="15.75" x14ac:dyDescent="0.25">
      <c r="B16" s="15" t="s">
        <v>19</v>
      </c>
      <c r="C16" s="5">
        <f t="shared" ref="C16" si="11">SUM(C4:C15)</f>
        <v>2944</v>
      </c>
      <c r="D16" s="16">
        <f>SUM(D4:D15)</f>
        <v>679</v>
      </c>
      <c r="E16" s="16">
        <f>SUM(E4:E15)</f>
        <v>2265</v>
      </c>
      <c r="F16" s="16">
        <f>SUM(F4:F15)</f>
        <v>1432</v>
      </c>
      <c r="G16" s="16">
        <f t="shared" ref="G16:O16" si="12">SUM(G4:G15)</f>
        <v>833</v>
      </c>
      <c r="H16" s="16">
        <f>SUM(H4:H15)</f>
        <v>292</v>
      </c>
      <c r="I16" s="16">
        <f>SUM(I4:I15)</f>
        <v>541</v>
      </c>
      <c r="J16" s="16">
        <f>SUM(J4:J15)</f>
        <v>124</v>
      </c>
      <c r="K16" s="16">
        <f>SUM(K4:K15)</f>
        <v>417</v>
      </c>
      <c r="L16" s="16">
        <f>SUM(L4:L15)</f>
        <v>435</v>
      </c>
      <c r="M16" s="16">
        <f t="shared" si="12"/>
        <v>-18</v>
      </c>
      <c r="N16" s="16">
        <f>SUM(N4:N15)</f>
        <v>0</v>
      </c>
      <c r="O16" s="16">
        <f t="shared" si="12"/>
        <v>-18</v>
      </c>
      <c r="P16" s="16">
        <f>SUM(P4:P15)</f>
        <v>0</v>
      </c>
      <c r="Q16" s="16">
        <f>SUM(Q4:Q15)</f>
        <v>-18</v>
      </c>
      <c r="R16" s="5">
        <f>D16+F16+H16+J16+L16+N16+P16</f>
        <v>2962</v>
      </c>
      <c r="S16" s="17">
        <f>Q16/C16*100</f>
        <v>-0.61141304347826086</v>
      </c>
    </row>
    <row r="17" spans="2:19" x14ac:dyDescent="0.25">
      <c r="P17" s="81"/>
      <c r="Q17" s="81"/>
      <c r="R17" s="84"/>
      <c r="S17" s="81"/>
    </row>
    <row r="19" spans="2:19" ht="28.5" x14ac:dyDescent="0.25">
      <c r="B19" s="77" t="s">
        <v>56</v>
      </c>
      <c r="C19" s="77" t="s">
        <v>23</v>
      </c>
      <c r="D19" s="77" t="s">
        <v>24</v>
      </c>
      <c r="E19" s="77" t="s">
        <v>91</v>
      </c>
      <c r="F19" s="77" t="s">
        <v>92</v>
      </c>
      <c r="G19" s="77" t="s">
        <v>26</v>
      </c>
      <c r="H19" s="77" t="s">
        <v>27</v>
      </c>
      <c r="I19" s="77" t="s">
        <v>28</v>
      </c>
    </row>
    <row r="20" spans="2:19" x14ac:dyDescent="0.25">
      <c r="B20" s="18" t="s">
        <v>1</v>
      </c>
      <c r="C20" s="19">
        <v>97</v>
      </c>
      <c r="D20" s="19">
        <f>C20/3600</f>
        <v>2.6944444444444444E-2</v>
      </c>
      <c r="E20" s="19">
        <v>40</v>
      </c>
      <c r="F20" s="22">
        <v>74</v>
      </c>
      <c r="G20" s="19">
        <f>E20*D20</f>
        <v>1.0777777777777777</v>
      </c>
      <c r="H20" s="22">
        <v>2</v>
      </c>
      <c r="I20" s="22">
        <f>H20/F20</f>
        <v>2.7027027027027029E-2</v>
      </c>
    </row>
    <row r="21" spans="2:19" x14ac:dyDescent="0.25">
      <c r="B21" s="18" t="s">
        <v>3</v>
      </c>
      <c r="C21" s="19">
        <v>179</v>
      </c>
      <c r="D21" s="19">
        <f t="shared" ref="D21:D24" si="13">C21/3600</f>
        <v>4.9722222222222223E-2</v>
      </c>
      <c r="E21" s="19">
        <v>40</v>
      </c>
      <c r="F21" s="22">
        <v>61</v>
      </c>
      <c r="G21" s="19">
        <f t="shared" ref="G21:G23" si="14">E21*D21</f>
        <v>1.9888888888888889</v>
      </c>
      <c r="H21" s="22">
        <v>3</v>
      </c>
      <c r="I21" s="22">
        <f t="shared" ref="I21:I24" si="15">H21/F21</f>
        <v>4.9180327868852458E-2</v>
      </c>
    </row>
    <row r="22" spans="2:19" x14ac:dyDescent="0.25">
      <c r="B22" s="18" t="s">
        <v>4</v>
      </c>
      <c r="C22" s="19">
        <v>73</v>
      </c>
      <c r="D22" s="19">
        <f t="shared" si="13"/>
        <v>2.0277777777777777E-2</v>
      </c>
      <c r="E22" s="19">
        <v>40</v>
      </c>
      <c r="F22" s="22">
        <v>49</v>
      </c>
      <c r="G22" s="19">
        <f t="shared" si="14"/>
        <v>0.81111111111111112</v>
      </c>
      <c r="H22" s="22">
        <v>1</v>
      </c>
      <c r="I22" s="22">
        <f t="shared" si="15"/>
        <v>2.0408163265306121E-2</v>
      </c>
    </row>
    <row r="23" spans="2:19" x14ac:dyDescent="0.25">
      <c r="B23" s="18" t="s">
        <v>5</v>
      </c>
      <c r="C23" s="19">
        <v>31</v>
      </c>
      <c r="D23" s="19">
        <f t="shared" si="13"/>
        <v>8.611111111111111E-3</v>
      </c>
      <c r="E23" s="19">
        <v>40</v>
      </c>
      <c r="F23" s="22">
        <v>118</v>
      </c>
      <c r="G23" s="19">
        <f t="shared" si="14"/>
        <v>0.34444444444444444</v>
      </c>
      <c r="H23" s="22">
        <v>1</v>
      </c>
      <c r="I23" s="22">
        <f t="shared" si="15"/>
        <v>8.4745762711864406E-3</v>
      </c>
    </row>
    <row r="24" spans="2:19" x14ac:dyDescent="0.25">
      <c r="B24" s="18" t="s">
        <v>6</v>
      </c>
      <c r="C24" s="19">
        <v>145</v>
      </c>
      <c r="D24" s="19">
        <f t="shared" si="13"/>
        <v>4.027777777777778E-2</v>
      </c>
      <c r="E24" s="19">
        <v>40</v>
      </c>
      <c r="F24" s="22">
        <v>74</v>
      </c>
      <c r="G24" s="19">
        <f>E24*D24</f>
        <v>1.6111111111111112</v>
      </c>
      <c r="H24" s="22">
        <v>3</v>
      </c>
      <c r="I24" s="22">
        <f t="shared" si="15"/>
        <v>4.0540540540540543E-2</v>
      </c>
    </row>
    <row r="27" spans="2:19" ht="15.75" x14ac:dyDescent="0.25">
      <c r="B27" s="42" t="s">
        <v>31</v>
      </c>
      <c r="C27" s="42" t="s">
        <v>32</v>
      </c>
    </row>
    <row r="28" spans="2:19" x14ac:dyDescent="0.25">
      <c r="B28" s="55" t="s">
        <v>9</v>
      </c>
      <c r="C28" s="29" t="str">
        <f>'Автоматизированный расчет'!F37</f>
        <v>open_start_page</v>
      </c>
    </row>
    <row r="29" spans="2:19" x14ac:dyDescent="0.25">
      <c r="B29" s="56" t="s">
        <v>10</v>
      </c>
      <c r="C29" s="29" t="str">
        <f>'Автоматизированный расчет'!F38</f>
        <v>do_login</v>
      </c>
    </row>
    <row r="30" spans="2:19" ht="30" x14ac:dyDescent="0.25">
      <c r="B30" s="56" t="s">
        <v>11</v>
      </c>
      <c r="C30" s="29" t="str">
        <f>'Автоматизированный расчет'!F39</f>
        <v>open_flights</v>
      </c>
    </row>
    <row r="31" spans="2:19" ht="30" x14ac:dyDescent="0.25">
      <c r="B31" s="56" t="s">
        <v>12</v>
      </c>
      <c r="C31" s="29" t="str">
        <f>'Автоматизированный расчет'!F40</f>
        <v>find_flights</v>
      </c>
    </row>
    <row r="32" spans="2:19" x14ac:dyDescent="0.25">
      <c r="B32" s="56" t="s">
        <v>13</v>
      </c>
      <c r="C32" s="29" t="str">
        <f>'Автоматизированный расчет'!F41</f>
        <v>choose_flights</v>
      </c>
    </row>
    <row r="33" spans="2:3" x14ac:dyDescent="0.25">
      <c r="B33" s="56" t="s">
        <v>14</v>
      </c>
      <c r="C33" s="29" t="str">
        <f>'Автоматизированный расчет'!F42</f>
        <v>buy_flights</v>
      </c>
    </row>
    <row r="34" spans="2:3" x14ac:dyDescent="0.25">
      <c r="B34" s="56" t="s">
        <v>15</v>
      </c>
      <c r="C34" s="29" t="str">
        <f>'Автоматизированный расчет'!F43</f>
        <v>open_itinerary</v>
      </c>
    </row>
    <row r="35" spans="2:3" x14ac:dyDescent="0.25">
      <c r="B35" s="56" t="s">
        <v>16</v>
      </c>
      <c r="C35" s="44" t="str">
        <f>'Автоматизированный расчет'!F44</f>
        <v>cancel_itinerary</v>
      </c>
    </row>
    <row r="36" spans="2:3" x14ac:dyDescent="0.25">
      <c r="B36" s="56" t="s">
        <v>17</v>
      </c>
      <c r="C36" s="44" t="str">
        <f>'Автоматизированный расчет'!F45</f>
        <v>logout</v>
      </c>
    </row>
    <row r="37" spans="2:3" ht="30" x14ac:dyDescent="0.25">
      <c r="B37" s="56" t="s">
        <v>18</v>
      </c>
      <c r="C37" s="44" t="str">
        <f>'Автоматизированный расчет'!F46</f>
        <v>customer_profile</v>
      </c>
    </row>
    <row r="38" spans="2:3" x14ac:dyDescent="0.25">
      <c r="B38" s="56" t="s">
        <v>29</v>
      </c>
      <c r="C38" s="44" t="str">
        <f>'Автоматизированный расчет'!F47</f>
        <v>confirmation</v>
      </c>
    </row>
    <row r="39" spans="2:3" ht="30" x14ac:dyDescent="0.25">
      <c r="B39" s="56" t="s">
        <v>67</v>
      </c>
      <c r="C39" s="44" t="str">
        <f>'Автоматизированный расчет'!F48</f>
        <v>greetings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69F7-D5BC-499B-9DA6-42661A35C29C}">
  <dimension ref="B2:M32"/>
  <sheetViews>
    <sheetView workbookViewId="0">
      <selection activeCell="G32" sqref="G32"/>
    </sheetView>
  </sheetViews>
  <sheetFormatPr defaultRowHeight="15" x14ac:dyDescent="0.25"/>
  <cols>
    <col min="2" max="2" width="16.42578125" bestFit="1" customWidth="1"/>
    <col min="3" max="3" width="19" bestFit="1" customWidth="1"/>
    <col min="4" max="4" width="15.140625" bestFit="1" customWidth="1"/>
    <col min="5" max="5" width="13.85546875" bestFit="1" customWidth="1"/>
    <col min="6" max="6" width="14.5703125" bestFit="1" customWidth="1"/>
    <col min="7" max="7" width="15.28515625" bestFit="1" customWidth="1"/>
    <col min="8" max="8" width="13.85546875" customWidth="1"/>
    <col min="9" max="9" width="10.85546875" bestFit="1" customWidth="1"/>
    <col min="10" max="10" width="14.5703125" bestFit="1" customWidth="1"/>
    <col min="11" max="11" width="15.28515625" bestFit="1" customWidth="1"/>
    <col min="12" max="12" width="13.140625" customWidth="1"/>
    <col min="13" max="13" width="10.85546875" bestFit="1" customWidth="1"/>
    <col min="14" max="14" width="14.5703125" bestFit="1" customWidth="1"/>
    <col min="15" max="15" width="15.28515625" bestFit="1" customWidth="1"/>
    <col min="16" max="16" width="13.140625" customWidth="1"/>
    <col min="17" max="17" width="10.85546875" bestFit="1" customWidth="1"/>
    <col min="18" max="18" width="14.5703125" bestFit="1" customWidth="1"/>
    <col min="19" max="19" width="15.28515625" bestFit="1" customWidth="1"/>
    <col min="20" max="20" width="13.42578125" customWidth="1"/>
  </cols>
  <sheetData>
    <row r="2" spans="2:9" x14ac:dyDescent="0.25">
      <c r="B2" s="116" t="s">
        <v>95</v>
      </c>
      <c r="C2" s="117"/>
      <c r="D2" s="117"/>
      <c r="E2" s="118"/>
      <c r="F2" s="116" t="s">
        <v>96</v>
      </c>
      <c r="G2" s="117"/>
      <c r="H2" s="117"/>
      <c r="I2" s="118"/>
    </row>
    <row r="3" spans="2:9" ht="48" customHeight="1" x14ac:dyDescent="0.25">
      <c r="B3" s="89" t="s">
        <v>60</v>
      </c>
      <c r="C3" s="89" t="s">
        <v>93</v>
      </c>
      <c r="D3" s="89" t="s">
        <v>61</v>
      </c>
      <c r="E3" s="89" t="s">
        <v>62</v>
      </c>
      <c r="F3" s="89" t="s">
        <v>60</v>
      </c>
      <c r="G3" s="89" t="s">
        <v>93</v>
      </c>
      <c r="H3" s="89" t="s">
        <v>61</v>
      </c>
      <c r="I3" s="89" t="s">
        <v>62</v>
      </c>
    </row>
    <row r="4" spans="2:9" x14ac:dyDescent="0.25">
      <c r="B4" s="91" t="s">
        <v>36</v>
      </c>
      <c r="C4" s="96">
        <f>'Автоматизированный расчет'!O10</f>
        <v>174.75676196749509</v>
      </c>
      <c r="D4" s="96">
        <v>176</v>
      </c>
      <c r="E4" s="97">
        <f t="shared" ref="E4:E16" si="0">1-C4/D4</f>
        <v>7.0638524574142547E-3</v>
      </c>
      <c r="F4" s="91" t="s">
        <v>36</v>
      </c>
      <c r="G4" s="96">
        <f>C4*2</f>
        <v>349.51352393499019</v>
      </c>
      <c r="H4" s="96">
        <v>351</v>
      </c>
      <c r="I4" s="97">
        <f t="shared" ref="I4:I16" si="1">1-G4/H4</f>
        <v>4.2349745441875308E-3</v>
      </c>
    </row>
    <row r="5" spans="2:9" x14ac:dyDescent="0.25">
      <c r="B5" s="92" t="s">
        <v>41</v>
      </c>
      <c r="C5" s="96">
        <f>'Автоматизированный расчет'!O11</f>
        <v>142.32432953506265</v>
      </c>
      <c r="D5" s="96">
        <v>143</v>
      </c>
      <c r="E5" s="97">
        <f t="shared" si="0"/>
        <v>4.7249682862752218E-3</v>
      </c>
      <c r="F5" s="92" t="s">
        <v>41</v>
      </c>
      <c r="G5" s="96">
        <f>C5*2</f>
        <v>284.64865907012529</v>
      </c>
      <c r="H5" s="96">
        <v>286</v>
      </c>
      <c r="I5" s="97">
        <f t="shared" si="1"/>
        <v>4.7249682862752218E-3</v>
      </c>
    </row>
    <row r="6" spans="2:9" x14ac:dyDescent="0.25">
      <c r="B6" s="91" t="s">
        <v>42</v>
      </c>
      <c r="C6" s="96">
        <f>'Автоматизированный расчет'!O12</f>
        <v>101.6183174004791</v>
      </c>
      <c r="D6" s="96">
        <v>103</v>
      </c>
      <c r="E6" s="97">
        <f t="shared" si="0"/>
        <v>1.3414394170105814E-2</v>
      </c>
      <c r="F6" s="91" t="s">
        <v>42</v>
      </c>
      <c r="G6" s="96">
        <f>C6*2</f>
        <v>203.2366348009582</v>
      </c>
      <c r="H6" s="96">
        <v>204</v>
      </c>
      <c r="I6" s="97">
        <f t="shared" si="1"/>
        <v>3.7419862698127027E-3</v>
      </c>
    </row>
    <row r="7" spans="2:9" x14ac:dyDescent="0.25">
      <c r="B7" s="92" t="s">
        <v>43</v>
      </c>
      <c r="C7" s="96">
        <f>'Автоматизированный расчет'!O13</f>
        <v>91.448825875055377</v>
      </c>
      <c r="D7" s="96">
        <v>92</v>
      </c>
      <c r="E7" s="97">
        <f t="shared" si="0"/>
        <v>5.9910230972242129E-3</v>
      </c>
      <c r="F7" s="92" t="s">
        <v>43</v>
      </c>
      <c r="G7" s="96">
        <f t="shared" ref="G7:G10" si="2">C7*2</f>
        <v>182.89765175011075</v>
      </c>
      <c r="H7" s="96">
        <v>184</v>
      </c>
      <c r="I7" s="97">
        <f t="shared" si="1"/>
        <v>5.9910230972242129E-3</v>
      </c>
    </row>
    <row r="8" spans="2:9" x14ac:dyDescent="0.25">
      <c r="B8" s="93" t="s">
        <v>44</v>
      </c>
      <c r="C8" s="96">
        <f>'Автоматизированный расчет'!O14</f>
        <v>91.448825875055377</v>
      </c>
      <c r="D8" s="96">
        <v>91</v>
      </c>
      <c r="E8" s="97">
        <f t="shared" si="0"/>
        <v>-4.9321524731360533E-3</v>
      </c>
      <c r="F8" s="93" t="s">
        <v>44</v>
      </c>
      <c r="G8" s="96">
        <f t="shared" si="2"/>
        <v>182.89765175011075</v>
      </c>
      <c r="H8" s="96">
        <v>183</v>
      </c>
      <c r="I8" s="97">
        <f t="shared" si="1"/>
        <v>5.5928005403960146E-4</v>
      </c>
    </row>
    <row r="9" spans="2:9" x14ac:dyDescent="0.25">
      <c r="B9" s="94" t="s">
        <v>45</v>
      </c>
      <c r="C9" s="96">
        <f>'Автоматизированный расчет'!O15</f>
        <v>59.016393442622942</v>
      </c>
      <c r="D9" s="96">
        <v>59</v>
      </c>
      <c r="E9" s="97">
        <f t="shared" si="0"/>
        <v>-2.7785495971088814E-4</v>
      </c>
      <c r="F9" s="94" t="s">
        <v>45</v>
      </c>
      <c r="G9" s="96">
        <f t="shared" si="2"/>
        <v>118.03278688524588</v>
      </c>
      <c r="H9" s="96">
        <v>119</v>
      </c>
      <c r="I9" s="97">
        <f t="shared" si="1"/>
        <v>8.1278413004547412E-3</v>
      </c>
    </row>
    <row r="10" spans="2:9" x14ac:dyDescent="0.25">
      <c r="B10" s="94" t="s">
        <v>46</v>
      </c>
      <c r="C10" s="96">
        <f>'Автоматизированный расчет'!O16</f>
        <v>93.675680886414014</v>
      </c>
      <c r="D10" s="96">
        <v>94</v>
      </c>
      <c r="E10" s="97">
        <f t="shared" si="0"/>
        <v>3.4502033360210849E-3</v>
      </c>
      <c r="F10" s="94" t="s">
        <v>46</v>
      </c>
      <c r="G10" s="96">
        <f t="shared" si="2"/>
        <v>187.35136177282803</v>
      </c>
      <c r="H10" s="96">
        <v>186</v>
      </c>
      <c r="I10" s="97">
        <f t="shared" si="1"/>
        <v>-7.2653858754194722E-3</v>
      </c>
    </row>
    <row r="11" spans="2:9" x14ac:dyDescent="0.25">
      <c r="B11" s="95" t="s">
        <v>48</v>
      </c>
      <c r="C11" s="96">
        <f>'Автоматизированный расчет'!O17</f>
        <v>24.489795918367349</v>
      </c>
      <c r="D11" s="96">
        <v>24</v>
      </c>
      <c r="E11" s="97">
        <f t="shared" si="0"/>
        <v>-2.0408163265306145E-2</v>
      </c>
      <c r="F11" s="95" t="s">
        <v>48</v>
      </c>
      <c r="G11" s="96">
        <f>C11*2</f>
        <v>48.979591836734699</v>
      </c>
      <c r="H11" s="96">
        <v>48</v>
      </c>
      <c r="I11" s="97">
        <f t="shared" si="1"/>
        <v>-2.0408163265306145E-2</v>
      </c>
    </row>
    <row r="12" spans="2:9" x14ac:dyDescent="0.25">
      <c r="B12" s="95" t="s">
        <v>40</v>
      </c>
      <c r="C12" s="96">
        <f>'Автоматизированный расчет'!O18</f>
        <v>107.66504209127159</v>
      </c>
      <c r="D12" s="96">
        <v>107</v>
      </c>
      <c r="E12" s="97">
        <f t="shared" si="0"/>
        <v>-6.215346647397979E-3</v>
      </c>
      <c r="F12" s="95" t="s">
        <v>40</v>
      </c>
      <c r="G12" s="96">
        <f>C12*2</f>
        <v>215.33008418254317</v>
      </c>
      <c r="H12" s="96">
        <v>214</v>
      </c>
      <c r="I12" s="97">
        <f t="shared" si="1"/>
        <v>-6.215346647397979E-3</v>
      </c>
    </row>
    <row r="13" spans="2:9" x14ac:dyDescent="0.25">
      <c r="B13" s="95" t="s">
        <v>37</v>
      </c>
      <c r="C13" s="96">
        <f>'Автоматизированный расчет'!O20</f>
        <v>32.432432432432435</v>
      </c>
      <c r="D13" s="96">
        <v>32</v>
      </c>
      <c r="E13" s="97">
        <f t="shared" si="0"/>
        <v>-1.3513513513513598E-2</v>
      </c>
      <c r="F13" s="95" t="s">
        <v>37</v>
      </c>
      <c r="G13" s="96">
        <f>C13*2</f>
        <v>64.86486486486487</v>
      </c>
      <c r="H13" s="96">
        <v>64</v>
      </c>
      <c r="I13" s="97">
        <f t="shared" si="1"/>
        <v>-1.3513513513513598E-2</v>
      </c>
    </row>
    <row r="14" spans="2:9" x14ac:dyDescent="0.25">
      <c r="B14" s="95" t="s">
        <v>38</v>
      </c>
      <c r="C14" s="96">
        <f>'Автоматизированный расчет'!O21</f>
        <v>32.432432432432435</v>
      </c>
      <c r="D14" s="96">
        <v>32</v>
      </c>
      <c r="E14" s="97">
        <f t="shared" si="0"/>
        <v>-1.3513513513513598E-2</v>
      </c>
      <c r="F14" s="95" t="s">
        <v>38</v>
      </c>
      <c r="G14" s="96">
        <f>C14*2</f>
        <v>64.86486486486487</v>
      </c>
      <c r="H14" s="96">
        <v>64</v>
      </c>
      <c r="I14" s="97">
        <f t="shared" si="1"/>
        <v>-1.3513513513513598E-2</v>
      </c>
    </row>
    <row r="15" spans="2:9" x14ac:dyDescent="0.25">
      <c r="B15" s="95" t="s">
        <v>39</v>
      </c>
      <c r="C15" s="96">
        <f>'Автоматизированный расчет'!O22</f>
        <v>32.432432432432435</v>
      </c>
      <c r="D15" s="96">
        <v>32</v>
      </c>
      <c r="E15" s="97">
        <f t="shared" si="0"/>
        <v>-1.3513513513513598E-2</v>
      </c>
      <c r="F15" s="95" t="s">
        <v>39</v>
      </c>
      <c r="G15" s="96">
        <f>C15*2</f>
        <v>64.86486486486487</v>
      </c>
      <c r="H15" s="96">
        <v>64</v>
      </c>
      <c r="I15" s="97">
        <f t="shared" si="1"/>
        <v>-1.3513513513513598E-2</v>
      </c>
    </row>
    <row r="16" spans="2:9" x14ac:dyDescent="0.25">
      <c r="B16" s="90" t="s">
        <v>54</v>
      </c>
      <c r="C16" s="98">
        <f>SUM(C4:C15)</f>
        <v>983.74127028912073</v>
      </c>
      <c r="D16" s="99">
        <f>SUM(D4:D15)</f>
        <v>985</v>
      </c>
      <c r="E16" s="100">
        <f t="shared" si="0"/>
        <v>1.2778981836337744E-3</v>
      </c>
      <c r="F16" s="90" t="s">
        <v>54</v>
      </c>
      <c r="G16" s="98">
        <f>SUM(G4:G15)</f>
        <v>1967.4825405782415</v>
      </c>
      <c r="H16" s="99">
        <f>SUM(H4:H15)</f>
        <v>1967</v>
      </c>
      <c r="I16" s="100">
        <f t="shared" si="1"/>
        <v>-2.4531803672678265E-4</v>
      </c>
    </row>
    <row r="18" spans="2:13" x14ac:dyDescent="0.25">
      <c r="B18" s="116" t="s">
        <v>97</v>
      </c>
      <c r="C18" s="117"/>
      <c r="D18" s="117"/>
      <c r="E18" s="118"/>
      <c r="F18" s="116" t="s">
        <v>98</v>
      </c>
      <c r="G18" s="117"/>
      <c r="H18" s="117"/>
      <c r="I18" s="118"/>
      <c r="J18" s="116" t="s">
        <v>99</v>
      </c>
      <c r="K18" s="117"/>
      <c r="L18" s="117"/>
      <c r="M18" s="118"/>
    </row>
    <row r="19" spans="2:13" ht="38.25" x14ac:dyDescent="0.25">
      <c r="B19" s="89" t="s">
        <v>60</v>
      </c>
      <c r="C19" s="89" t="s">
        <v>93</v>
      </c>
      <c r="D19" s="89" t="s">
        <v>61</v>
      </c>
      <c r="E19" s="89" t="s">
        <v>62</v>
      </c>
      <c r="F19" s="89" t="s">
        <v>60</v>
      </c>
      <c r="G19" s="89" t="s">
        <v>93</v>
      </c>
      <c r="H19" s="89" t="s">
        <v>61</v>
      </c>
      <c r="I19" s="89" t="s">
        <v>62</v>
      </c>
      <c r="J19" s="89" t="s">
        <v>60</v>
      </c>
      <c r="K19" s="89" t="s">
        <v>93</v>
      </c>
      <c r="L19" s="89" t="s">
        <v>61</v>
      </c>
      <c r="M19" s="89" t="s">
        <v>62</v>
      </c>
    </row>
    <row r="20" spans="2:13" x14ac:dyDescent="0.25">
      <c r="B20" s="91" t="s">
        <v>36</v>
      </c>
      <c r="C20" s="96">
        <f>C4*3</f>
        <v>524.27028590248528</v>
      </c>
      <c r="D20" s="96">
        <v>526</v>
      </c>
      <c r="E20" s="97">
        <f t="shared" ref="E20:E32" si="3">1-C20/D20</f>
        <v>3.2884298431838932E-3</v>
      </c>
      <c r="F20" s="91" t="s">
        <v>36</v>
      </c>
      <c r="G20" s="96">
        <f>C4*4</f>
        <v>699.02704786998038</v>
      </c>
      <c r="H20" s="96">
        <v>700</v>
      </c>
      <c r="I20" s="97">
        <f t="shared" ref="I20:I32" si="4">1-G20/H20</f>
        <v>1.3899316143137774E-3</v>
      </c>
      <c r="J20" s="91" t="s">
        <v>36</v>
      </c>
      <c r="K20" s="96">
        <f>C4*5</f>
        <v>873.78380983747547</v>
      </c>
      <c r="L20" s="96">
        <v>875</v>
      </c>
      <c r="M20" s="97">
        <f t="shared" ref="M20:M32" si="5">1-K20/L20</f>
        <v>1.3899316143137774E-3</v>
      </c>
    </row>
    <row r="21" spans="2:13" x14ac:dyDescent="0.25">
      <c r="B21" s="92" t="s">
        <v>41</v>
      </c>
      <c r="C21" s="96">
        <f>C5*3</f>
        <v>426.97298860518794</v>
      </c>
      <c r="D21" s="96">
        <v>426</v>
      </c>
      <c r="E21" s="97">
        <f t="shared" si="3"/>
        <v>-2.2840108103003853E-3</v>
      </c>
      <c r="F21" s="92" t="s">
        <v>41</v>
      </c>
      <c r="G21" s="96">
        <f>C5*4</f>
        <v>569.29731814025058</v>
      </c>
      <c r="H21" s="96">
        <v>570</v>
      </c>
      <c r="I21" s="97">
        <f t="shared" si="4"/>
        <v>1.2327751925428343E-3</v>
      </c>
      <c r="J21" s="92" t="s">
        <v>41</v>
      </c>
      <c r="K21" s="96">
        <f>C5*5</f>
        <v>711.62164767531317</v>
      </c>
      <c r="L21" s="96">
        <v>710</v>
      </c>
      <c r="M21" s="97">
        <f t="shared" si="5"/>
        <v>-2.2840108103001633E-3</v>
      </c>
    </row>
    <row r="22" spans="2:13" x14ac:dyDescent="0.25">
      <c r="B22" s="91" t="s">
        <v>42</v>
      </c>
      <c r="C22" s="96">
        <f>C6*3</f>
        <v>304.8549522014373</v>
      </c>
      <c r="D22" s="96">
        <v>304</v>
      </c>
      <c r="E22" s="97">
        <f t="shared" si="3"/>
        <v>-2.8123427678858892E-3</v>
      </c>
      <c r="F22" s="91" t="s">
        <v>42</v>
      </c>
      <c r="G22" s="96">
        <f>C6*4</f>
        <v>406.4732696019164</v>
      </c>
      <c r="H22" s="96">
        <v>406</v>
      </c>
      <c r="I22" s="97">
        <f t="shared" si="4"/>
        <v>-1.1656886746709283E-3</v>
      </c>
      <c r="J22" s="91" t="s">
        <v>42</v>
      </c>
      <c r="K22" s="96">
        <f>C6*5</f>
        <v>508.0915870023955</v>
      </c>
      <c r="L22" s="96">
        <v>508</v>
      </c>
      <c r="M22" s="97">
        <f t="shared" si="5"/>
        <v>-1.8028937479419582E-4</v>
      </c>
    </row>
    <row r="23" spans="2:13" x14ac:dyDescent="0.25">
      <c r="B23" s="92" t="s">
        <v>43</v>
      </c>
      <c r="C23" s="96">
        <f t="shared" ref="C23:C30" si="6">C7*3</f>
        <v>274.34647762516613</v>
      </c>
      <c r="D23" s="96">
        <v>274</v>
      </c>
      <c r="E23" s="97">
        <f t="shared" si="3"/>
        <v>-1.2645168801683759E-3</v>
      </c>
      <c r="F23" s="92" t="s">
        <v>43</v>
      </c>
      <c r="G23" s="96">
        <f t="shared" ref="G23:G30" si="7">C7*4</f>
        <v>365.79530350022151</v>
      </c>
      <c r="H23" s="96">
        <v>366</v>
      </c>
      <c r="I23" s="97">
        <f t="shared" si="4"/>
        <v>5.5928005403960146E-4</v>
      </c>
      <c r="J23" s="92" t="s">
        <v>43</v>
      </c>
      <c r="K23" s="96">
        <f t="shared" ref="K23:K31" si="8">C7*5</f>
        <v>457.24412937527688</v>
      </c>
      <c r="L23" s="96">
        <v>456</v>
      </c>
      <c r="M23" s="97">
        <f t="shared" si="5"/>
        <v>-2.7283538931510698E-3</v>
      </c>
    </row>
    <row r="24" spans="2:13" x14ac:dyDescent="0.25">
      <c r="B24" s="93" t="s">
        <v>44</v>
      </c>
      <c r="C24" s="96">
        <f t="shared" si="6"/>
        <v>274.34647762516613</v>
      </c>
      <c r="D24" s="96">
        <v>273</v>
      </c>
      <c r="E24" s="97">
        <f t="shared" si="3"/>
        <v>-4.9321524731360533E-3</v>
      </c>
      <c r="F24" s="93" t="s">
        <v>44</v>
      </c>
      <c r="G24" s="96">
        <f t="shared" si="7"/>
        <v>365.79530350022151</v>
      </c>
      <c r="H24" s="96">
        <v>365</v>
      </c>
      <c r="I24" s="97">
        <f t="shared" si="4"/>
        <v>-2.1789136992369507E-3</v>
      </c>
      <c r="J24" s="93" t="s">
        <v>44</v>
      </c>
      <c r="K24" s="96">
        <f t="shared" si="8"/>
        <v>457.24412937527688</v>
      </c>
      <c r="L24" s="96">
        <v>456</v>
      </c>
      <c r="M24" s="97">
        <f t="shared" si="5"/>
        <v>-2.7283538931510698E-3</v>
      </c>
    </row>
    <row r="25" spans="2:13" x14ac:dyDescent="0.25">
      <c r="B25" s="94" t="s">
        <v>45</v>
      </c>
      <c r="C25" s="96">
        <f t="shared" si="6"/>
        <v>177.04918032786884</v>
      </c>
      <c r="D25" s="96">
        <v>178</v>
      </c>
      <c r="E25" s="97">
        <f t="shared" si="3"/>
        <v>5.3416835512986038E-3</v>
      </c>
      <c r="F25" s="94" t="s">
        <v>45</v>
      </c>
      <c r="G25" s="96">
        <f t="shared" si="7"/>
        <v>236.06557377049177</v>
      </c>
      <c r="H25" s="96">
        <v>238</v>
      </c>
      <c r="I25" s="97">
        <f t="shared" si="4"/>
        <v>8.1278413004547412E-3</v>
      </c>
      <c r="J25" s="94" t="s">
        <v>45</v>
      </c>
      <c r="K25" s="96">
        <f t="shared" si="8"/>
        <v>295.08196721311469</v>
      </c>
      <c r="L25" s="96">
        <v>295</v>
      </c>
      <c r="M25" s="97">
        <f t="shared" si="5"/>
        <v>-2.7785495971088814E-4</v>
      </c>
    </row>
    <row r="26" spans="2:13" x14ac:dyDescent="0.25">
      <c r="B26" s="94" t="s">
        <v>46</v>
      </c>
      <c r="C26" s="96">
        <f t="shared" si="6"/>
        <v>281.02704265924206</v>
      </c>
      <c r="D26" s="96">
        <v>280</v>
      </c>
      <c r="E26" s="97">
        <f t="shared" si="3"/>
        <v>-3.6680094972929567E-3</v>
      </c>
      <c r="F26" s="94" t="s">
        <v>46</v>
      </c>
      <c r="G26" s="96">
        <f t="shared" si="7"/>
        <v>374.70272354565606</v>
      </c>
      <c r="H26" s="96">
        <v>375</v>
      </c>
      <c r="I26" s="97">
        <f t="shared" si="4"/>
        <v>7.9273721158390487E-4</v>
      </c>
      <c r="J26" s="94" t="s">
        <v>46</v>
      </c>
      <c r="K26" s="96">
        <f t="shared" si="8"/>
        <v>468.37840443207006</v>
      </c>
      <c r="L26" s="96">
        <v>467</v>
      </c>
      <c r="M26" s="97">
        <f t="shared" si="5"/>
        <v>-2.9516154862314625E-3</v>
      </c>
    </row>
    <row r="27" spans="2:13" x14ac:dyDescent="0.25">
      <c r="B27" s="95" t="s">
        <v>48</v>
      </c>
      <c r="C27" s="96">
        <f t="shared" si="6"/>
        <v>73.469387755102048</v>
      </c>
      <c r="D27" s="96">
        <v>73</v>
      </c>
      <c r="E27" s="97">
        <f t="shared" si="3"/>
        <v>-6.4299692479732329E-3</v>
      </c>
      <c r="F27" s="95" t="s">
        <v>48</v>
      </c>
      <c r="G27" s="96">
        <f t="shared" si="7"/>
        <v>97.959183673469397</v>
      </c>
      <c r="H27" s="96">
        <v>98</v>
      </c>
      <c r="I27" s="97">
        <f t="shared" si="4"/>
        <v>4.1649312786329329E-4</v>
      </c>
      <c r="J27" s="95" t="s">
        <v>48</v>
      </c>
      <c r="K27" s="96">
        <f t="shared" si="8"/>
        <v>122.44897959183675</v>
      </c>
      <c r="L27" s="96">
        <v>123</v>
      </c>
      <c r="M27" s="97">
        <f t="shared" si="5"/>
        <v>4.4798407167744303E-3</v>
      </c>
    </row>
    <row r="28" spans="2:13" x14ac:dyDescent="0.25">
      <c r="B28" s="95" t="s">
        <v>40</v>
      </c>
      <c r="C28" s="96">
        <f t="shared" si="6"/>
        <v>322.99512627381478</v>
      </c>
      <c r="D28" s="96">
        <v>321</v>
      </c>
      <c r="E28" s="97">
        <f t="shared" si="3"/>
        <v>-6.215346647397979E-3</v>
      </c>
      <c r="F28" s="95" t="s">
        <v>40</v>
      </c>
      <c r="G28" s="96">
        <f t="shared" si="7"/>
        <v>430.66016836508635</v>
      </c>
      <c r="H28" s="96">
        <v>431</v>
      </c>
      <c r="I28" s="97">
        <f t="shared" si="4"/>
        <v>7.8847247079738558E-4</v>
      </c>
      <c r="J28" s="95" t="s">
        <v>40</v>
      </c>
      <c r="K28" s="96">
        <f t="shared" si="8"/>
        <v>538.32521045635792</v>
      </c>
      <c r="L28" s="96">
        <v>534</v>
      </c>
      <c r="M28" s="97">
        <f t="shared" si="5"/>
        <v>-8.0996450493593386E-3</v>
      </c>
    </row>
    <row r="29" spans="2:13" x14ac:dyDescent="0.25">
      <c r="B29" s="95" t="s">
        <v>37</v>
      </c>
      <c r="C29" s="96">
        <f t="shared" si="6"/>
        <v>97.297297297297305</v>
      </c>
      <c r="D29" s="96">
        <v>97</v>
      </c>
      <c r="E29" s="97">
        <f t="shared" si="3"/>
        <v>-3.0649205906938537E-3</v>
      </c>
      <c r="F29" s="95" t="s">
        <v>37</v>
      </c>
      <c r="G29" s="96">
        <f t="shared" si="7"/>
        <v>129.72972972972974</v>
      </c>
      <c r="H29" s="96">
        <v>129</v>
      </c>
      <c r="I29" s="97">
        <f t="shared" si="4"/>
        <v>-5.6568196103081725E-3</v>
      </c>
      <c r="J29" s="95" t="s">
        <v>37</v>
      </c>
      <c r="K29" s="96">
        <f t="shared" si="8"/>
        <v>162.16216216216219</v>
      </c>
      <c r="L29" s="96">
        <v>161</v>
      </c>
      <c r="M29" s="97">
        <f t="shared" si="5"/>
        <v>-7.2183985227465275E-3</v>
      </c>
    </row>
    <row r="30" spans="2:13" x14ac:dyDescent="0.25">
      <c r="B30" s="95" t="s">
        <v>38</v>
      </c>
      <c r="C30" s="96">
        <f t="shared" si="6"/>
        <v>97.297297297297305</v>
      </c>
      <c r="D30" s="96">
        <v>97</v>
      </c>
      <c r="E30" s="97">
        <f t="shared" si="3"/>
        <v>-3.0649205906938537E-3</v>
      </c>
      <c r="F30" s="95" t="s">
        <v>38</v>
      </c>
      <c r="G30" s="96">
        <f t="shared" si="7"/>
        <v>129.72972972972974</v>
      </c>
      <c r="H30" s="96">
        <v>130</v>
      </c>
      <c r="I30" s="97">
        <f t="shared" si="4"/>
        <v>2.0790020790020236E-3</v>
      </c>
      <c r="J30" s="95" t="s">
        <v>38</v>
      </c>
      <c r="K30" s="96">
        <f t="shared" si="8"/>
        <v>162.16216216216219</v>
      </c>
      <c r="L30" s="96">
        <v>162</v>
      </c>
      <c r="M30" s="97">
        <f t="shared" si="5"/>
        <v>-1.0010010010010895E-3</v>
      </c>
    </row>
    <row r="31" spans="2:13" x14ac:dyDescent="0.25">
      <c r="B31" s="95" t="s">
        <v>39</v>
      </c>
      <c r="C31" s="96">
        <f>C15*3</f>
        <v>97.297297297297305</v>
      </c>
      <c r="D31" s="96">
        <v>97</v>
      </c>
      <c r="E31" s="97">
        <f t="shared" si="3"/>
        <v>-3.0649205906938537E-3</v>
      </c>
      <c r="F31" s="95" t="s">
        <v>39</v>
      </c>
      <c r="G31" s="96">
        <f>C15*4</f>
        <v>129.72972972972974</v>
      </c>
      <c r="H31" s="96">
        <v>129</v>
      </c>
      <c r="I31" s="97">
        <f t="shared" si="4"/>
        <v>-5.6568196103081725E-3</v>
      </c>
      <c r="J31" s="95" t="s">
        <v>39</v>
      </c>
      <c r="K31" s="96">
        <f t="shared" si="8"/>
        <v>162.16216216216219</v>
      </c>
      <c r="L31" s="96">
        <v>161</v>
      </c>
      <c r="M31" s="97">
        <f t="shared" si="5"/>
        <v>-7.2183985227465275E-3</v>
      </c>
    </row>
    <row r="32" spans="2:13" x14ac:dyDescent="0.25">
      <c r="B32" s="90" t="s">
        <v>54</v>
      </c>
      <c r="C32" s="98">
        <f>SUM(C20:C31)</f>
        <v>2951.2238108673628</v>
      </c>
      <c r="D32" s="99">
        <f>SUM(D20:D31)</f>
        <v>2946</v>
      </c>
      <c r="E32" s="100">
        <f t="shared" si="3"/>
        <v>-1.7731876671291946E-3</v>
      </c>
      <c r="F32" s="90" t="s">
        <v>54</v>
      </c>
      <c r="G32" s="98">
        <f>SUM(G20:G31)</f>
        <v>3934.9650811564829</v>
      </c>
      <c r="H32" s="99">
        <f>SUM(H20:H31)</f>
        <v>3937</v>
      </c>
      <c r="I32" s="100">
        <f t="shared" si="4"/>
        <v>5.1687041999415317E-4</v>
      </c>
      <c r="J32" s="90" t="s">
        <v>54</v>
      </c>
      <c r="K32" s="98">
        <f>SUM(K20:K31)</f>
        <v>4918.706351445604</v>
      </c>
      <c r="L32" s="99">
        <f>SUM(L20:L31)</f>
        <v>4908</v>
      </c>
      <c r="M32" s="100">
        <f t="shared" si="5"/>
        <v>-2.1814082000009005E-3</v>
      </c>
    </row>
  </sheetData>
  <mergeCells count="5">
    <mergeCell ref="B2:E2"/>
    <mergeCell ref="F2:I2"/>
    <mergeCell ref="B18:E18"/>
    <mergeCell ref="F18:I18"/>
    <mergeCell ref="J18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A5DF-12D7-48C9-8EB7-9F82EC709280}">
  <dimension ref="B2:M33"/>
  <sheetViews>
    <sheetView workbookViewId="0">
      <selection activeCell="C16" sqref="C16"/>
    </sheetView>
  </sheetViews>
  <sheetFormatPr defaultRowHeight="15" x14ac:dyDescent="0.25"/>
  <cols>
    <col min="2" max="2" width="16.42578125" bestFit="1" customWidth="1"/>
    <col min="3" max="3" width="19" bestFit="1" customWidth="1"/>
    <col min="4" max="4" width="15.140625" bestFit="1" customWidth="1"/>
    <col min="5" max="5" width="13.85546875" bestFit="1" customWidth="1"/>
    <col min="6" max="6" width="14.5703125" bestFit="1" customWidth="1"/>
    <col min="7" max="7" width="15.28515625" bestFit="1" customWidth="1"/>
    <col min="8" max="8" width="13.85546875" customWidth="1"/>
    <col min="9" max="9" width="10.85546875" bestFit="1" customWidth="1"/>
    <col min="10" max="10" width="14.5703125" bestFit="1" customWidth="1"/>
    <col min="11" max="11" width="15.28515625" bestFit="1" customWidth="1"/>
    <col min="12" max="12" width="13.140625" customWidth="1"/>
    <col min="13" max="13" width="10.85546875" bestFit="1" customWidth="1"/>
    <col min="14" max="14" width="14.5703125" bestFit="1" customWidth="1"/>
    <col min="15" max="15" width="15.28515625" bestFit="1" customWidth="1"/>
    <col min="16" max="16" width="13.140625" customWidth="1"/>
    <col min="17" max="17" width="10.85546875" bestFit="1" customWidth="1"/>
    <col min="18" max="18" width="14.5703125" bestFit="1" customWidth="1"/>
    <col min="19" max="19" width="15.28515625" bestFit="1" customWidth="1"/>
    <col min="20" max="20" width="13.42578125" customWidth="1"/>
  </cols>
  <sheetData>
    <row r="2" spans="2:9" x14ac:dyDescent="0.25">
      <c r="B2" s="119" t="s">
        <v>100</v>
      </c>
      <c r="C2" s="119"/>
      <c r="D2" s="119"/>
      <c r="E2" s="119"/>
      <c r="F2" s="113"/>
      <c r="G2" s="113"/>
      <c r="H2" s="113"/>
      <c r="I2" s="113"/>
    </row>
    <row r="3" spans="2:9" ht="48" customHeight="1" x14ac:dyDescent="0.25">
      <c r="B3" s="89" t="s">
        <v>60</v>
      </c>
      <c r="C3" s="89" t="s">
        <v>53</v>
      </c>
      <c r="D3" s="89" t="s">
        <v>61</v>
      </c>
      <c r="E3" s="89" t="s">
        <v>62</v>
      </c>
      <c r="F3" s="101"/>
      <c r="G3" s="101"/>
      <c r="H3" s="101"/>
      <c r="I3" s="101"/>
    </row>
    <row r="4" spans="2:9" x14ac:dyDescent="0.25">
      <c r="B4" s="91" t="s">
        <v>36</v>
      </c>
      <c r="C4" s="96">
        <f>524.270285902485*4</f>
        <v>2097.0811436099402</v>
      </c>
      <c r="D4" s="96">
        <v>2094</v>
      </c>
      <c r="E4" s="97">
        <f t="shared" ref="E4:E16" si="0">1-C4/D4</f>
        <v>-1.4714152865042962E-3</v>
      </c>
      <c r="F4" s="102"/>
      <c r="G4" s="103"/>
      <c r="H4" s="104"/>
      <c r="I4" s="105"/>
    </row>
    <row r="5" spans="2:9" x14ac:dyDescent="0.25">
      <c r="B5" s="92" t="s">
        <v>41</v>
      </c>
      <c r="C5" s="96">
        <f>426.972988605188*4</f>
        <v>1707.891954420752</v>
      </c>
      <c r="D5" s="96">
        <v>1705</v>
      </c>
      <c r="E5" s="97">
        <f t="shared" si="0"/>
        <v>-1.6961609505876662E-3</v>
      </c>
      <c r="F5" s="106"/>
      <c r="G5" s="103"/>
      <c r="H5" s="104"/>
      <c r="I5" s="105"/>
    </row>
    <row r="6" spans="2:9" x14ac:dyDescent="0.25">
      <c r="B6" s="91" t="s">
        <v>42</v>
      </c>
      <c r="C6" s="96">
        <f>304.854952201437*4</f>
        <v>1219.4198088057481</v>
      </c>
      <c r="D6" s="96">
        <v>1217</v>
      </c>
      <c r="E6" s="97">
        <f t="shared" si="0"/>
        <v>-1.9883391994643951E-3</v>
      </c>
      <c r="F6" s="102"/>
      <c r="G6" s="103"/>
      <c r="H6" s="104"/>
      <c r="I6" s="105"/>
    </row>
    <row r="7" spans="2:9" x14ac:dyDescent="0.25">
      <c r="B7" s="92" t="s">
        <v>43</v>
      </c>
      <c r="C7" s="96">
        <f>274.346477625166*4</f>
        <v>1097.3859105006641</v>
      </c>
      <c r="D7" s="96">
        <v>1096</v>
      </c>
      <c r="E7" s="97">
        <f t="shared" si="0"/>
        <v>-1.2645168801679318E-3</v>
      </c>
      <c r="F7" s="106"/>
      <c r="G7" s="103"/>
      <c r="H7" s="104"/>
      <c r="I7" s="105"/>
    </row>
    <row r="8" spans="2:9" x14ac:dyDescent="0.25">
      <c r="B8" s="93" t="s">
        <v>44</v>
      </c>
      <c r="C8" s="96">
        <f>274.346477625166*4</f>
        <v>1097.3859105006641</v>
      </c>
      <c r="D8" s="96">
        <v>1098</v>
      </c>
      <c r="E8" s="97">
        <f t="shared" si="0"/>
        <v>5.5928005404004555E-4</v>
      </c>
      <c r="F8" s="107"/>
      <c r="G8" s="103"/>
      <c r="H8" s="104"/>
      <c r="I8" s="105"/>
    </row>
    <row r="9" spans="2:9" x14ac:dyDescent="0.25">
      <c r="B9" s="94" t="s">
        <v>45</v>
      </c>
      <c r="C9" s="96">
        <f>177.049180327869*4</f>
        <v>708.19672131147604</v>
      </c>
      <c r="D9" s="96">
        <v>707</v>
      </c>
      <c r="E9" s="97">
        <f t="shared" si="0"/>
        <v>-1.6926751223140801E-3</v>
      </c>
      <c r="F9" s="108"/>
      <c r="G9" s="103"/>
      <c r="H9" s="104"/>
      <c r="I9" s="105"/>
    </row>
    <row r="10" spans="2:9" x14ac:dyDescent="0.25">
      <c r="B10" s="94" t="s">
        <v>46</v>
      </c>
      <c r="C10" s="96">
        <f>281.027042659242*4</f>
        <v>1124.108170636968</v>
      </c>
      <c r="D10" s="96">
        <v>1120</v>
      </c>
      <c r="E10" s="97">
        <f t="shared" si="0"/>
        <v>-3.6680094972929567E-3</v>
      </c>
      <c r="F10" s="108"/>
      <c r="G10" s="103"/>
      <c r="H10" s="104"/>
      <c r="I10" s="105"/>
    </row>
    <row r="11" spans="2:9" x14ac:dyDescent="0.25">
      <c r="B11" s="95" t="s">
        <v>48</v>
      </c>
      <c r="C11" s="96">
        <f>73.469387755102*4</f>
        <v>293.87755102040802</v>
      </c>
      <c r="D11" s="96">
        <v>294</v>
      </c>
      <c r="E11" s="97">
        <f t="shared" si="0"/>
        <v>4.164931278638484E-4</v>
      </c>
      <c r="F11" s="109"/>
      <c r="G11" s="103"/>
      <c r="H11" s="104"/>
      <c r="I11" s="105"/>
    </row>
    <row r="12" spans="2:9" x14ac:dyDescent="0.25">
      <c r="B12" s="95" t="s">
        <v>40</v>
      </c>
      <c r="C12" s="96">
        <f>322.995126273815*4</f>
        <v>1291.98050509526</v>
      </c>
      <c r="D12" s="96">
        <v>1293</v>
      </c>
      <c r="E12" s="97">
        <f t="shared" si="0"/>
        <v>7.8847247079660843E-4</v>
      </c>
      <c r="F12" s="109"/>
      <c r="G12" s="103"/>
      <c r="H12" s="104"/>
      <c r="I12" s="105"/>
    </row>
    <row r="13" spans="2:9" x14ac:dyDescent="0.25">
      <c r="B13" s="95" t="s">
        <v>37</v>
      </c>
      <c r="C13" s="96">
        <f>97.2972972972973*4</f>
        <v>389.18918918918922</v>
      </c>
      <c r="D13" s="96">
        <v>389</v>
      </c>
      <c r="E13" s="97">
        <f t="shared" si="0"/>
        <v>-4.8634753004939135E-4</v>
      </c>
      <c r="F13" s="109"/>
      <c r="G13" s="103"/>
      <c r="H13" s="104"/>
      <c r="I13" s="105"/>
    </row>
    <row r="14" spans="2:9" x14ac:dyDescent="0.25">
      <c r="B14" s="95" t="s">
        <v>38</v>
      </c>
      <c r="C14" s="96">
        <f>97.2972972972973*4</f>
        <v>389.18918918918922</v>
      </c>
      <c r="D14" s="96">
        <v>390</v>
      </c>
      <c r="E14" s="97">
        <f t="shared" si="0"/>
        <v>2.0790020790020236E-3</v>
      </c>
      <c r="F14" s="109"/>
      <c r="G14" s="103"/>
      <c r="H14" s="104"/>
      <c r="I14" s="105"/>
    </row>
    <row r="15" spans="2:9" x14ac:dyDescent="0.25">
      <c r="B15" s="95" t="s">
        <v>39</v>
      </c>
      <c r="C15" s="96">
        <f>97.2972972972973*4</f>
        <v>389.18918918918922</v>
      </c>
      <c r="D15" s="96">
        <v>389</v>
      </c>
      <c r="E15" s="97">
        <f t="shared" si="0"/>
        <v>-4.8634753004939135E-4</v>
      </c>
      <c r="F15" s="109"/>
      <c r="G15" s="103"/>
      <c r="H15" s="104"/>
      <c r="I15" s="105"/>
    </row>
    <row r="16" spans="2:9" x14ac:dyDescent="0.25">
      <c r="B16" s="90" t="s">
        <v>54</v>
      </c>
      <c r="C16" s="98">
        <f>SUM(C4:C15)</f>
        <v>11804.895243469451</v>
      </c>
      <c r="D16" s="99">
        <f>SUM(D4:D15)</f>
        <v>11792</v>
      </c>
      <c r="E16" s="100">
        <f t="shared" si="0"/>
        <v>-1.0935586388611807E-3</v>
      </c>
      <c r="F16" s="110"/>
      <c r="G16" s="103"/>
      <c r="H16" s="104"/>
      <c r="I16" s="105"/>
    </row>
    <row r="18" spans="2:13" ht="15" customHeight="1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</row>
    <row r="19" spans="2:13" x14ac:dyDescent="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 x14ac:dyDescent="0.25">
      <c r="B20" s="102"/>
      <c r="C20" s="103"/>
      <c r="D20" s="104"/>
      <c r="E20" s="105"/>
      <c r="F20" s="102"/>
      <c r="G20" s="103"/>
      <c r="H20" s="104"/>
      <c r="I20" s="105"/>
      <c r="J20" s="102"/>
      <c r="K20" s="103"/>
      <c r="L20" s="104"/>
      <c r="M20" s="105"/>
    </row>
    <row r="21" spans="2:13" x14ac:dyDescent="0.25">
      <c r="B21" s="106"/>
      <c r="C21" s="103"/>
      <c r="D21" s="104"/>
      <c r="E21" s="105"/>
      <c r="F21" s="106"/>
      <c r="G21" s="103"/>
      <c r="H21" s="104"/>
      <c r="I21" s="105"/>
      <c r="J21" s="106"/>
      <c r="K21" s="103"/>
      <c r="L21" s="104"/>
      <c r="M21" s="105"/>
    </row>
    <row r="22" spans="2:13" x14ac:dyDescent="0.25">
      <c r="B22" s="102"/>
      <c r="C22" s="103"/>
      <c r="D22" s="104"/>
      <c r="E22" s="105"/>
      <c r="F22" s="102"/>
      <c r="G22" s="103"/>
      <c r="H22" s="104"/>
      <c r="I22" s="105"/>
      <c r="J22" s="102"/>
      <c r="K22" s="103"/>
      <c r="L22" s="104"/>
      <c r="M22" s="105"/>
    </row>
    <row r="23" spans="2:13" x14ac:dyDescent="0.25">
      <c r="B23" s="106"/>
      <c r="C23" s="103"/>
      <c r="D23" s="104"/>
      <c r="E23" s="105"/>
      <c r="F23" s="106"/>
      <c r="G23" s="103"/>
      <c r="H23" s="104"/>
      <c r="I23" s="105"/>
      <c r="J23" s="106"/>
      <c r="K23" s="103"/>
      <c r="L23" s="104"/>
      <c r="M23" s="105"/>
    </row>
    <row r="24" spans="2:13" x14ac:dyDescent="0.25">
      <c r="B24" s="107"/>
      <c r="C24" s="103"/>
      <c r="D24" s="104"/>
      <c r="E24" s="105"/>
      <c r="F24" s="107"/>
      <c r="G24" s="103"/>
      <c r="H24" s="104"/>
      <c r="I24" s="105"/>
      <c r="J24" s="107"/>
      <c r="K24" s="103"/>
      <c r="L24" s="104"/>
      <c r="M24" s="105"/>
    </row>
    <row r="25" spans="2:13" x14ac:dyDescent="0.25">
      <c r="B25" s="108"/>
      <c r="C25" s="103"/>
      <c r="D25" s="104"/>
      <c r="E25" s="105"/>
      <c r="F25" s="108"/>
      <c r="G25" s="103"/>
      <c r="H25" s="104"/>
      <c r="I25" s="105"/>
      <c r="J25" s="108"/>
      <c r="K25" s="103"/>
      <c r="L25" s="104"/>
      <c r="M25" s="105"/>
    </row>
    <row r="26" spans="2:13" x14ac:dyDescent="0.25">
      <c r="B26" s="108"/>
      <c r="C26" s="103"/>
      <c r="D26" s="104"/>
      <c r="E26" s="105"/>
      <c r="F26" s="108"/>
      <c r="G26" s="103"/>
      <c r="H26" s="104"/>
      <c r="I26" s="105"/>
      <c r="J26" s="108"/>
      <c r="K26" s="103"/>
      <c r="L26" s="104"/>
      <c r="M26" s="105"/>
    </row>
    <row r="27" spans="2:13" x14ac:dyDescent="0.25">
      <c r="B27" s="109"/>
      <c r="C27" s="103"/>
      <c r="D27" s="104"/>
      <c r="E27" s="105"/>
      <c r="F27" s="109"/>
      <c r="G27" s="103"/>
      <c r="H27" s="104"/>
      <c r="I27" s="105"/>
      <c r="J27" s="109"/>
      <c r="K27" s="103"/>
      <c r="L27" s="104"/>
      <c r="M27" s="105"/>
    </row>
    <row r="28" spans="2:13" x14ac:dyDescent="0.25">
      <c r="B28" s="109"/>
      <c r="C28" s="103"/>
      <c r="D28" s="104"/>
      <c r="E28" s="105"/>
      <c r="F28" s="109"/>
      <c r="G28" s="103"/>
      <c r="H28" s="104"/>
      <c r="I28" s="105"/>
      <c r="J28" s="109"/>
      <c r="K28" s="103"/>
      <c r="L28" s="104"/>
      <c r="M28" s="105"/>
    </row>
    <row r="29" spans="2:13" x14ac:dyDescent="0.25">
      <c r="B29" s="109"/>
      <c r="C29" s="103"/>
      <c r="D29" s="104"/>
      <c r="E29" s="105"/>
      <c r="F29" s="109"/>
      <c r="G29" s="103"/>
      <c r="H29" s="104"/>
      <c r="I29" s="105"/>
      <c r="J29" s="109"/>
      <c r="K29" s="103"/>
      <c r="L29" s="104"/>
      <c r="M29" s="105"/>
    </row>
    <row r="30" spans="2:13" x14ac:dyDescent="0.25">
      <c r="B30" s="109"/>
      <c r="C30" s="103"/>
      <c r="D30" s="104"/>
      <c r="E30" s="105"/>
      <c r="F30" s="109"/>
      <c r="G30" s="103"/>
      <c r="H30" s="104"/>
      <c r="I30" s="105"/>
      <c r="J30" s="109"/>
      <c r="K30" s="103"/>
      <c r="L30" s="104"/>
      <c r="M30" s="105"/>
    </row>
    <row r="31" spans="2:13" x14ac:dyDescent="0.25">
      <c r="B31" s="109"/>
      <c r="C31" s="103"/>
      <c r="D31" s="104"/>
      <c r="E31" s="105"/>
      <c r="F31" s="109"/>
      <c r="G31" s="103"/>
      <c r="H31" s="104"/>
      <c r="I31" s="105"/>
      <c r="J31" s="109"/>
      <c r="K31" s="103"/>
      <c r="L31" s="104"/>
      <c r="M31" s="105"/>
    </row>
    <row r="32" spans="2:13" x14ac:dyDescent="0.25">
      <c r="B32" s="110"/>
      <c r="C32" s="103"/>
      <c r="D32" s="104"/>
      <c r="E32" s="105"/>
      <c r="F32" s="110"/>
      <c r="G32" s="103"/>
      <c r="H32" s="104"/>
      <c r="I32" s="105"/>
      <c r="J32" s="110"/>
      <c r="K32" s="103"/>
      <c r="L32" s="104"/>
      <c r="M32" s="105"/>
    </row>
    <row r="33" spans="2:13" x14ac:dyDescent="0.25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</sheetData>
  <mergeCells count="4">
    <mergeCell ref="B2:E2"/>
    <mergeCell ref="B18:E18"/>
    <mergeCell ref="F18:I18"/>
    <mergeCell ref="J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Расчет профиля</vt:lpstr>
      <vt:lpstr>Поиск максимума</vt:lpstr>
      <vt:lpstr>Подтверждение максимума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2025-01-28T17:15:02Z</dcterms:modified>
</cp:coreProperties>
</file>