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yrolysis operation" sheetId="1" r:id="rId1"/>
    <sheet name="AB DEV EX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A1" i="2"/>
  <c r="B1" i="2"/>
  <c r="C1" i="2"/>
  <c r="D1" i="2"/>
  <c r="E1" i="2"/>
  <c r="F1" i="2"/>
  <c r="G1" i="2"/>
  <c r="H1" i="2"/>
  <c r="I1" i="2"/>
  <c r="J1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X24" i="1" l="1"/>
  <c r="R24" i="1" l="1"/>
  <c r="S24" i="1"/>
  <c r="T24" i="1"/>
  <c r="U24" i="1"/>
  <c r="V24" i="1"/>
  <c r="W24" i="1"/>
  <c r="Q24" i="1"/>
  <c r="R11" i="1" l="1"/>
  <c r="S11" i="1"/>
  <c r="T11" i="1"/>
  <c r="U11" i="1"/>
  <c r="V11" i="1"/>
  <c r="W11" i="1"/>
  <c r="X11" i="1"/>
  <c r="Q11" i="1"/>
  <c r="Q7" i="1"/>
  <c r="V30" i="1" l="1"/>
  <c r="W31" i="1"/>
  <c r="X32" i="1"/>
  <c r="T34" i="1"/>
  <c r="X34" i="1"/>
  <c r="S36" i="1"/>
  <c r="S37" i="1"/>
  <c r="T37" i="1"/>
  <c r="W37" i="1"/>
  <c r="U38" i="1"/>
  <c r="V39" i="1"/>
  <c r="W41" i="1"/>
  <c r="Q37" i="1"/>
  <c r="N30" i="1"/>
  <c r="O30" i="1"/>
  <c r="P30" i="1"/>
  <c r="N31" i="1"/>
  <c r="O31" i="1"/>
  <c r="P31" i="1"/>
  <c r="N32" i="1"/>
  <c r="O32" i="1"/>
  <c r="P32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1" i="1"/>
  <c r="O41" i="1"/>
  <c r="P41" i="1"/>
  <c r="N42" i="1"/>
  <c r="O42" i="1"/>
  <c r="P42" i="1"/>
  <c r="N29" i="1"/>
  <c r="O29" i="1"/>
  <c r="P29" i="1"/>
  <c r="Q29" i="1"/>
  <c r="R29" i="1"/>
  <c r="S29" i="1"/>
  <c r="T29" i="1"/>
  <c r="U29" i="1"/>
  <c r="V29" i="1"/>
  <c r="W29" i="1"/>
  <c r="X29" i="1"/>
  <c r="R27" i="1"/>
  <c r="R30" i="1" s="1"/>
  <c r="S27" i="1"/>
  <c r="S41" i="1" s="1"/>
  <c r="T27" i="1"/>
  <c r="T41" i="1" s="1"/>
  <c r="U27" i="1"/>
  <c r="U41" i="1" s="1"/>
  <c r="V27" i="1"/>
  <c r="V41" i="1" s="1"/>
  <c r="W27" i="1"/>
  <c r="W36" i="1" s="1"/>
  <c r="X27" i="1"/>
  <c r="X36" i="1" s="1"/>
  <c r="Q27" i="1"/>
  <c r="Q36" i="1" s="1"/>
  <c r="X17" i="1"/>
  <c r="X42" i="1" s="1"/>
  <c r="T17" i="1"/>
  <c r="T42" i="1" s="1"/>
  <c r="U17" i="1"/>
  <c r="U42" i="1" s="1"/>
  <c r="Q17" i="1"/>
  <c r="Q42" i="1" s="1"/>
  <c r="X21" i="1"/>
  <c r="X22" i="1" s="1"/>
  <c r="X20" i="1"/>
  <c r="X4" i="1"/>
  <c r="X6" i="1"/>
  <c r="X31" i="1" s="1"/>
  <c r="X7" i="1"/>
  <c r="X9" i="1"/>
  <c r="X10" i="1"/>
  <c r="X35" i="1" s="1"/>
  <c r="X12" i="1"/>
  <c r="X37" i="1" s="1"/>
  <c r="X13" i="1"/>
  <c r="X38" i="1" s="1"/>
  <c r="K19" i="1"/>
  <c r="K21" i="1"/>
  <c r="X14" i="1" s="1"/>
  <c r="X39" i="1" s="1"/>
  <c r="D19" i="1"/>
  <c r="R14" i="1"/>
  <c r="R39" i="1" s="1"/>
  <c r="T14" i="1"/>
  <c r="T39" i="1" s="1"/>
  <c r="U14" i="1"/>
  <c r="U39" i="1" s="1"/>
  <c r="V14" i="1"/>
  <c r="F21" i="1"/>
  <c r="S14" i="1" s="1"/>
  <c r="S39" i="1" s="1"/>
  <c r="H21" i="1"/>
  <c r="I21" i="1"/>
  <c r="J21" i="1"/>
  <c r="W14" i="1" s="1"/>
  <c r="W39" i="1" s="1"/>
  <c r="D21" i="1"/>
  <c r="Q14" i="1" s="1"/>
  <c r="Q39" i="1" s="1"/>
  <c r="R13" i="1"/>
  <c r="R38" i="1" s="1"/>
  <c r="S13" i="1"/>
  <c r="S38" i="1" s="1"/>
  <c r="T13" i="1"/>
  <c r="T38" i="1" s="1"/>
  <c r="U13" i="1"/>
  <c r="V13" i="1"/>
  <c r="V38" i="1" s="1"/>
  <c r="W13" i="1"/>
  <c r="W38" i="1" s="1"/>
  <c r="Q13" i="1"/>
  <c r="Q38" i="1" s="1"/>
  <c r="R10" i="1"/>
  <c r="R35" i="1" s="1"/>
  <c r="W21" i="1"/>
  <c r="R12" i="1"/>
  <c r="R37" i="1" s="1"/>
  <c r="S12" i="1"/>
  <c r="T12" i="1"/>
  <c r="U12" i="1"/>
  <c r="U37" i="1" s="1"/>
  <c r="V12" i="1"/>
  <c r="V37" i="1" s="1"/>
  <c r="W12" i="1"/>
  <c r="Q12" i="1"/>
  <c r="Q32" i="1"/>
  <c r="S10" i="1"/>
  <c r="S35" i="1" s="1"/>
  <c r="T10" i="1"/>
  <c r="T35" i="1" s="1"/>
  <c r="U10" i="1"/>
  <c r="V10" i="1"/>
  <c r="W10" i="1"/>
  <c r="W35" i="1" s="1"/>
  <c r="Q10" i="1"/>
  <c r="Q35" i="1" s="1"/>
  <c r="R7" i="1"/>
  <c r="R32" i="1" s="1"/>
  <c r="S7" i="1"/>
  <c r="S32" i="1" s="1"/>
  <c r="T7" i="1"/>
  <c r="T21" i="1" s="1"/>
  <c r="U7" i="1"/>
  <c r="U32" i="1" s="1"/>
  <c r="V7" i="1"/>
  <c r="V32" i="1" s="1"/>
  <c r="W7" i="1"/>
  <c r="W32" i="1" s="1"/>
  <c r="R6" i="1"/>
  <c r="R31" i="1" s="1"/>
  <c r="S6" i="1"/>
  <c r="S31" i="1" s="1"/>
  <c r="T6" i="1"/>
  <c r="T31" i="1" s="1"/>
  <c r="U6" i="1"/>
  <c r="U31" i="1" s="1"/>
  <c r="V6" i="1"/>
  <c r="V31" i="1" s="1"/>
  <c r="W6" i="1"/>
  <c r="Q6" i="1"/>
  <c r="R9" i="1"/>
  <c r="R34" i="1" s="1"/>
  <c r="S9" i="1"/>
  <c r="S20" i="1" s="1"/>
  <c r="T9" i="1"/>
  <c r="T20" i="1" s="1"/>
  <c r="U9" i="1"/>
  <c r="U34" i="1" s="1"/>
  <c r="V9" i="1"/>
  <c r="V34" i="1" s="1"/>
  <c r="W9" i="1"/>
  <c r="W34" i="1" s="1"/>
  <c r="Q9" i="1"/>
  <c r="Q20" i="1" s="1"/>
  <c r="J19" i="1"/>
  <c r="E19" i="1"/>
  <c r="F19" i="1"/>
  <c r="G19" i="1"/>
  <c r="H19" i="1"/>
  <c r="I19" i="1"/>
  <c r="R21" i="1" l="1"/>
  <c r="R22" i="1" s="1"/>
  <c r="S17" i="1"/>
  <c r="S42" i="1" s="1"/>
  <c r="U36" i="1"/>
  <c r="S34" i="1"/>
  <c r="X30" i="1"/>
  <c r="W20" i="1"/>
  <c r="W22" i="1" s="1"/>
  <c r="Q30" i="1"/>
  <c r="Q31" i="1"/>
  <c r="R41" i="1"/>
  <c r="V36" i="1"/>
  <c r="U35" i="1"/>
  <c r="R20" i="1"/>
  <c r="R17" i="1"/>
  <c r="R42" i="1" s="1"/>
  <c r="Q41" i="1"/>
  <c r="X41" i="1"/>
  <c r="T36" i="1"/>
  <c r="W30" i="1"/>
  <c r="V20" i="1"/>
  <c r="V21" i="1"/>
  <c r="V22" i="1" s="1"/>
  <c r="U30" i="1"/>
  <c r="U20" i="1"/>
  <c r="U21" i="1"/>
  <c r="U22" i="1" s="1"/>
  <c r="W17" i="1"/>
  <c r="W42" i="1" s="1"/>
  <c r="T30" i="1"/>
  <c r="R36" i="1"/>
  <c r="S21" i="1"/>
  <c r="S22" i="1" s="1"/>
  <c r="V17" i="1"/>
  <c r="V42" i="1" s="1"/>
  <c r="Q34" i="1"/>
  <c r="S30" i="1"/>
  <c r="V35" i="1"/>
  <c r="T32" i="1"/>
  <c r="Q21" i="1"/>
  <c r="Q22" i="1" s="1"/>
  <c r="T22" i="1"/>
</calcChain>
</file>

<file path=xl/sharedStrings.xml><?xml version="1.0" encoding="utf-8"?>
<sst xmlns="http://schemas.openxmlformats.org/spreadsheetml/2006/main" count="366" uniqueCount="154">
  <si>
    <t>Parameters</t>
  </si>
  <si>
    <t>Name</t>
  </si>
  <si>
    <t>Unit</t>
  </si>
  <si>
    <t>LHV_bio_dry</t>
  </si>
  <si>
    <t>Supply chains</t>
  </si>
  <si>
    <t>WP-E</t>
  </si>
  <si>
    <t>WP-S</t>
  </si>
  <si>
    <t>w</t>
  </si>
  <si>
    <t>w_d</t>
  </si>
  <si>
    <t>Symbol</t>
  </si>
  <si>
    <t>Lower heating value of the biomass, dry</t>
  </si>
  <si>
    <t>Moisture content of the biomass as received</t>
  </si>
  <si>
    <t>Target moisture content after drying</t>
  </si>
  <si>
    <t>Specific heat for drying machine</t>
  </si>
  <si>
    <t>h_d</t>
  </si>
  <si>
    <t>Electricity during drying, for fans and co</t>
  </si>
  <si>
    <t>e_d</t>
  </si>
  <si>
    <t>r_d</t>
  </si>
  <si>
    <t>LHV_bc_dry</t>
  </si>
  <si>
    <t>y_bc</t>
  </si>
  <si>
    <t>i_el</t>
  </si>
  <si>
    <t>ash</t>
  </si>
  <si>
    <t>f_fly</t>
  </si>
  <si>
    <t>Fraction of drying heat recovered as district heat</t>
  </si>
  <si>
    <t>Lower heating value of the biochar, dry</t>
  </si>
  <si>
    <t>Biochar yield, dry to dry mass</t>
  </si>
  <si>
    <t>Electricity input to for pyrolysis heating</t>
  </si>
  <si>
    <t>Biomass ash content</t>
  </si>
  <si>
    <t>Fraction of ash content recovered after cyclones</t>
  </si>
  <si>
    <t>Boiler heat efficiency, as percent enthalpy of syngas</t>
  </si>
  <si>
    <t>Power to heat ratio</t>
  </si>
  <si>
    <t>Total boiler-turbine efficiency (calc)</t>
  </si>
  <si>
    <t>MJ/kg</t>
  </si>
  <si>
    <t>%</t>
  </si>
  <si>
    <t>MJ/kg w</t>
  </si>
  <si>
    <t>kWh/kg w</t>
  </si>
  <si>
    <t>kWh/kg bc</t>
  </si>
  <si>
    <t>GW-S</t>
  </si>
  <si>
    <t>GW-E</t>
  </si>
  <si>
    <t>LR-S</t>
  </si>
  <si>
    <t>LR-M</t>
  </si>
  <si>
    <t>WL-S</t>
  </si>
  <si>
    <t>&gt;&gt; based on SI equations, for pyrolysis operation, including drying, pyrolysis and syngas combustion</t>
  </si>
  <si>
    <t>Process exchanges, scaled for 1 kg of biochar produced</t>
  </si>
  <si>
    <t>Exchange</t>
  </si>
  <si>
    <t>m_bc_dry</t>
  </si>
  <si>
    <t>kg</t>
  </si>
  <si>
    <t>o_e</t>
  </si>
  <si>
    <t>o_dh</t>
  </si>
  <si>
    <t>kWh</t>
  </si>
  <si>
    <t>MJ</t>
  </si>
  <si>
    <t>Biochar produced, dry</t>
  </si>
  <si>
    <t>Electricity produced</t>
  </si>
  <si>
    <t>District heat produced</t>
  </si>
  <si>
    <t>Process electricity, heating</t>
  </si>
  <si>
    <t>Process electricity, operation</t>
  </si>
  <si>
    <t>Drying electricity, drying</t>
  </si>
  <si>
    <t>Quenching water</t>
  </si>
  <si>
    <t>Start-up LPG fuel</t>
  </si>
  <si>
    <t>M&amp;D of reactor</t>
  </si>
  <si>
    <t>Ash to disposal</t>
  </si>
  <si>
    <t>i_e</t>
  </si>
  <si>
    <t>i_e,p</t>
  </si>
  <si>
    <t>i_e,d</t>
  </si>
  <si>
    <t>i_f</t>
  </si>
  <si>
    <t>md</t>
  </si>
  <si>
    <t>unit</t>
  </si>
  <si>
    <t>Biomass consumed, dry</t>
  </si>
  <si>
    <t>m_bio_dry</t>
  </si>
  <si>
    <t>wps</t>
  </si>
  <si>
    <t>wpe</t>
  </si>
  <si>
    <t>gws</t>
  </si>
  <si>
    <t>gwe</t>
  </si>
  <si>
    <t>lrs</t>
  </si>
  <si>
    <t>lrm</t>
  </si>
  <si>
    <t>wls</t>
  </si>
  <si>
    <t>Checks - Energy balance verifications</t>
  </si>
  <si>
    <t>E_in</t>
  </si>
  <si>
    <t>E_out</t>
  </si>
  <si>
    <t>Overall_efficiency</t>
  </si>
  <si>
    <t>q_w</t>
  </si>
  <si>
    <t>kg w / kg bc</t>
  </si>
  <si>
    <t>kg fuel / kg bc</t>
  </si>
  <si>
    <t>WP-S-II</t>
  </si>
  <si>
    <t>Re-scaling: from 1 kg of biochar to …</t>
  </si>
  <si>
    <t>Conversion factor</t>
  </si>
  <si>
    <t>kg bio / kg bc</t>
  </si>
  <si>
    <t>Define your own conversion factor, and the table below will display the re-scaled value</t>
  </si>
  <si>
    <t>eta_h</t>
  </si>
  <si>
    <t>alpha</t>
  </si>
  <si>
    <t>eta_T</t>
  </si>
  <si>
    <t>Electricity input for pyrolysis operation</t>
  </si>
  <si>
    <t>i_elp</t>
  </si>
  <si>
    <t>Sum_process_elec</t>
  </si>
  <si>
    <t>kilogram</t>
  </si>
  <si>
    <t>biochar CO2 sequestration, at production</t>
  </si>
  <si>
    <t>GLO</t>
  </si>
  <si>
    <t>pro_biochar</t>
  </si>
  <si>
    <t>bc_C_3*44/12</t>
  </si>
  <si>
    <t>urban garden waste, woodchips, dry weight, at point of use</t>
  </si>
  <si>
    <t>production and supply of urban garden waste, RLU combustion in HOB</t>
  </si>
  <si>
    <t>SE</t>
  </si>
  <si>
    <t>biomass</t>
  </si>
  <si>
    <t>1 / gws_y_bc</t>
  </si>
  <si>
    <t>pyrolysis reactor, manufactured and disposed, pyreg1500</t>
  </si>
  <si>
    <t>manufacturing and disposal of pyrolysis reactor pyreg1500</t>
  </si>
  <si>
    <t>CH</t>
  </si>
  <si>
    <t>megajoule</t>
  </si>
  <si>
    <t>district heat, in pyrolysis plant</t>
  </si>
  <si>
    <t>co-production of district heat, in pyrolysis plant, avoided burden</t>
  </si>
  <si>
    <t>-1*(gws_eta_h * (gws_LHV_bio_dry / gws_y_bc + 3.6* gws_i_el - gws_LHV_bc_dry) - (1 - gws_r_d ) * (gws_h_d / gws_y_bc * ( (1 / (1 - gws_w ))- (1/(1- gws_w_d) ) ) ))</t>
  </si>
  <si>
    <t>kilowatt hour</t>
  </si>
  <si>
    <t>electricity, low-volatage</t>
  </si>
  <si>
    <t>MRG electricity production</t>
  </si>
  <si>
    <t>background-system</t>
  </si>
  <si>
    <t>gws_i_el + gws_i_elp + gws_e_d/ gws_y_bc * ( (1 / (1 - gws_w ))- (1/(1- gws_w_d) ) )</t>
  </si>
  <si>
    <t>water, decarbonised</t>
  </si>
  <si>
    <t>MRG water production, decarbonised</t>
  </si>
  <si>
    <t>gws_q_w</t>
  </si>
  <si>
    <t>liquefied petroleum gas</t>
  </si>
  <si>
    <t>market for liquefied petroleum gas</t>
  </si>
  <si>
    <t>Europe without Switzerland</t>
  </si>
  <si>
    <t>gws_i_f</t>
  </si>
  <si>
    <t>ton kilometer</t>
  </si>
  <si>
    <t>transport, freight, lorry 16-32 metric ton, EURO6</t>
  </si>
  <si>
    <t>MRG transport, freight, lorry 16-32 metric ton, EURO6</t>
  </si>
  <si>
    <t>RER</t>
  </si>
  <si>
    <t>1/(1-0.15)/1000*dist2proc</t>
  </si>
  <si>
    <t>bc_C_1*44/12</t>
  </si>
  <si>
    <t>wood pellet, dry weight, at point of use</t>
  </si>
  <si>
    <t>production and supply of wood pellets, RLU combustion in HOB</t>
  </si>
  <si>
    <t>1 / wps_y_bc</t>
  </si>
  <si>
    <t>-1*(wps_eta_h * (wps_LHV_bio_dry / wps_y_bc + 3.6* wps_i_el - wps_LHV_bc_dry) - (1 - wps_r_d ) * (wps_h_d / wps_y_bc * ( (1 / (1 - wps_w ))- (1/(1- wps_w_d) ) ) ))</t>
  </si>
  <si>
    <t>wps_i_el + wps_i_elp + wps_e_d/ wps_y_bc * ( (1 / (1 - wps_w ))- (1/(1- wps_w_d) ))</t>
  </si>
  <si>
    <t>wps_q_w</t>
  </si>
  <si>
    <t>wps_i_f</t>
  </si>
  <si>
    <t>bc_C_7*44/12</t>
  </si>
  <si>
    <t>willow, woodchips, dry weight, at point of use</t>
  </si>
  <si>
    <t>production and supply of willow woodchips, RLU fallow land</t>
  </si>
  <si>
    <t>1 / wls_y_bc</t>
  </si>
  <si>
    <t>-1*(wls_eta_h * (wls_LHV_bio_dry / wls_y_bc + 3.6* wls_i_el - wls_LHV_bc_dry) - (1 - wls_r_d ) * (wls_h_d / wls_y_bc * ( (1 / (1 - wls_w ))- (1/(1- wls_w_d) ) ) ))</t>
  </si>
  <si>
    <t>wls_i_el + wls_i_elp + wls_e_d/ wls_y_bc * ( (1 / (1 - wls_w ))- (1/(1- wls_w_d) ) )</t>
  </si>
  <si>
    <t>wls_q_w</t>
  </si>
  <si>
    <t>wls_i_f</t>
  </si>
  <si>
    <t>bc_C_5*44/12</t>
  </si>
  <si>
    <t>logging residues, woodchips, dry weight, at point of use</t>
  </si>
  <si>
    <t>production and supply of logging residues, RLU non-harvest</t>
  </si>
  <si>
    <t>1 / lrs_y_bc</t>
  </si>
  <si>
    <t>-1*(lrs_eta_h * (lrs_LHV_bio_dry / lrs_y_bc + 3.6* lrs_i_el - lrs_LHV_bc_dry) - (1 - lrs_r_d ) * (lrs_h_d / lrs_y_bc * ( (1 / (1 - lrs_w ))- (1/(1- lrs_w_d) ) ) ))</t>
  </si>
  <si>
    <t>lrs_i_el + lrs_i_elp + lrs_e_d/ lrs_y_bc * ( (1 / (1 - lrs_w ))- (1/(1- lrs_w_d) ) )</t>
  </si>
  <si>
    <t>lrs_q_w</t>
  </si>
  <si>
    <t>lrs_i_f</t>
  </si>
  <si>
    <t>Amount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</si>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</sst>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0" fillId="3" borderId="0" xfId="0" applyFill="1" applyAlignment="1">
      <alignment horizontal="right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P1" zoomScaleNormal="100" workbookViewId="0">
      <selection activeCell="N16" sqref="N3:W16"/>
    </sheetView>
  </sheetViews>
  <sheetFormatPr defaultRowHeight="14.5" x14ac:dyDescent="0.35"/>
  <cols>
    <col min="1" max="1" width="41.81640625" customWidth="1"/>
    <col min="2" max="2" width="13.453125" customWidth="1"/>
    <col min="3" max="3" width="12.36328125" customWidth="1"/>
    <col min="4" max="4" width="10.453125" customWidth="1"/>
    <col min="14" max="14" width="15.90625" customWidth="1"/>
    <col min="15" max="15" width="13" customWidth="1"/>
    <col min="16" max="16" width="14.08984375" customWidth="1"/>
  </cols>
  <sheetData>
    <row r="1" spans="1:24" x14ac:dyDescent="0.35">
      <c r="A1" s="6" t="s">
        <v>42</v>
      </c>
    </row>
    <row r="3" spans="1:24" x14ac:dyDescent="0.35">
      <c r="A3" s="1" t="s">
        <v>0</v>
      </c>
      <c r="D3" s="26" t="s">
        <v>4</v>
      </c>
      <c r="E3" s="26"/>
      <c r="F3" s="26"/>
      <c r="G3" s="26"/>
      <c r="H3" s="26"/>
      <c r="I3" s="26"/>
      <c r="J3" s="26"/>
      <c r="N3" s="4" t="s">
        <v>43</v>
      </c>
      <c r="O3" s="2"/>
      <c r="P3" s="2"/>
      <c r="Q3" s="26" t="s">
        <v>4</v>
      </c>
      <c r="R3" s="26"/>
      <c r="S3" s="26"/>
      <c r="T3" s="26"/>
      <c r="U3" s="26"/>
      <c r="V3" s="26"/>
      <c r="W3" s="26"/>
    </row>
    <row r="4" spans="1:24" x14ac:dyDescent="0.35">
      <c r="A4" s="1"/>
      <c r="D4" s="5" t="s">
        <v>69</v>
      </c>
      <c r="E4" s="5" t="s">
        <v>70</v>
      </c>
      <c r="F4" s="5" t="s">
        <v>71</v>
      </c>
      <c r="G4" s="5" t="s">
        <v>72</v>
      </c>
      <c r="H4" s="5" t="s">
        <v>73</v>
      </c>
      <c r="I4" s="5" t="s">
        <v>74</v>
      </c>
      <c r="J4" s="5" t="s">
        <v>75</v>
      </c>
      <c r="N4" s="5" t="s">
        <v>44</v>
      </c>
      <c r="O4" s="5" t="s">
        <v>9</v>
      </c>
      <c r="P4" s="5" t="s">
        <v>2</v>
      </c>
      <c r="Q4" s="5" t="s">
        <v>6</v>
      </c>
      <c r="R4" s="5" t="s">
        <v>5</v>
      </c>
      <c r="S4" s="5" t="s">
        <v>37</v>
      </c>
      <c r="T4" s="5" t="s">
        <v>38</v>
      </c>
      <c r="U4" s="5" t="s">
        <v>39</v>
      </c>
      <c r="V4" s="5" t="s">
        <v>40</v>
      </c>
      <c r="W4" s="5" t="s">
        <v>41</v>
      </c>
      <c r="X4" s="5" t="str">
        <f>K5</f>
        <v>WP-S-II</v>
      </c>
    </row>
    <row r="5" spans="1:24" x14ac:dyDescent="0.35">
      <c r="A5" s="5" t="s">
        <v>1</v>
      </c>
      <c r="B5" s="5" t="s">
        <v>9</v>
      </c>
      <c r="C5" s="5" t="s">
        <v>2</v>
      </c>
      <c r="D5" s="5" t="s">
        <v>6</v>
      </c>
      <c r="E5" s="5" t="s">
        <v>5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83</v>
      </c>
      <c r="N5" s="3" t="s">
        <v>51</v>
      </c>
      <c r="O5" s="2" t="s">
        <v>45</v>
      </c>
      <c r="P5" s="2" t="s">
        <v>46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</row>
    <row r="6" spans="1:24" x14ac:dyDescent="0.35">
      <c r="A6" s="3" t="s">
        <v>10</v>
      </c>
      <c r="B6" s="2" t="s">
        <v>3</v>
      </c>
      <c r="C6" s="2" t="s">
        <v>32</v>
      </c>
      <c r="D6" s="2">
        <v>18.399999999999999</v>
      </c>
      <c r="E6" s="2">
        <v>18.399999999999999</v>
      </c>
      <c r="F6" s="2">
        <v>18.399999999999999</v>
      </c>
      <c r="G6" s="2">
        <v>18.399999999999999</v>
      </c>
      <c r="H6" s="2">
        <v>18.399999999999999</v>
      </c>
      <c r="I6" s="2">
        <v>18.399999999999999</v>
      </c>
      <c r="J6" s="2">
        <v>18.399999999999999</v>
      </c>
      <c r="K6" s="2">
        <v>18.399999999999999</v>
      </c>
      <c r="N6" s="3" t="s">
        <v>52</v>
      </c>
      <c r="O6" s="2" t="s">
        <v>47</v>
      </c>
      <c r="P6" s="2" t="s">
        <v>49</v>
      </c>
      <c r="Q6" s="11">
        <f t="shared" ref="Q6:X6" si="0">D18*D17*(D6/D13+D14*3.6-D12)</f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</row>
    <row r="7" spans="1:24" x14ac:dyDescent="0.35">
      <c r="A7" s="3" t="s">
        <v>11</v>
      </c>
      <c r="B7" s="2" t="s">
        <v>7</v>
      </c>
      <c r="C7" s="2" t="s">
        <v>33</v>
      </c>
      <c r="D7" s="7">
        <v>0.1</v>
      </c>
      <c r="E7" s="7">
        <v>0.1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0.1</v>
      </c>
      <c r="N7" s="23" t="s">
        <v>53</v>
      </c>
      <c r="O7" s="2" t="s">
        <v>48</v>
      </c>
      <c r="P7" s="2" t="s">
        <v>50</v>
      </c>
      <c r="Q7" s="11">
        <f>D17*(D6/D13+D14*3.6-D12)-(1-D11)*D9/D13*(1/(1-D7)-1/(1-D8))</f>
        <v>37.399999999999991</v>
      </c>
      <c r="R7" s="11">
        <f t="shared" ref="R7:X7" si="1">E17*(E6/E13+E14*3.6-E12)-(1-E11)*E9/E13*(1/(1-E7)-1/(1-E8))</f>
        <v>42.204199999999993</v>
      </c>
      <c r="S7" s="11">
        <f t="shared" si="1"/>
        <v>27.266666666666659</v>
      </c>
      <c r="T7" s="11">
        <f t="shared" si="1"/>
        <v>32.07086666666666</v>
      </c>
      <c r="U7" s="11">
        <f t="shared" si="1"/>
        <v>27.266666666666659</v>
      </c>
      <c r="V7" s="11">
        <f t="shared" si="1"/>
        <v>0</v>
      </c>
      <c r="W7" s="11">
        <f t="shared" si="1"/>
        <v>27.266666666666659</v>
      </c>
      <c r="X7" s="11">
        <f t="shared" si="1"/>
        <v>49.316190476190478</v>
      </c>
    </row>
    <row r="8" spans="1:24" x14ac:dyDescent="0.35">
      <c r="A8" s="3" t="s">
        <v>12</v>
      </c>
      <c r="B8" s="2" t="s">
        <v>8</v>
      </c>
      <c r="C8" s="2" t="s">
        <v>33</v>
      </c>
      <c r="D8" s="7">
        <v>0.1</v>
      </c>
      <c r="E8" s="7">
        <v>0.1</v>
      </c>
      <c r="F8" s="7">
        <v>0.1</v>
      </c>
      <c r="G8" s="7">
        <v>0.1</v>
      </c>
      <c r="H8" s="7">
        <v>0.1</v>
      </c>
      <c r="I8" s="7">
        <v>0.5</v>
      </c>
      <c r="J8" s="7">
        <v>0.1</v>
      </c>
      <c r="K8" s="7">
        <v>0.1</v>
      </c>
      <c r="Q8" s="11"/>
      <c r="R8" s="11"/>
      <c r="S8" s="11"/>
      <c r="T8" s="11"/>
      <c r="U8" s="11"/>
      <c r="V8" s="11"/>
      <c r="W8" s="11"/>
      <c r="X8" s="11"/>
    </row>
    <row r="9" spans="1:24" x14ac:dyDescent="0.35">
      <c r="A9" s="3" t="s">
        <v>13</v>
      </c>
      <c r="B9" s="2" t="s">
        <v>14</v>
      </c>
      <c r="C9" s="2" t="s">
        <v>34</v>
      </c>
      <c r="D9" s="2">
        <v>2.85</v>
      </c>
      <c r="E9" s="2">
        <v>2.85</v>
      </c>
      <c r="F9" s="2">
        <v>2.85</v>
      </c>
      <c r="G9" s="2">
        <v>2.85</v>
      </c>
      <c r="H9" s="2">
        <v>2.85</v>
      </c>
      <c r="I9" s="2">
        <v>2.85</v>
      </c>
      <c r="J9" s="2">
        <v>2.85</v>
      </c>
      <c r="K9" s="2">
        <v>2.85</v>
      </c>
      <c r="N9" s="23" t="s">
        <v>67</v>
      </c>
      <c r="O9" s="2" t="s">
        <v>68</v>
      </c>
      <c r="P9" s="2" t="s">
        <v>46</v>
      </c>
      <c r="Q9" s="11">
        <f t="shared" ref="Q9:X9" si="2">1/D13</f>
        <v>4</v>
      </c>
      <c r="R9" s="11">
        <f t="shared" si="2"/>
        <v>4</v>
      </c>
      <c r="S9" s="11">
        <f t="shared" si="2"/>
        <v>4</v>
      </c>
      <c r="T9" s="11">
        <f t="shared" si="2"/>
        <v>4</v>
      </c>
      <c r="U9" s="11">
        <f t="shared" si="2"/>
        <v>4</v>
      </c>
      <c r="V9" s="11">
        <f t="shared" si="2"/>
        <v>4</v>
      </c>
      <c r="W9" s="11">
        <f t="shared" si="2"/>
        <v>4</v>
      </c>
      <c r="X9" s="11">
        <f t="shared" si="2"/>
        <v>4.7619047619047619</v>
      </c>
    </row>
    <row r="10" spans="1:24" x14ac:dyDescent="0.35">
      <c r="A10" s="3" t="s">
        <v>15</v>
      </c>
      <c r="B10" s="2" t="s">
        <v>16</v>
      </c>
      <c r="C10" s="2" t="s">
        <v>35</v>
      </c>
      <c r="D10" s="2">
        <v>0.05</v>
      </c>
      <c r="E10" s="2">
        <v>0.05</v>
      </c>
      <c r="F10" s="2">
        <v>0.05</v>
      </c>
      <c r="G10" s="2">
        <v>0.05</v>
      </c>
      <c r="H10" s="2">
        <v>0.05</v>
      </c>
      <c r="I10" s="2">
        <v>0.05</v>
      </c>
      <c r="J10" s="2">
        <v>0.05</v>
      </c>
      <c r="K10" s="2">
        <v>0.05</v>
      </c>
      <c r="N10" s="23" t="s">
        <v>54</v>
      </c>
      <c r="O10" s="2" t="s">
        <v>61</v>
      </c>
      <c r="P10" s="2" t="s">
        <v>49</v>
      </c>
      <c r="Q10" s="11">
        <f t="shared" ref="Q10:X10" si="3">D14</f>
        <v>0</v>
      </c>
      <c r="R10" s="11">
        <f t="shared" si="3"/>
        <v>1.57</v>
      </c>
      <c r="S10" s="11">
        <f t="shared" si="3"/>
        <v>0</v>
      </c>
      <c r="T10" s="11">
        <f t="shared" si="3"/>
        <v>1.57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</row>
    <row r="11" spans="1:24" x14ac:dyDescent="0.35">
      <c r="A11" s="3" t="s">
        <v>23</v>
      </c>
      <c r="B11" s="2" t="s">
        <v>17</v>
      </c>
      <c r="C11" s="2" t="s">
        <v>33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N11" s="23" t="s">
        <v>55</v>
      </c>
      <c r="O11" s="2" t="s">
        <v>62</v>
      </c>
      <c r="P11" s="2" t="s">
        <v>49</v>
      </c>
      <c r="Q11" s="11">
        <f>D22</f>
        <v>0.182</v>
      </c>
      <c r="R11" s="11">
        <f t="shared" ref="R11:X11" si="4">E22</f>
        <v>0.182</v>
      </c>
      <c r="S11" s="11">
        <f t="shared" si="4"/>
        <v>0.182</v>
      </c>
      <c r="T11" s="11">
        <f t="shared" si="4"/>
        <v>0.182</v>
      </c>
      <c r="U11" s="11">
        <f t="shared" si="4"/>
        <v>0.182</v>
      </c>
      <c r="V11" s="11">
        <f t="shared" si="4"/>
        <v>0.182</v>
      </c>
      <c r="W11" s="11">
        <f t="shared" si="4"/>
        <v>0.182</v>
      </c>
      <c r="X11" s="11">
        <f t="shared" si="4"/>
        <v>0.182</v>
      </c>
    </row>
    <row r="12" spans="1:24" x14ac:dyDescent="0.35">
      <c r="A12" s="3" t="s">
        <v>24</v>
      </c>
      <c r="B12" s="2" t="s">
        <v>18</v>
      </c>
      <c r="C12" s="2" t="s">
        <v>32</v>
      </c>
      <c r="D12" s="2">
        <v>29.6</v>
      </c>
      <c r="E12" s="2">
        <v>29.6</v>
      </c>
      <c r="F12" s="2">
        <v>29.6</v>
      </c>
      <c r="G12" s="2">
        <v>29.6</v>
      </c>
      <c r="H12" s="2">
        <v>29.6</v>
      </c>
      <c r="I12" s="2">
        <v>29.6</v>
      </c>
      <c r="J12" s="2">
        <v>29.6</v>
      </c>
      <c r="K12" s="2">
        <v>29.6</v>
      </c>
      <c r="N12" s="23" t="s">
        <v>56</v>
      </c>
      <c r="O12" s="2" t="s">
        <v>63</v>
      </c>
      <c r="P12" s="2" t="s">
        <v>49</v>
      </c>
      <c r="Q12" s="11">
        <f t="shared" ref="Q12:X12" si="5">D10/D13*(1/(1-D7)-1/(1-D8))</f>
        <v>0</v>
      </c>
      <c r="R12" s="10">
        <f t="shared" si="5"/>
        <v>0</v>
      </c>
      <c r="S12" s="10">
        <f t="shared" si="5"/>
        <v>0.17777777777777778</v>
      </c>
      <c r="T12" s="10">
        <f t="shared" si="5"/>
        <v>0.17777777777777778</v>
      </c>
      <c r="U12" s="10">
        <f t="shared" si="5"/>
        <v>0.17777777777777778</v>
      </c>
      <c r="V12" s="10">
        <f t="shared" si="5"/>
        <v>0</v>
      </c>
      <c r="W12" s="10">
        <f t="shared" si="5"/>
        <v>0.17777777777777778</v>
      </c>
      <c r="X12" s="10">
        <f t="shared" si="5"/>
        <v>0</v>
      </c>
    </row>
    <row r="13" spans="1:24" x14ac:dyDescent="0.35">
      <c r="A13" s="3" t="s">
        <v>25</v>
      </c>
      <c r="B13" s="2" t="s">
        <v>19</v>
      </c>
      <c r="C13" s="2" t="s">
        <v>33</v>
      </c>
      <c r="D13" s="7">
        <v>0.25</v>
      </c>
      <c r="E13" s="7">
        <v>0.25</v>
      </c>
      <c r="F13" s="7">
        <v>0.25</v>
      </c>
      <c r="G13" s="7">
        <v>0.25</v>
      </c>
      <c r="H13" s="7">
        <v>0.25</v>
      </c>
      <c r="I13" s="7">
        <v>0.25</v>
      </c>
      <c r="J13" s="7">
        <v>0.25</v>
      </c>
      <c r="K13" s="7">
        <v>0.21</v>
      </c>
      <c r="N13" s="3" t="s">
        <v>57</v>
      </c>
      <c r="O13" s="2" t="s">
        <v>80</v>
      </c>
      <c r="P13" s="2" t="s">
        <v>46</v>
      </c>
      <c r="Q13" s="11">
        <f t="shared" ref="Q13:X14" si="6">D20</f>
        <v>1.6</v>
      </c>
      <c r="R13" s="11">
        <f t="shared" si="6"/>
        <v>1.6</v>
      </c>
      <c r="S13" s="11">
        <f t="shared" si="6"/>
        <v>1.6</v>
      </c>
      <c r="T13" s="11">
        <f t="shared" si="6"/>
        <v>1.6</v>
      </c>
      <c r="U13" s="11">
        <f t="shared" si="6"/>
        <v>1.6</v>
      </c>
      <c r="V13" s="11">
        <f t="shared" si="6"/>
        <v>0</v>
      </c>
      <c r="W13" s="11">
        <f t="shared" si="6"/>
        <v>1.6</v>
      </c>
      <c r="X13" s="11">
        <f t="shared" si="6"/>
        <v>1.6</v>
      </c>
    </row>
    <row r="14" spans="1:24" x14ac:dyDescent="0.35">
      <c r="A14" s="3" t="s">
        <v>26</v>
      </c>
      <c r="B14" s="2" t="s">
        <v>20</v>
      </c>
      <c r="C14" s="2" t="s">
        <v>36</v>
      </c>
      <c r="D14" s="2">
        <v>0</v>
      </c>
      <c r="E14" s="2">
        <v>1.57</v>
      </c>
      <c r="F14" s="2">
        <v>0</v>
      </c>
      <c r="G14" s="2">
        <v>1.57</v>
      </c>
      <c r="H14" s="2">
        <v>0</v>
      </c>
      <c r="I14" s="2">
        <v>0</v>
      </c>
      <c r="J14" s="2">
        <v>0</v>
      </c>
      <c r="K14" s="2">
        <v>0</v>
      </c>
      <c r="N14" s="3" t="s">
        <v>58</v>
      </c>
      <c r="O14" s="2" t="s">
        <v>64</v>
      </c>
      <c r="P14" s="2" t="s">
        <v>46</v>
      </c>
      <c r="Q14" s="17">
        <f t="shared" si="6"/>
        <v>2.7000000000000001E-3</v>
      </c>
      <c r="R14" s="17">
        <f t="shared" si="6"/>
        <v>0</v>
      </c>
      <c r="S14" s="17">
        <f t="shared" si="6"/>
        <v>2.7000000000000001E-3</v>
      </c>
      <c r="T14" s="17">
        <f t="shared" si="6"/>
        <v>0</v>
      </c>
      <c r="U14" s="17">
        <f t="shared" si="6"/>
        <v>2.7000000000000001E-3</v>
      </c>
      <c r="V14" s="17">
        <f t="shared" si="6"/>
        <v>2.7000000000000001E-3</v>
      </c>
      <c r="W14" s="17">
        <f t="shared" si="6"/>
        <v>2.7000000000000001E-3</v>
      </c>
      <c r="X14" s="17">
        <f t="shared" si="6"/>
        <v>2.7000000000000001E-3</v>
      </c>
    </row>
    <row r="15" spans="1:24" x14ac:dyDescent="0.35">
      <c r="A15" s="8" t="s">
        <v>27</v>
      </c>
      <c r="B15" s="9" t="s">
        <v>21</v>
      </c>
      <c r="C15" s="9" t="s">
        <v>33</v>
      </c>
      <c r="D15" s="18">
        <v>0.05</v>
      </c>
      <c r="E15" s="18">
        <v>0.05</v>
      </c>
      <c r="F15" s="18">
        <v>0.05</v>
      </c>
      <c r="G15" s="18">
        <v>0.05</v>
      </c>
      <c r="H15" s="18">
        <v>0.05</v>
      </c>
      <c r="I15" s="18">
        <v>0.05</v>
      </c>
      <c r="J15" s="18">
        <v>0.05</v>
      </c>
      <c r="K15" s="18">
        <v>0.05</v>
      </c>
      <c r="P15" s="2"/>
      <c r="Q15" s="17"/>
      <c r="R15" s="11"/>
      <c r="S15" s="11"/>
      <c r="T15" s="11"/>
      <c r="U15" s="11"/>
      <c r="V15" s="11"/>
      <c r="W15" s="11"/>
    </row>
    <row r="16" spans="1:24" x14ac:dyDescent="0.35">
      <c r="A16" s="8" t="s">
        <v>28</v>
      </c>
      <c r="B16" s="9" t="s">
        <v>22</v>
      </c>
      <c r="C16" s="9" t="s">
        <v>33</v>
      </c>
      <c r="D16" s="19">
        <v>5.0000000000000001E-3</v>
      </c>
      <c r="E16" s="19">
        <v>5.0000000000000001E-3</v>
      </c>
      <c r="F16" s="19">
        <v>5.0000000000000001E-3</v>
      </c>
      <c r="G16" s="19">
        <v>5.0000000000000001E-3</v>
      </c>
      <c r="H16" s="19">
        <v>5.0000000000000001E-3</v>
      </c>
      <c r="I16" s="19">
        <v>5.0000000000000001E-3</v>
      </c>
      <c r="J16" s="19">
        <v>5.0000000000000001E-3</v>
      </c>
      <c r="K16" s="19">
        <v>5.0000000000000001E-3</v>
      </c>
      <c r="N16" s="3" t="s">
        <v>59</v>
      </c>
      <c r="O16" s="2" t="s">
        <v>65</v>
      </c>
      <c r="P16" s="2" t="s">
        <v>66</v>
      </c>
      <c r="Q16" s="11"/>
      <c r="R16" s="11"/>
      <c r="S16" s="11"/>
      <c r="T16" s="11"/>
      <c r="U16" s="11"/>
      <c r="V16" s="11"/>
      <c r="W16" s="11"/>
    </row>
    <row r="17" spans="1:24" x14ac:dyDescent="0.35">
      <c r="A17" s="3" t="s">
        <v>29</v>
      </c>
      <c r="B17" s="2" t="s">
        <v>88</v>
      </c>
      <c r="C17" s="2" t="s">
        <v>33</v>
      </c>
      <c r="D17" s="7">
        <v>0.85</v>
      </c>
      <c r="E17" s="7">
        <v>0.85</v>
      </c>
      <c r="F17" s="7">
        <v>0.85</v>
      </c>
      <c r="G17" s="7">
        <v>0.85</v>
      </c>
      <c r="H17" s="7">
        <v>0.85</v>
      </c>
      <c r="I17" s="7">
        <v>0</v>
      </c>
      <c r="J17" s="7">
        <v>0.85</v>
      </c>
      <c r="K17" s="7">
        <v>0.85</v>
      </c>
      <c r="N17" s="3" t="s">
        <v>60</v>
      </c>
      <c r="O17" s="2" t="s">
        <v>21</v>
      </c>
      <c r="P17" s="2" t="s">
        <v>46</v>
      </c>
      <c r="Q17" s="17">
        <f t="shared" ref="Q17:X17" si="7">D15*D16*Q9</f>
        <v>1E-3</v>
      </c>
      <c r="R17" s="17">
        <f t="shared" si="7"/>
        <v>1E-3</v>
      </c>
      <c r="S17" s="17">
        <f t="shared" si="7"/>
        <v>1E-3</v>
      </c>
      <c r="T17" s="17">
        <f t="shared" si="7"/>
        <v>1E-3</v>
      </c>
      <c r="U17" s="17">
        <f t="shared" si="7"/>
        <v>1E-3</v>
      </c>
      <c r="V17" s="17">
        <f t="shared" si="7"/>
        <v>1E-3</v>
      </c>
      <c r="W17" s="17">
        <f t="shared" si="7"/>
        <v>1E-3</v>
      </c>
      <c r="X17" s="17">
        <f t="shared" si="7"/>
        <v>1.1904761904761906E-3</v>
      </c>
    </row>
    <row r="18" spans="1:24" x14ac:dyDescent="0.35">
      <c r="A18" s="3" t="s">
        <v>30</v>
      </c>
      <c r="B18" s="2" t="s">
        <v>89</v>
      </c>
      <c r="C18" s="2" t="s">
        <v>33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24" x14ac:dyDescent="0.35">
      <c r="A19" s="3" t="s">
        <v>31</v>
      </c>
      <c r="B19" s="2" t="s">
        <v>90</v>
      </c>
      <c r="C19" s="2" t="s">
        <v>33</v>
      </c>
      <c r="D19" s="12">
        <f t="shared" ref="D19:H19" si="8">D17*(1+D18)</f>
        <v>0.85</v>
      </c>
      <c r="E19" s="12">
        <f t="shared" si="8"/>
        <v>0.85</v>
      </c>
      <c r="F19" s="12">
        <f t="shared" si="8"/>
        <v>0.85</v>
      </c>
      <c r="G19" s="12">
        <f t="shared" si="8"/>
        <v>0.85</v>
      </c>
      <c r="H19" s="12">
        <f t="shared" si="8"/>
        <v>0.85</v>
      </c>
      <c r="I19" s="12">
        <f>I17*(1+I18)</f>
        <v>0</v>
      </c>
      <c r="J19" s="12">
        <f>J17*(1+J18)</f>
        <v>0.85</v>
      </c>
      <c r="K19" s="12">
        <f>K17*(1+K18)</f>
        <v>0.85</v>
      </c>
      <c r="N19" s="13" t="s">
        <v>76</v>
      </c>
    </row>
    <row r="20" spans="1:24" x14ac:dyDescent="0.35">
      <c r="A20" s="3" t="s">
        <v>57</v>
      </c>
      <c r="B20" s="2" t="s">
        <v>80</v>
      </c>
      <c r="C20" s="2" t="s">
        <v>81</v>
      </c>
      <c r="D20" s="2">
        <v>1.6</v>
      </c>
      <c r="E20" s="2">
        <v>1.6</v>
      </c>
      <c r="F20" s="2">
        <v>1.6</v>
      </c>
      <c r="G20" s="2">
        <v>1.6</v>
      </c>
      <c r="H20" s="2">
        <v>1.6</v>
      </c>
      <c r="I20" s="2">
        <v>0</v>
      </c>
      <c r="J20" s="2">
        <v>1.6</v>
      </c>
      <c r="K20" s="2">
        <v>1.6</v>
      </c>
      <c r="O20" t="s">
        <v>77</v>
      </c>
      <c r="P20" t="s">
        <v>50</v>
      </c>
      <c r="Q20" s="15">
        <f t="shared" ref="Q20:X20" si="9">Q9*D6+Q10*3.6</f>
        <v>73.599999999999994</v>
      </c>
      <c r="R20" s="15">
        <f t="shared" si="9"/>
        <v>79.251999999999995</v>
      </c>
      <c r="S20" s="15">
        <f t="shared" si="9"/>
        <v>73.599999999999994</v>
      </c>
      <c r="T20" s="15">
        <f t="shared" si="9"/>
        <v>79.251999999999995</v>
      </c>
      <c r="U20" s="15">
        <f t="shared" si="9"/>
        <v>73.599999999999994</v>
      </c>
      <c r="V20" s="15">
        <f t="shared" si="9"/>
        <v>73.599999999999994</v>
      </c>
      <c r="W20" s="15">
        <f t="shared" si="9"/>
        <v>73.599999999999994</v>
      </c>
      <c r="X20" s="15">
        <f t="shared" si="9"/>
        <v>87.619047619047606</v>
      </c>
    </row>
    <row r="21" spans="1:24" x14ac:dyDescent="0.35">
      <c r="A21" s="3" t="s">
        <v>58</v>
      </c>
      <c r="B21" s="2" t="s">
        <v>64</v>
      </c>
      <c r="C21" s="2" t="s">
        <v>82</v>
      </c>
      <c r="D21" s="2">
        <f>0.0027</f>
        <v>2.7000000000000001E-3</v>
      </c>
      <c r="E21" s="2">
        <v>0</v>
      </c>
      <c r="F21" s="2">
        <f t="shared" ref="F21:K21" si="10">0.0027</f>
        <v>2.7000000000000001E-3</v>
      </c>
      <c r="G21" s="2">
        <v>0</v>
      </c>
      <c r="H21" s="2">
        <f t="shared" si="10"/>
        <v>2.7000000000000001E-3</v>
      </c>
      <c r="I21" s="2">
        <f t="shared" si="10"/>
        <v>2.7000000000000001E-3</v>
      </c>
      <c r="J21" s="2">
        <f t="shared" si="10"/>
        <v>2.7000000000000001E-3</v>
      </c>
      <c r="K21" s="2">
        <f t="shared" si="10"/>
        <v>2.7000000000000001E-3</v>
      </c>
      <c r="O21" t="s">
        <v>78</v>
      </c>
      <c r="P21" t="s">
        <v>50</v>
      </c>
      <c r="Q21" s="15">
        <f t="shared" ref="Q21:X21" si="11">Q5*D12+Q6*3.6+Q7</f>
        <v>67</v>
      </c>
      <c r="R21" s="15">
        <f t="shared" si="11"/>
        <v>71.804199999999994</v>
      </c>
      <c r="S21" s="15">
        <f t="shared" si="11"/>
        <v>56.86666666666666</v>
      </c>
      <c r="T21" s="15">
        <f t="shared" si="11"/>
        <v>61.670866666666662</v>
      </c>
      <c r="U21" s="15">
        <f t="shared" si="11"/>
        <v>56.86666666666666</v>
      </c>
      <c r="V21" s="15">
        <f t="shared" si="11"/>
        <v>29.6</v>
      </c>
      <c r="W21" s="15">
        <f t="shared" si="11"/>
        <v>56.86666666666666</v>
      </c>
      <c r="X21" s="15">
        <f t="shared" si="11"/>
        <v>78.916190476190479</v>
      </c>
    </row>
    <row r="22" spans="1:24" x14ac:dyDescent="0.35">
      <c r="A22" s="3" t="s">
        <v>91</v>
      </c>
      <c r="B22" s="2" t="s">
        <v>92</v>
      </c>
      <c r="C22" s="2" t="s">
        <v>36</v>
      </c>
      <c r="D22" s="2">
        <v>0.182</v>
      </c>
      <c r="E22" s="2">
        <v>0.182</v>
      </c>
      <c r="F22" s="2">
        <v>0.182</v>
      </c>
      <c r="G22" s="2">
        <v>0.182</v>
      </c>
      <c r="H22" s="2">
        <v>0.182</v>
      </c>
      <c r="I22" s="2">
        <v>0.182</v>
      </c>
      <c r="J22" s="2">
        <v>0.182</v>
      </c>
      <c r="K22" s="2">
        <v>0.182</v>
      </c>
      <c r="O22" t="s">
        <v>79</v>
      </c>
      <c r="Q22" s="16">
        <f>Q21/Q20</f>
        <v>0.91032608695652184</v>
      </c>
      <c r="R22" s="16">
        <f t="shared" ref="R22:X22" si="12">R21/R20</f>
        <v>0.9060238227426437</v>
      </c>
      <c r="S22" s="16">
        <f t="shared" si="12"/>
        <v>0.77264492753623182</v>
      </c>
      <c r="T22" s="16">
        <f t="shared" si="12"/>
        <v>0.77816164471138471</v>
      </c>
      <c r="U22" s="16">
        <f t="shared" si="12"/>
        <v>0.77264492753623182</v>
      </c>
      <c r="V22" s="16">
        <f t="shared" si="12"/>
        <v>0.40217391304347833</v>
      </c>
      <c r="W22" s="16">
        <f t="shared" si="12"/>
        <v>0.77264492753623182</v>
      </c>
      <c r="X22" s="16">
        <f t="shared" si="12"/>
        <v>0.90067391304347844</v>
      </c>
    </row>
    <row r="24" spans="1:24" x14ac:dyDescent="0.35">
      <c r="N24" t="s">
        <v>93</v>
      </c>
      <c r="P24" t="s">
        <v>49</v>
      </c>
      <c r="Q24" s="24">
        <f>Q12+Q11+Q10</f>
        <v>0.182</v>
      </c>
      <c r="R24" s="24">
        <f t="shared" ref="R24:W24" si="13">R12+R11+R10</f>
        <v>1.752</v>
      </c>
      <c r="S24" s="24">
        <f t="shared" si="13"/>
        <v>0.35977777777777775</v>
      </c>
      <c r="T24" s="24">
        <f t="shared" si="13"/>
        <v>1.9297777777777778</v>
      </c>
      <c r="U24" s="24">
        <f t="shared" si="13"/>
        <v>0.35977777777777775</v>
      </c>
      <c r="V24" s="24">
        <f t="shared" si="13"/>
        <v>0.182</v>
      </c>
      <c r="W24" s="24">
        <f t="shared" si="13"/>
        <v>0.35977777777777775</v>
      </c>
      <c r="X24" s="24">
        <f>X12+X11+X10</f>
        <v>0.182</v>
      </c>
    </row>
    <row r="26" spans="1:24" x14ac:dyDescent="0.35">
      <c r="N26" s="1" t="s">
        <v>84</v>
      </c>
      <c r="O26" s="6" t="s">
        <v>87</v>
      </c>
      <c r="P26" s="6"/>
    </row>
    <row r="27" spans="1:24" x14ac:dyDescent="0.35">
      <c r="O27" s="20" t="s">
        <v>85</v>
      </c>
      <c r="P27" s="21" t="s">
        <v>86</v>
      </c>
      <c r="Q27" s="22">
        <f t="shared" ref="Q27:X27" si="14">D13</f>
        <v>0.25</v>
      </c>
      <c r="R27" s="22">
        <f t="shared" si="14"/>
        <v>0.25</v>
      </c>
      <c r="S27" s="22">
        <f t="shared" si="14"/>
        <v>0.25</v>
      </c>
      <c r="T27" s="22">
        <f t="shared" si="14"/>
        <v>0.25</v>
      </c>
      <c r="U27" s="22">
        <f t="shared" si="14"/>
        <v>0.25</v>
      </c>
      <c r="V27" s="22">
        <f t="shared" si="14"/>
        <v>0.25</v>
      </c>
      <c r="W27" s="22">
        <f t="shared" si="14"/>
        <v>0.25</v>
      </c>
      <c r="X27" s="22">
        <f t="shared" si="14"/>
        <v>0.21</v>
      </c>
    </row>
    <row r="29" spans="1:24" x14ac:dyDescent="0.35">
      <c r="N29" s="5" t="str">
        <f t="shared" ref="N29:X29" si="15">N4</f>
        <v>Exchange</v>
      </c>
      <c r="O29" s="5" t="str">
        <f t="shared" si="15"/>
        <v>Symbol</v>
      </c>
      <c r="P29" s="5" t="str">
        <f t="shared" si="15"/>
        <v>Unit</v>
      </c>
      <c r="Q29" s="5" t="str">
        <f t="shared" si="15"/>
        <v>WP-S</v>
      </c>
      <c r="R29" s="5" t="str">
        <f t="shared" si="15"/>
        <v>WP-E</v>
      </c>
      <c r="S29" s="5" t="str">
        <f t="shared" si="15"/>
        <v>GW-S</v>
      </c>
      <c r="T29" s="5" t="str">
        <f t="shared" si="15"/>
        <v>GW-E</v>
      </c>
      <c r="U29" s="5" t="str">
        <f t="shared" si="15"/>
        <v>LR-S</v>
      </c>
      <c r="V29" s="5" t="str">
        <f t="shared" si="15"/>
        <v>LR-M</v>
      </c>
      <c r="W29" s="5" t="str">
        <f t="shared" si="15"/>
        <v>WL-S</v>
      </c>
      <c r="X29" s="5" t="str">
        <f t="shared" si="15"/>
        <v>WP-S-II</v>
      </c>
    </row>
    <row r="30" spans="1:24" x14ac:dyDescent="0.35">
      <c r="N30" s="3" t="str">
        <f t="shared" ref="N30:P42" si="16">N5</f>
        <v>Biochar produced, dry</v>
      </c>
      <c r="O30" s="2" t="str">
        <f t="shared" si="16"/>
        <v>m_bc_dry</v>
      </c>
      <c r="P30" s="2" t="str">
        <f t="shared" si="16"/>
        <v>kg</v>
      </c>
      <c r="Q30" s="10">
        <f t="shared" ref="Q30:X32" si="17">Q5*Q$27</f>
        <v>0.25</v>
      </c>
      <c r="R30" s="10">
        <f t="shared" si="17"/>
        <v>0.25</v>
      </c>
      <c r="S30" s="10">
        <f t="shared" si="17"/>
        <v>0.25</v>
      </c>
      <c r="T30" s="10">
        <f t="shared" si="17"/>
        <v>0.25</v>
      </c>
      <c r="U30" s="10">
        <f t="shared" si="17"/>
        <v>0.25</v>
      </c>
      <c r="V30" s="10">
        <f t="shared" si="17"/>
        <v>0.25</v>
      </c>
      <c r="W30" s="10">
        <f t="shared" si="17"/>
        <v>0.25</v>
      </c>
      <c r="X30" s="10">
        <f t="shared" si="17"/>
        <v>0.21</v>
      </c>
    </row>
    <row r="31" spans="1:24" x14ac:dyDescent="0.35">
      <c r="N31" s="3" t="str">
        <f t="shared" si="16"/>
        <v>Electricity produced</v>
      </c>
      <c r="O31" s="2" t="str">
        <f t="shared" si="16"/>
        <v>o_e</v>
      </c>
      <c r="P31" s="2" t="str">
        <f t="shared" si="16"/>
        <v>kWh</v>
      </c>
      <c r="Q31" s="10">
        <f t="shared" si="17"/>
        <v>0</v>
      </c>
      <c r="R31" s="10">
        <f t="shared" si="17"/>
        <v>0</v>
      </c>
      <c r="S31" s="10">
        <f t="shared" si="17"/>
        <v>0</v>
      </c>
      <c r="T31" s="10">
        <f t="shared" si="17"/>
        <v>0</v>
      </c>
      <c r="U31" s="10">
        <f t="shared" si="17"/>
        <v>0</v>
      </c>
      <c r="V31" s="10">
        <f t="shared" si="17"/>
        <v>0</v>
      </c>
      <c r="W31" s="10">
        <f t="shared" si="17"/>
        <v>0</v>
      </c>
      <c r="X31" s="10">
        <f t="shared" si="17"/>
        <v>0</v>
      </c>
    </row>
    <row r="32" spans="1:24" x14ac:dyDescent="0.35">
      <c r="N32" s="3" t="str">
        <f t="shared" si="16"/>
        <v>District heat produced</v>
      </c>
      <c r="O32" s="2" t="str">
        <f t="shared" si="16"/>
        <v>o_dh</v>
      </c>
      <c r="P32" s="2" t="str">
        <f t="shared" si="16"/>
        <v>MJ</v>
      </c>
      <c r="Q32" s="10">
        <f t="shared" si="17"/>
        <v>9.3499999999999979</v>
      </c>
      <c r="R32" s="10">
        <f t="shared" si="17"/>
        <v>10.551049999999998</v>
      </c>
      <c r="S32" s="10">
        <f t="shared" si="17"/>
        <v>6.8166666666666647</v>
      </c>
      <c r="T32" s="10">
        <f t="shared" si="17"/>
        <v>8.017716666666665</v>
      </c>
      <c r="U32" s="10">
        <f t="shared" si="17"/>
        <v>6.8166666666666647</v>
      </c>
      <c r="V32" s="10">
        <f t="shared" si="17"/>
        <v>0</v>
      </c>
      <c r="W32" s="10">
        <f t="shared" si="17"/>
        <v>6.8166666666666647</v>
      </c>
      <c r="X32" s="10">
        <f t="shared" si="17"/>
        <v>10.356400000000001</v>
      </c>
    </row>
    <row r="33" spans="14:24" x14ac:dyDescent="0.35">
      <c r="Q33" s="11"/>
      <c r="R33" s="11"/>
      <c r="S33" s="11"/>
      <c r="T33" s="11"/>
      <c r="U33" s="11"/>
      <c r="V33" s="11"/>
      <c r="W33" s="11"/>
      <c r="X33" s="11"/>
    </row>
    <row r="34" spans="14:24" x14ac:dyDescent="0.35">
      <c r="N34" s="3" t="str">
        <f t="shared" si="16"/>
        <v>Biomass consumed, dry</v>
      </c>
      <c r="O34" s="2" t="str">
        <f t="shared" si="16"/>
        <v>m_bio_dry</v>
      </c>
      <c r="P34" s="2" t="str">
        <f t="shared" si="16"/>
        <v>kg</v>
      </c>
      <c r="Q34" s="11">
        <f t="shared" ref="Q34:X39" si="18">Q9*Q$27</f>
        <v>1</v>
      </c>
      <c r="R34" s="11">
        <f t="shared" si="18"/>
        <v>1</v>
      </c>
      <c r="S34" s="11">
        <f t="shared" si="18"/>
        <v>1</v>
      </c>
      <c r="T34" s="11">
        <f t="shared" si="18"/>
        <v>1</v>
      </c>
      <c r="U34" s="11">
        <f t="shared" si="18"/>
        <v>1</v>
      </c>
      <c r="V34" s="11">
        <f t="shared" si="18"/>
        <v>1</v>
      </c>
      <c r="W34" s="11">
        <f t="shared" si="18"/>
        <v>1</v>
      </c>
      <c r="X34" s="11">
        <f t="shared" si="18"/>
        <v>1</v>
      </c>
    </row>
    <row r="35" spans="14:24" x14ac:dyDescent="0.35">
      <c r="N35" s="3" t="str">
        <f t="shared" si="16"/>
        <v>Process electricity, heating</v>
      </c>
      <c r="O35" s="2" t="str">
        <f t="shared" si="16"/>
        <v>i_e</v>
      </c>
      <c r="P35" s="2" t="str">
        <f t="shared" si="16"/>
        <v>kWh</v>
      </c>
      <c r="Q35" s="10">
        <f t="shared" si="18"/>
        <v>0</v>
      </c>
      <c r="R35" s="10">
        <f t="shared" si="18"/>
        <v>0.39250000000000002</v>
      </c>
      <c r="S35" s="10">
        <f t="shared" si="18"/>
        <v>0</v>
      </c>
      <c r="T35" s="10">
        <f t="shared" si="18"/>
        <v>0.39250000000000002</v>
      </c>
      <c r="U35" s="10">
        <f t="shared" si="18"/>
        <v>0</v>
      </c>
      <c r="V35" s="10">
        <f t="shared" si="18"/>
        <v>0</v>
      </c>
      <c r="W35" s="10">
        <f t="shared" si="18"/>
        <v>0</v>
      </c>
      <c r="X35" s="10">
        <f t="shared" si="18"/>
        <v>0</v>
      </c>
    </row>
    <row r="36" spans="14:24" x14ac:dyDescent="0.35">
      <c r="N36" s="3" t="str">
        <f t="shared" si="16"/>
        <v>Process electricity, operation</v>
      </c>
      <c r="O36" s="2" t="str">
        <f t="shared" si="16"/>
        <v>i_e,p</v>
      </c>
      <c r="P36" s="2" t="str">
        <f t="shared" si="16"/>
        <v>kWh</v>
      </c>
      <c r="Q36" s="10">
        <f t="shared" si="18"/>
        <v>4.5499999999999999E-2</v>
      </c>
      <c r="R36" s="10">
        <f t="shared" si="18"/>
        <v>4.5499999999999999E-2</v>
      </c>
      <c r="S36" s="10">
        <f t="shared" si="18"/>
        <v>4.5499999999999999E-2</v>
      </c>
      <c r="T36" s="10">
        <f t="shared" si="18"/>
        <v>4.5499999999999999E-2</v>
      </c>
      <c r="U36" s="10">
        <f t="shared" si="18"/>
        <v>4.5499999999999999E-2</v>
      </c>
      <c r="V36" s="10">
        <f t="shared" si="18"/>
        <v>4.5499999999999999E-2</v>
      </c>
      <c r="W36" s="10">
        <f t="shared" si="18"/>
        <v>4.5499999999999999E-2</v>
      </c>
      <c r="X36" s="10">
        <f t="shared" si="18"/>
        <v>3.8219999999999997E-2</v>
      </c>
    </row>
    <row r="37" spans="14:24" x14ac:dyDescent="0.35">
      <c r="N37" s="3" t="str">
        <f t="shared" si="16"/>
        <v>Drying electricity, drying</v>
      </c>
      <c r="O37" s="2" t="str">
        <f t="shared" si="16"/>
        <v>i_e,d</v>
      </c>
      <c r="P37" s="2" t="str">
        <f t="shared" si="16"/>
        <v>kWh</v>
      </c>
      <c r="Q37" s="14">
        <f t="shared" si="18"/>
        <v>0</v>
      </c>
      <c r="R37" s="14">
        <f t="shared" si="18"/>
        <v>0</v>
      </c>
      <c r="S37" s="14">
        <f t="shared" si="18"/>
        <v>4.4444444444444446E-2</v>
      </c>
      <c r="T37" s="14">
        <f t="shared" si="18"/>
        <v>4.4444444444444446E-2</v>
      </c>
      <c r="U37" s="14">
        <f t="shared" si="18"/>
        <v>4.4444444444444446E-2</v>
      </c>
      <c r="V37" s="14">
        <f t="shared" si="18"/>
        <v>0</v>
      </c>
      <c r="W37" s="14">
        <f t="shared" si="18"/>
        <v>4.4444444444444446E-2</v>
      </c>
      <c r="X37" s="14">
        <f t="shared" si="18"/>
        <v>0</v>
      </c>
    </row>
    <row r="38" spans="14:24" x14ac:dyDescent="0.35">
      <c r="N38" s="3" t="str">
        <f t="shared" si="16"/>
        <v>Quenching water</v>
      </c>
      <c r="O38" s="2" t="str">
        <f t="shared" si="16"/>
        <v>q_w</v>
      </c>
      <c r="P38" s="2" t="str">
        <f t="shared" si="16"/>
        <v>kg</v>
      </c>
      <c r="Q38" s="10">
        <f t="shared" si="18"/>
        <v>0.4</v>
      </c>
      <c r="R38" s="10">
        <f t="shared" si="18"/>
        <v>0.4</v>
      </c>
      <c r="S38" s="10">
        <f t="shared" si="18"/>
        <v>0.4</v>
      </c>
      <c r="T38" s="10">
        <f t="shared" si="18"/>
        <v>0.4</v>
      </c>
      <c r="U38" s="10">
        <f t="shared" si="18"/>
        <v>0.4</v>
      </c>
      <c r="V38" s="10">
        <f t="shared" si="18"/>
        <v>0</v>
      </c>
      <c r="W38" s="10">
        <f t="shared" si="18"/>
        <v>0.4</v>
      </c>
      <c r="X38" s="10">
        <f t="shared" si="18"/>
        <v>0.33600000000000002</v>
      </c>
    </row>
    <row r="39" spans="14:24" x14ac:dyDescent="0.35">
      <c r="N39" s="3" t="str">
        <f t="shared" si="16"/>
        <v>Start-up LPG fuel</v>
      </c>
      <c r="O39" s="2" t="str">
        <f t="shared" si="16"/>
        <v>i_f</v>
      </c>
      <c r="P39" s="2" t="str">
        <f t="shared" si="16"/>
        <v>kg</v>
      </c>
      <c r="Q39" s="17">
        <f t="shared" si="18"/>
        <v>6.7500000000000004E-4</v>
      </c>
      <c r="R39" s="17">
        <f t="shared" si="18"/>
        <v>0</v>
      </c>
      <c r="S39" s="17">
        <f t="shared" si="18"/>
        <v>6.7500000000000004E-4</v>
      </c>
      <c r="T39" s="17">
        <f t="shared" si="18"/>
        <v>0</v>
      </c>
      <c r="U39" s="17">
        <f t="shared" si="18"/>
        <v>6.7500000000000004E-4</v>
      </c>
      <c r="V39" s="17">
        <f t="shared" si="18"/>
        <v>6.7500000000000004E-4</v>
      </c>
      <c r="W39" s="17">
        <f t="shared" si="18"/>
        <v>6.7500000000000004E-4</v>
      </c>
      <c r="X39" s="17">
        <f t="shared" si="18"/>
        <v>5.6700000000000001E-4</v>
      </c>
    </row>
    <row r="40" spans="14:24" x14ac:dyDescent="0.35">
      <c r="P40" s="2"/>
      <c r="Q40" s="11"/>
      <c r="R40" s="11"/>
      <c r="S40" s="11"/>
      <c r="T40" s="11"/>
      <c r="U40" s="11"/>
      <c r="V40" s="11"/>
      <c r="W40" s="11"/>
    </row>
    <row r="41" spans="14:24" x14ac:dyDescent="0.35">
      <c r="N41" s="3" t="str">
        <f t="shared" si="16"/>
        <v>M&amp;D of reactor</v>
      </c>
      <c r="O41" s="2" t="str">
        <f t="shared" si="16"/>
        <v>md</v>
      </c>
      <c r="P41" s="2" t="str">
        <f t="shared" si="16"/>
        <v>unit</v>
      </c>
      <c r="Q41" s="11">
        <f t="shared" ref="Q41:X42" si="19">Q16*Q$27</f>
        <v>0</v>
      </c>
      <c r="R41" s="11">
        <f t="shared" si="19"/>
        <v>0</v>
      </c>
      <c r="S41" s="11">
        <f t="shared" si="19"/>
        <v>0</v>
      </c>
      <c r="T41" s="11">
        <f t="shared" si="19"/>
        <v>0</v>
      </c>
      <c r="U41" s="11">
        <f t="shared" si="19"/>
        <v>0</v>
      </c>
      <c r="V41" s="11">
        <f t="shared" si="19"/>
        <v>0</v>
      </c>
      <c r="W41" s="11">
        <f t="shared" si="19"/>
        <v>0</v>
      </c>
      <c r="X41">
        <f t="shared" si="19"/>
        <v>0</v>
      </c>
    </row>
    <row r="42" spans="14:24" x14ac:dyDescent="0.35">
      <c r="N42" s="3" t="str">
        <f t="shared" si="16"/>
        <v>Ash to disposal</v>
      </c>
      <c r="O42" s="2" t="str">
        <f t="shared" si="16"/>
        <v>ash</v>
      </c>
      <c r="P42" s="2" t="str">
        <f t="shared" si="16"/>
        <v>kg</v>
      </c>
      <c r="Q42" s="17">
        <f t="shared" si="19"/>
        <v>2.5000000000000001E-4</v>
      </c>
      <c r="R42" s="17">
        <f t="shared" si="19"/>
        <v>2.5000000000000001E-4</v>
      </c>
      <c r="S42" s="17">
        <f t="shared" si="19"/>
        <v>2.5000000000000001E-4</v>
      </c>
      <c r="T42" s="17">
        <f t="shared" si="19"/>
        <v>2.5000000000000001E-4</v>
      </c>
      <c r="U42" s="17">
        <f t="shared" si="19"/>
        <v>2.5000000000000001E-4</v>
      </c>
      <c r="V42" s="17">
        <f t="shared" si="19"/>
        <v>2.5000000000000001E-4</v>
      </c>
      <c r="W42" s="17">
        <f t="shared" si="19"/>
        <v>2.5000000000000001E-4</v>
      </c>
      <c r="X42" s="17">
        <f t="shared" si="19"/>
        <v>2.5000000000000001E-4</v>
      </c>
    </row>
  </sheetData>
  <mergeCells count="2">
    <mergeCell ref="D3:J3"/>
    <mergeCell ref="Q3:W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A18" sqref="A18:J31"/>
    </sheetView>
  </sheetViews>
  <sheetFormatPr defaultRowHeight="14.5" x14ac:dyDescent="0.35"/>
  <cols>
    <col min="1" max="3" width="8.7265625" customWidth="1"/>
    <col min="12" max="12" width="16.54296875" customWidth="1"/>
    <col min="13" max="13" width="13.7265625" customWidth="1"/>
    <col min="14" max="14" width="51.81640625" customWidth="1"/>
    <col min="18" max="18" width="7.453125" customWidth="1"/>
  </cols>
  <sheetData>
    <row r="1" spans="1:18" x14ac:dyDescent="0.35">
      <c r="A1" t="str">
        <f>'pyrolysis operation'!N3</f>
        <v>Process exchanges, scaled for 1 kg of biochar produced</v>
      </c>
      <c r="B1">
        <f>'pyrolysis operation'!O3</f>
        <v>0</v>
      </c>
      <c r="C1">
        <f>'pyrolysis operation'!P3</f>
        <v>0</v>
      </c>
      <c r="D1" t="str">
        <f>'pyrolysis operation'!Q3</f>
        <v>Supply chains</v>
      </c>
      <c r="E1">
        <f>'pyrolysis operation'!R3</f>
        <v>0</v>
      </c>
      <c r="F1">
        <f>'pyrolysis operation'!S3</f>
        <v>0</v>
      </c>
      <c r="G1">
        <f>'pyrolysis operation'!T3</f>
        <v>0</v>
      </c>
      <c r="H1">
        <f>'pyrolysis operation'!U3</f>
        <v>0</v>
      </c>
      <c r="I1">
        <f>'pyrolysis operation'!V3</f>
        <v>0</v>
      </c>
      <c r="J1">
        <f>'pyrolysis operation'!W3</f>
        <v>0</v>
      </c>
    </row>
    <row r="2" spans="1:18" x14ac:dyDescent="0.35">
      <c r="A2" t="str">
        <f>'pyrolysis operation'!N4</f>
        <v>Exchange</v>
      </c>
      <c r="B2" t="str">
        <f>'pyrolysis operation'!O4</f>
        <v>Symbol</v>
      </c>
      <c r="C2" t="str">
        <f>'pyrolysis operation'!P4</f>
        <v>Unit</v>
      </c>
      <c r="D2" t="str">
        <f>'pyrolysis operation'!Q4</f>
        <v>WP-S</v>
      </c>
      <c r="E2" t="str">
        <f>'pyrolysis operation'!R4</f>
        <v>WP-E</v>
      </c>
      <c r="F2" t="str">
        <f>'pyrolysis operation'!S4</f>
        <v>GW-S</v>
      </c>
      <c r="G2" t="str">
        <f>'pyrolysis operation'!T4</f>
        <v>GW-E</v>
      </c>
      <c r="H2" t="str">
        <f>'pyrolysis operation'!U4</f>
        <v>LR-S</v>
      </c>
      <c r="I2" t="str">
        <f>'pyrolysis operation'!V4</f>
        <v>LR-M</v>
      </c>
      <c r="J2" t="str">
        <f>'pyrolysis operation'!W4</f>
        <v>WL-S</v>
      </c>
      <c r="K2" t="s">
        <v>37</v>
      </c>
      <c r="L2" s="1" t="s">
        <v>152</v>
      </c>
      <c r="M2" s="1" t="s">
        <v>2</v>
      </c>
      <c r="N2" s="1" t="s">
        <v>153</v>
      </c>
    </row>
    <row r="3" spans="1:18" x14ac:dyDescent="0.35">
      <c r="A3" t="str">
        <f>'pyrolysis operation'!N5</f>
        <v>Biochar produced, dry</v>
      </c>
      <c r="B3" t="str">
        <f>'pyrolysis operation'!O5</f>
        <v>m_bc_dry</v>
      </c>
      <c r="C3" t="str">
        <f>'pyrolysis operation'!P5</f>
        <v>kg</v>
      </c>
      <c r="D3">
        <f>'pyrolysis operation'!Q5</f>
        <v>1</v>
      </c>
      <c r="E3">
        <f>'pyrolysis operation'!R5</f>
        <v>1</v>
      </c>
      <c r="F3">
        <f>'pyrolysis operation'!S5</f>
        <v>1</v>
      </c>
      <c r="G3">
        <f>'pyrolysis operation'!T5</f>
        <v>1</v>
      </c>
      <c r="H3">
        <f>'pyrolysis operation'!U5</f>
        <v>1</v>
      </c>
      <c r="I3">
        <f>'pyrolysis operation'!V5</f>
        <v>1</v>
      </c>
      <c r="J3">
        <f>'pyrolysis operation'!W5</f>
        <v>1</v>
      </c>
      <c r="L3">
        <v>2.56299999999999</v>
      </c>
      <c r="M3" t="s">
        <v>94</v>
      </c>
      <c r="N3" t="s">
        <v>95</v>
      </c>
      <c r="O3" t="s">
        <v>95</v>
      </c>
      <c r="P3" t="s">
        <v>96</v>
      </c>
      <c r="Q3" t="s">
        <v>97</v>
      </c>
      <c r="R3" t="s">
        <v>98</v>
      </c>
    </row>
    <row r="4" spans="1:18" x14ac:dyDescent="0.35">
      <c r="A4" t="str">
        <f>'pyrolysis operation'!N6</f>
        <v>Electricity produced</v>
      </c>
      <c r="B4" t="str">
        <f>'pyrolysis operation'!O6</f>
        <v>o_e</v>
      </c>
      <c r="C4" t="str">
        <f>'pyrolysis operation'!P6</f>
        <v>kWh</v>
      </c>
      <c r="D4">
        <f>'pyrolysis operation'!Q6</f>
        <v>0</v>
      </c>
      <c r="E4">
        <f>'pyrolysis operation'!R6</f>
        <v>0</v>
      </c>
      <c r="F4">
        <f>'pyrolysis operation'!S6</f>
        <v>0</v>
      </c>
      <c r="G4">
        <f>'pyrolysis operation'!T6</f>
        <v>0</v>
      </c>
      <c r="H4">
        <f>'pyrolysis operation'!U6</f>
        <v>0</v>
      </c>
      <c r="I4">
        <f>'pyrolysis operation'!V6</f>
        <v>0</v>
      </c>
      <c r="J4">
        <f>'pyrolysis operation'!W6</f>
        <v>0</v>
      </c>
      <c r="L4">
        <v>4</v>
      </c>
      <c r="M4" t="s">
        <v>94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</row>
    <row r="5" spans="1:18" x14ac:dyDescent="0.35">
      <c r="A5" t="str">
        <f>'pyrolysis operation'!N7</f>
        <v>District heat produced</v>
      </c>
      <c r="B5" t="str">
        <f>'pyrolysis operation'!O7</f>
        <v>o_dh</v>
      </c>
      <c r="C5" t="str">
        <f>'pyrolysis operation'!P7</f>
        <v>MJ</v>
      </c>
      <c r="D5">
        <f>'pyrolysis operation'!Q7</f>
        <v>37.399999999999991</v>
      </c>
      <c r="E5">
        <f>'pyrolysis operation'!R7</f>
        <v>42.204199999999993</v>
      </c>
      <c r="F5">
        <f>'pyrolysis operation'!S7</f>
        <v>27.266666666666659</v>
      </c>
      <c r="G5">
        <f>'pyrolysis operation'!T7</f>
        <v>32.07086666666666</v>
      </c>
      <c r="H5">
        <f>'pyrolysis operation'!U7</f>
        <v>27.266666666666659</v>
      </c>
      <c r="I5">
        <f>'pyrolysis operation'!V7</f>
        <v>0</v>
      </c>
      <c r="J5">
        <f>'pyrolysis operation'!W7</f>
        <v>27.266666666666659</v>
      </c>
      <c r="L5" s="27">
        <v>8.9285999999999996E-8</v>
      </c>
      <c r="M5" t="s">
        <v>66</v>
      </c>
      <c r="N5" t="s">
        <v>104</v>
      </c>
      <c r="O5" t="s">
        <v>105</v>
      </c>
      <c r="P5" t="s">
        <v>106</v>
      </c>
      <c r="Q5" t="s">
        <v>97</v>
      </c>
    </row>
    <row r="6" spans="1:18" x14ac:dyDescent="0.35">
      <c r="A6">
        <f>'pyrolysis operation'!N8</f>
        <v>0</v>
      </c>
      <c r="B6">
        <f>'pyrolysis operation'!O8</f>
        <v>0</v>
      </c>
      <c r="C6">
        <f>'pyrolysis operation'!P8</f>
        <v>0</v>
      </c>
      <c r="D6">
        <f>'pyrolysis operation'!Q8</f>
        <v>0</v>
      </c>
      <c r="E6">
        <f>'pyrolysis operation'!R8</f>
        <v>0</v>
      </c>
      <c r="F6">
        <f>'pyrolysis operation'!S8</f>
        <v>0</v>
      </c>
      <c r="G6">
        <f>'pyrolysis operation'!T8</f>
        <v>0</v>
      </c>
      <c r="H6">
        <f>'pyrolysis operation'!U8</f>
        <v>0</v>
      </c>
      <c r="I6">
        <f>'pyrolysis operation'!V8</f>
        <v>0</v>
      </c>
      <c r="J6">
        <f>'pyrolysis operation'!W8</f>
        <v>0</v>
      </c>
      <c r="L6">
        <v>-27.266666666666602</v>
      </c>
      <c r="M6" t="s">
        <v>107</v>
      </c>
      <c r="N6" t="s">
        <v>108</v>
      </c>
      <c r="O6" t="s">
        <v>109</v>
      </c>
      <c r="P6" t="s">
        <v>101</v>
      </c>
      <c r="Q6" t="s">
        <v>97</v>
      </c>
      <c r="R6" t="s">
        <v>110</v>
      </c>
    </row>
    <row r="7" spans="1:18" x14ac:dyDescent="0.35">
      <c r="A7" t="str">
        <f>'pyrolysis operation'!N9</f>
        <v>Biomass consumed, dry</v>
      </c>
      <c r="B7" t="str">
        <f>'pyrolysis operation'!O9</f>
        <v>m_bio_dry</v>
      </c>
      <c r="C7" t="str">
        <f>'pyrolysis operation'!P9</f>
        <v>kg</v>
      </c>
      <c r="D7">
        <f>'pyrolysis operation'!Q9</f>
        <v>4</v>
      </c>
      <c r="E7">
        <f>'pyrolysis operation'!R9</f>
        <v>4</v>
      </c>
      <c r="F7">
        <f>'pyrolysis operation'!S9</f>
        <v>4</v>
      </c>
      <c r="G7">
        <f>'pyrolysis operation'!T9</f>
        <v>4</v>
      </c>
      <c r="H7">
        <f>'pyrolysis operation'!U9</f>
        <v>4</v>
      </c>
      <c r="I7">
        <f>'pyrolysis operation'!V9</f>
        <v>4</v>
      </c>
      <c r="J7">
        <f>'pyrolysis operation'!W9</f>
        <v>4</v>
      </c>
      <c r="L7">
        <v>0.35977777777777697</v>
      </c>
      <c r="M7" t="s">
        <v>111</v>
      </c>
      <c r="N7" t="s">
        <v>112</v>
      </c>
      <c r="O7" t="s">
        <v>113</v>
      </c>
      <c r="P7" t="s">
        <v>101</v>
      </c>
      <c r="Q7" t="s">
        <v>114</v>
      </c>
      <c r="R7" t="s">
        <v>115</v>
      </c>
    </row>
    <row r="8" spans="1:18" x14ac:dyDescent="0.35">
      <c r="A8" t="str">
        <f>'pyrolysis operation'!N10</f>
        <v>Process electricity, heating</v>
      </c>
      <c r="B8" t="str">
        <f>'pyrolysis operation'!O10</f>
        <v>i_e</v>
      </c>
      <c r="C8" t="str">
        <f>'pyrolysis operation'!P10</f>
        <v>kWh</v>
      </c>
      <c r="D8">
        <f>'pyrolysis operation'!Q10</f>
        <v>0</v>
      </c>
      <c r="E8">
        <f>'pyrolysis operation'!R10</f>
        <v>1.57</v>
      </c>
      <c r="F8">
        <f>'pyrolysis operation'!S10</f>
        <v>0</v>
      </c>
      <c r="G8">
        <f>'pyrolysis operation'!T10</f>
        <v>1.57</v>
      </c>
      <c r="H8">
        <f>'pyrolysis operation'!U10</f>
        <v>0</v>
      </c>
      <c r="I8">
        <f>'pyrolysis operation'!V10</f>
        <v>0</v>
      </c>
      <c r="J8">
        <f>'pyrolysis operation'!W10</f>
        <v>0</v>
      </c>
      <c r="L8">
        <v>1.6</v>
      </c>
      <c r="M8" t="s">
        <v>94</v>
      </c>
      <c r="N8" t="s">
        <v>116</v>
      </c>
      <c r="O8" t="s">
        <v>117</v>
      </c>
      <c r="P8" t="s">
        <v>101</v>
      </c>
      <c r="Q8" t="s">
        <v>114</v>
      </c>
      <c r="R8" t="s">
        <v>118</v>
      </c>
    </row>
    <row r="9" spans="1:18" x14ac:dyDescent="0.35">
      <c r="A9" t="str">
        <f>'pyrolysis operation'!N11</f>
        <v>Process electricity, operation</v>
      </c>
      <c r="B9" t="str">
        <f>'pyrolysis operation'!O11</f>
        <v>i_e,p</v>
      </c>
      <c r="C9" t="str">
        <f>'pyrolysis operation'!P11</f>
        <v>kWh</v>
      </c>
      <c r="D9">
        <f>'pyrolysis operation'!Q11</f>
        <v>0.182</v>
      </c>
      <c r="E9">
        <f>'pyrolysis operation'!R11</f>
        <v>0.182</v>
      </c>
      <c r="F9">
        <f>'pyrolysis operation'!S11</f>
        <v>0.182</v>
      </c>
      <c r="G9">
        <f>'pyrolysis operation'!T11</f>
        <v>0.182</v>
      </c>
      <c r="H9">
        <f>'pyrolysis operation'!U11</f>
        <v>0.182</v>
      </c>
      <c r="I9">
        <f>'pyrolysis operation'!V11</f>
        <v>0.182</v>
      </c>
      <c r="J9">
        <f>'pyrolysis operation'!W11</f>
        <v>0.182</v>
      </c>
      <c r="L9">
        <v>2.7000000000000001E-3</v>
      </c>
      <c r="M9" t="s">
        <v>94</v>
      </c>
      <c r="N9" t="s">
        <v>119</v>
      </c>
      <c r="O9" t="s">
        <v>120</v>
      </c>
      <c r="P9" t="s">
        <v>121</v>
      </c>
      <c r="Q9" t="s">
        <v>114</v>
      </c>
      <c r="R9" t="s">
        <v>122</v>
      </c>
    </row>
    <row r="10" spans="1:18" x14ac:dyDescent="0.35">
      <c r="A10" t="str">
        <f>'pyrolysis operation'!N12</f>
        <v>Drying electricity, drying</v>
      </c>
      <c r="B10" t="str">
        <f>'pyrolysis operation'!O12</f>
        <v>i_e,d</v>
      </c>
      <c r="C10" t="str">
        <f>'pyrolysis operation'!P12</f>
        <v>kWh</v>
      </c>
      <c r="D10">
        <f>'pyrolysis operation'!Q12</f>
        <v>0</v>
      </c>
      <c r="E10">
        <f>'pyrolysis operation'!R12</f>
        <v>0</v>
      </c>
      <c r="F10">
        <f>'pyrolysis operation'!S12</f>
        <v>0.17777777777777778</v>
      </c>
      <c r="G10">
        <f>'pyrolysis operation'!T12</f>
        <v>0.17777777777777778</v>
      </c>
      <c r="H10">
        <f>'pyrolysis operation'!U12</f>
        <v>0.17777777777777778</v>
      </c>
      <c r="I10">
        <f>'pyrolysis operation'!V12</f>
        <v>0</v>
      </c>
      <c r="J10">
        <f>'pyrolysis operation'!W12</f>
        <v>0.17777777777777778</v>
      </c>
      <c r="L10">
        <v>5.8823529411764696E-3</v>
      </c>
      <c r="M10" t="s">
        <v>123</v>
      </c>
      <c r="N10" t="s">
        <v>124</v>
      </c>
      <c r="O10" t="s">
        <v>125</v>
      </c>
      <c r="P10" t="s">
        <v>126</v>
      </c>
      <c r="Q10" t="s">
        <v>114</v>
      </c>
      <c r="R10" t="s">
        <v>127</v>
      </c>
    </row>
    <row r="11" spans="1:18" x14ac:dyDescent="0.35">
      <c r="A11" t="str">
        <f>'pyrolysis operation'!N13</f>
        <v>Quenching water</v>
      </c>
      <c r="B11" t="str">
        <f>'pyrolysis operation'!O13</f>
        <v>q_w</v>
      </c>
      <c r="C11" t="str">
        <f>'pyrolysis operation'!P13</f>
        <v>kg</v>
      </c>
      <c r="D11">
        <f>'pyrolysis operation'!Q13</f>
        <v>1.6</v>
      </c>
      <c r="E11">
        <f>'pyrolysis operation'!R13</f>
        <v>1.6</v>
      </c>
      <c r="F11">
        <f>'pyrolysis operation'!S13</f>
        <v>1.6</v>
      </c>
      <c r="G11">
        <f>'pyrolysis operation'!T13</f>
        <v>1.6</v>
      </c>
      <c r="H11">
        <f>'pyrolysis operation'!U13</f>
        <v>1.6</v>
      </c>
      <c r="I11">
        <f>'pyrolysis operation'!V13</f>
        <v>0</v>
      </c>
      <c r="J11">
        <f>'pyrolysis operation'!W13</f>
        <v>1.6</v>
      </c>
    </row>
    <row r="12" spans="1:18" x14ac:dyDescent="0.35">
      <c r="A12" t="str">
        <f>'pyrolysis operation'!N14</f>
        <v>Start-up LPG fuel</v>
      </c>
      <c r="B12" t="str">
        <f>'pyrolysis operation'!O14</f>
        <v>i_f</v>
      </c>
      <c r="C12" t="str">
        <f>'pyrolysis operation'!P14</f>
        <v>kg</v>
      </c>
      <c r="D12">
        <f>'pyrolysis operation'!Q14</f>
        <v>2.7000000000000001E-3</v>
      </c>
      <c r="E12">
        <f>'pyrolysis operation'!R14</f>
        <v>0</v>
      </c>
      <c r="F12">
        <f>'pyrolysis operation'!S14</f>
        <v>2.7000000000000001E-3</v>
      </c>
      <c r="G12">
        <f>'pyrolysis operation'!T14</f>
        <v>0</v>
      </c>
      <c r="H12">
        <f>'pyrolysis operation'!U14</f>
        <v>2.7000000000000001E-3</v>
      </c>
      <c r="I12">
        <f>'pyrolysis operation'!V14</f>
        <v>2.7000000000000001E-3</v>
      </c>
      <c r="J12">
        <f>'pyrolysis operation'!W14</f>
        <v>2.7000000000000001E-3</v>
      </c>
      <c r="L12" t="s">
        <v>6</v>
      </c>
    </row>
    <row r="13" spans="1:18" x14ac:dyDescent="0.35">
      <c r="A13">
        <f>'pyrolysis operation'!N15</f>
        <v>0</v>
      </c>
      <c r="B13">
        <f>'pyrolysis operation'!O15</f>
        <v>0</v>
      </c>
      <c r="C13">
        <f>'pyrolysis operation'!P15</f>
        <v>0</v>
      </c>
      <c r="D13">
        <f>'pyrolysis operation'!Q15</f>
        <v>0</v>
      </c>
      <c r="E13">
        <f>'pyrolysis operation'!R15</f>
        <v>0</v>
      </c>
      <c r="F13">
        <f>'pyrolysis operation'!S15</f>
        <v>0</v>
      </c>
      <c r="G13">
        <f>'pyrolysis operation'!T15</f>
        <v>0</v>
      </c>
      <c r="H13">
        <f>'pyrolysis operation'!U15</f>
        <v>0</v>
      </c>
      <c r="I13">
        <f>'pyrolysis operation'!V15</f>
        <v>0</v>
      </c>
      <c r="J13">
        <f>'pyrolysis operation'!W15</f>
        <v>0</v>
      </c>
      <c r="L13">
        <v>3.4246666666666599</v>
      </c>
      <c r="M13" t="s">
        <v>94</v>
      </c>
      <c r="N13" t="s">
        <v>95</v>
      </c>
      <c r="O13" t="s">
        <v>95</v>
      </c>
      <c r="P13" t="s">
        <v>96</v>
      </c>
      <c r="Q13" t="s">
        <v>97</v>
      </c>
      <c r="R13" t="s">
        <v>128</v>
      </c>
    </row>
    <row r="14" spans="1:18" x14ac:dyDescent="0.35">
      <c r="A14" t="str">
        <f>'pyrolysis operation'!N16</f>
        <v>M&amp;D of reactor</v>
      </c>
      <c r="B14" t="str">
        <f>'pyrolysis operation'!O16</f>
        <v>md</v>
      </c>
      <c r="C14" t="str">
        <f>'pyrolysis operation'!P16</f>
        <v>unit</v>
      </c>
      <c r="D14">
        <f>'pyrolysis operation'!Q16</f>
        <v>0</v>
      </c>
      <c r="E14">
        <f>'pyrolysis operation'!R16</f>
        <v>0</v>
      </c>
      <c r="F14">
        <f>'pyrolysis operation'!S16</f>
        <v>0</v>
      </c>
      <c r="G14">
        <f>'pyrolysis operation'!T16</f>
        <v>0</v>
      </c>
      <c r="H14">
        <f>'pyrolysis operation'!U16</f>
        <v>0</v>
      </c>
      <c r="I14">
        <f>'pyrolysis operation'!V16</f>
        <v>0</v>
      </c>
      <c r="J14">
        <f>'pyrolysis operation'!W16</f>
        <v>0</v>
      </c>
      <c r="L14">
        <v>4</v>
      </c>
      <c r="M14" t="s">
        <v>94</v>
      </c>
      <c r="N14" t="s">
        <v>129</v>
      </c>
      <c r="O14" t="s">
        <v>130</v>
      </c>
      <c r="P14" t="s">
        <v>101</v>
      </c>
      <c r="Q14" t="s">
        <v>102</v>
      </c>
      <c r="R14" t="s">
        <v>131</v>
      </c>
    </row>
    <row r="15" spans="1:18" x14ac:dyDescent="0.35">
      <c r="L15" s="27">
        <v>8.9285999999999996E-8</v>
      </c>
      <c r="M15" t="s">
        <v>66</v>
      </c>
      <c r="N15" t="s">
        <v>104</v>
      </c>
      <c r="O15" t="s">
        <v>105</v>
      </c>
      <c r="P15" t="s">
        <v>106</v>
      </c>
      <c r="Q15" t="s">
        <v>97</v>
      </c>
    </row>
    <row r="16" spans="1:18" x14ac:dyDescent="0.35">
      <c r="L16">
        <v>-37.399999999999899</v>
      </c>
      <c r="M16" t="s">
        <v>107</v>
      </c>
      <c r="N16" t="s">
        <v>108</v>
      </c>
      <c r="O16" t="s">
        <v>109</v>
      </c>
      <c r="P16" t="s">
        <v>101</v>
      </c>
      <c r="Q16" t="s">
        <v>97</v>
      </c>
      <c r="R16" t="s">
        <v>132</v>
      </c>
    </row>
    <row r="17" spans="1:18" x14ac:dyDescent="0.35">
      <c r="L17">
        <v>0.182</v>
      </c>
      <c r="M17" t="s">
        <v>111</v>
      </c>
      <c r="N17" t="s">
        <v>112</v>
      </c>
      <c r="O17" t="s">
        <v>113</v>
      </c>
      <c r="P17" t="s">
        <v>101</v>
      </c>
      <c r="Q17" t="s">
        <v>114</v>
      </c>
      <c r="R17" t="s">
        <v>133</v>
      </c>
    </row>
    <row r="18" spans="1:18" x14ac:dyDescent="0.35">
      <c r="A18" s="4" t="s">
        <v>43</v>
      </c>
      <c r="B18" s="2"/>
      <c r="C18" s="2"/>
      <c r="D18" s="26" t="s">
        <v>4</v>
      </c>
      <c r="E18" s="26"/>
      <c r="F18" s="26"/>
      <c r="G18" s="26"/>
      <c r="H18" s="26"/>
      <c r="I18" s="26"/>
      <c r="J18" s="26"/>
      <c r="L18">
        <v>1.6</v>
      </c>
      <c r="M18" t="s">
        <v>94</v>
      </c>
      <c r="N18" t="s">
        <v>116</v>
      </c>
      <c r="O18" t="s">
        <v>117</v>
      </c>
      <c r="P18" t="s">
        <v>101</v>
      </c>
      <c r="Q18" t="s">
        <v>114</v>
      </c>
      <c r="R18" t="s">
        <v>134</v>
      </c>
    </row>
    <row r="19" spans="1:18" x14ac:dyDescent="0.35">
      <c r="A19" s="25" t="s">
        <v>44</v>
      </c>
      <c r="B19" s="25" t="s">
        <v>9</v>
      </c>
      <c r="C19" s="25" t="s">
        <v>2</v>
      </c>
      <c r="D19" s="25" t="s">
        <v>6</v>
      </c>
      <c r="E19" s="25" t="s">
        <v>5</v>
      </c>
      <c r="F19" s="25" t="s">
        <v>37</v>
      </c>
      <c r="G19" s="25" t="s">
        <v>38</v>
      </c>
      <c r="H19" s="25" t="s">
        <v>39</v>
      </c>
      <c r="I19" s="25" t="s">
        <v>40</v>
      </c>
      <c r="J19" s="25" t="s">
        <v>41</v>
      </c>
      <c r="L19">
        <v>2.7000000000000001E-3</v>
      </c>
      <c r="M19" t="s">
        <v>94</v>
      </c>
      <c r="N19" t="s">
        <v>119</v>
      </c>
      <c r="O19" t="s">
        <v>120</v>
      </c>
      <c r="P19" t="s">
        <v>121</v>
      </c>
      <c r="Q19" t="s">
        <v>114</v>
      </c>
      <c r="R19" t="s">
        <v>135</v>
      </c>
    </row>
    <row r="20" spans="1:18" x14ac:dyDescent="0.35">
      <c r="A20" s="3" t="s">
        <v>51</v>
      </c>
      <c r="B20" s="2" t="s">
        <v>45</v>
      </c>
      <c r="C20" s="2" t="s">
        <v>46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L20">
        <v>5.8823529411764696E-3</v>
      </c>
      <c r="M20" t="s">
        <v>123</v>
      </c>
      <c r="N20" t="s">
        <v>124</v>
      </c>
      <c r="O20" t="s">
        <v>125</v>
      </c>
      <c r="P20" t="s">
        <v>126</v>
      </c>
      <c r="Q20" t="s">
        <v>114</v>
      </c>
      <c r="R20" t="s">
        <v>127</v>
      </c>
    </row>
    <row r="21" spans="1:18" x14ac:dyDescent="0.35">
      <c r="A21" s="3" t="s">
        <v>52</v>
      </c>
      <c r="B21" s="2" t="s">
        <v>47</v>
      </c>
      <c r="C21" s="2" t="s">
        <v>49</v>
      </c>
      <c r="D21" s="11" t="e">
        <f t="shared" ref="D21:J21" si="0">#REF!*#REF!*(#REF!/#REF!+#REF!*3.6-#REF!)</f>
        <v>#REF!</v>
      </c>
      <c r="E21" s="11" t="e">
        <f t="shared" ref="E21:J21" si="1">#REF!*#REF!*(#REF!/#REF!+#REF!*3.6-#REF!)</f>
        <v>#REF!</v>
      </c>
      <c r="F21" s="11" t="e">
        <f t="shared" ref="F21:J21" si="2">#REF!*#REF!*(#REF!/#REF!+#REF!*3.6-#REF!)</f>
        <v>#REF!</v>
      </c>
      <c r="G21" s="11" t="e">
        <f t="shared" ref="G21:J21" si="3">#REF!*#REF!*(#REF!/#REF!+#REF!*3.6-#REF!)</f>
        <v>#REF!</v>
      </c>
      <c r="H21" s="11" t="e">
        <f t="shared" ref="H21:J21" si="4">#REF!*#REF!*(#REF!/#REF!+#REF!*3.6-#REF!)</f>
        <v>#REF!</v>
      </c>
      <c r="I21" s="11" t="e">
        <f t="shared" ref="I21:J21" si="5">#REF!*#REF!*(#REF!/#REF!+#REF!*3.6-#REF!)</f>
        <v>#REF!</v>
      </c>
      <c r="J21" s="11" t="e">
        <f t="shared" ref="J21" si="6">#REF!*#REF!*(#REF!/#REF!+#REF!*3.6-#REF!)</f>
        <v>#REF!</v>
      </c>
    </row>
    <row r="22" spans="1:18" x14ac:dyDescent="0.35">
      <c r="A22" s="23" t="s">
        <v>53</v>
      </c>
      <c r="B22" s="2" t="s">
        <v>48</v>
      </c>
      <c r="C22" s="2" t="s">
        <v>50</v>
      </c>
      <c r="D22" s="11" t="e">
        <f>#REF!*(#REF!/#REF!+#REF!*3.6-#REF!)-(1-#REF!)*#REF!/#REF!*(1/(1-#REF!)-1/(1-#REF!))</f>
        <v>#REF!</v>
      </c>
      <c r="E22" s="11" t="e">
        <f t="shared" ref="E22:J22" si="7">#REF!*(#REF!/#REF!+#REF!*3.6-#REF!)-(1-#REF!)*#REF!/#REF!*(1/(1-#REF!)-1/(1-#REF!))</f>
        <v>#REF!</v>
      </c>
      <c r="F22" s="11" t="e">
        <f t="shared" ref="F22:J22" si="8">#REF!*(#REF!/#REF!+#REF!*3.6-#REF!)-(1-#REF!)*#REF!/#REF!*(1/(1-#REF!)-1/(1-#REF!))</f>
        <v>#REF!</v>
      </c>
      <c r="G22" s="11" t="e">
        <f t="shared" ref="G22:J22" si="9">#REF!*(#REF!/#REF!+#REF!*3.6-#REF!)-(1-#REF!)*#REF!/#REF!*(1/(1-#REF!)-1/(1-#REF!))</f>
        <v>#REF!</v>
      </c>
      <c r="H22" s="11" t="e">
        <f t="shared" ref="H22:J22" si="10">#REF!*(#REF!/#REF!+#REF!*3.6-#REF!)-(1-#REF!)*#REF!/#REF!*(1/(1-#REF!)-1/(1-#REF!))</f>
        <v>#REF!</v>
      </c>
      <c r="I22" s="11" t="e">
        <f t="shared" ref="I22:J22" si="11">#REF!*(#REF!/#REF!+#REF!*3.6-#REF!)-(1-#REF!)*#REF!/#REF!*(1/(1-#REF!)-1/(1-#REF!))</f>
        <v>#REF!</v>
      </c>
      <c r="J22" s="11" t="e">
        <f t="shared" ref="J22" si="12">#REF!*(#REF!/#REF!+#REF!*3.6-#REF!)-(1-#REF!)*#REF!/#REF!*(1/(1-#REF!)-1/(1-#REF!))</f>
        <v>#REF!</v>
      </c>
      <c r="L22" t="s">
        <v>41</v>
      </c>
    </row>
    <row r="23" spans="1:18" x14ac:dyDescent="0.35">
      <c r="D23" s="11"/>
      <c r="E23" s="11"/>
      <c r="F23" s="11"/>
      <c r="G23" s="11"/>
      <c r="H23" s="11"/>
      <c r="I23" s="11"/>
      <c r="J23" s="11"/>
      <c r="L23">
        <v>2.9919999999999898</v>
      </c>
      <c r="M23" t="s">
        <v>94</v>
      </c>
      <c r="N23" t="s">
        <v>95</v>
      </c>
      <c r="O23" t="s">
        <v>95</v>
      </c>
      <c r="P23" t="s">
        <v>96</v>
      </c>
      <c r="Q23" t="s">
        <v>97</v>
      </c>
      <c r="R23" t="s">
        <v>136</v>
      </c>
    </row>
    <row r="24" spans="1:18" x14ac:dyDescent="0.35">
      <c r="A24" s="23" t="s">
        <v>67</v>
      </c>
      <c r="B24" s="2" t="s">
        <v>68</v>
      </c>
      <c r="C24" s="2" t="s">
        <v>46</v>
      </c>
      <c r="D24" s="11" t="e">
        <f t="shared" ref="D24:J24" si="13">1/#REF!</f>
        <v>#REF!</v>
      </c>
      <c r="E24" s="11" t="e">
        <f t="shared" ref="E24:J24" si="14">1/#REF!</f>
        <v>#REF!</v>
      </c>
      <c r="F24" s="11" t="e">
        <f t="shared" ref="F24:J24" si="15">1/#REF!</f>
        <v>#REF!</v>
      </c>
      <c r="G24" s="11" t="e">
        <f t="shared" ref="G24:J24" si="16">1/#REF!</f>
        <v>#REF!</v>
      </c>
      <c r="H24" s="11" t="e">
        <f t="shared" ref="H24:J24" si="17">1/#REF!</f>
        <v>#REF!</v>
      </c>
      <c r="I24" s="11" t="e">
        <f t="shared" ref="I24:J24" si="18">1/#REF!</f>
        <v>#REF!</v>
      </c>
      <c r="J24" s="11" t="e">
        <f t="shared" ref="J24" si="19">1/#REF!</f>
        <v>#REF!</v>
      </c>
      <c r="L24">
        <v>4</v>
      </c>
      <c r="M24" t="s">
        <v>94</v>
      </c>
      <c r="N24" t="s">
        <v>137</v>
      </c>
      <c r="O24" t="s">
        <v>138</v>
      </c>
      <c r="P24" t="s">
        <v>101</v>
      </c>
      <c r="Q24" t="s">
        <v>102</v>
      </c>
      <c r="R24" t="s">
        <v>139</v>
      </c>
    </row>
    <row r="25" spans="1:18" x14ac:dyDescent="0.35">
      <c r="A25" s="23" t="s">
        <v>54</v>
      </c>
      <c r="B25" s="2" t="s">
        <v>61</v>
      </c>
      <c r="C25" s="2" t="s">
        <v>49</v>
      </c>
      <c r="D25" s="11" t="e">
        <f t="shared" ref="D25:J25" si="20">#REF!</f>
        <v>#REF!</v>
      </c>
      <c r="E25" s="11" t="e">
        <f t="shared" ref="E25:J25" si="21">#REF!</f>
        <v>#REF!</v>
      </c>
      <c r="F25" s="11" t="e">
        <f t="shared" ref="F25:J25" si="22">#REF!</f>
        <v>#REF!</v>
      </c>
      <c r="G25" s="11" t="e">
        <f t="shared" ref="G25:J25" si="23">#REF!</f>
        <v>#REF!</v>
      </c>
      <c r="H25" s="11" t="e">
        <f t="shared" ref="H25:J25" si="24">#REF!</f>
        <v>#REF!</v>
      </c>
      <c r="I25" s="11" t="e">
        <f t="shared" ref="I25:J25" si="25">#REF!</f>
        <v>#REF!</v>
      </c>
      <c r="J25" s="11" t="e">
        <f t="shared" ref="J25" si="26">#REF!</f>
        <v>#REF!</v>
      </c>
      <c r="L25" s="27">
        <v>8.9285999999999996E-8</v>
      </c>
      <c r="M25" t="s">
        <v>66</v>
      </c>
      <c r="N25" t="s">
        <v>104</v>
      </c>
      <c r="O25" t="s">
        <v>105</v>
      </c>
      <c r="P25" t="s">
        <v>106</v>
      </c>
      <c r="Q25" t="s">
        <v>97</v>
      </c>
    </row>
    <row r="26" spans="1:18" x14ac:dyDescent="0.35">
      <c r="A26" s="23" t="s">
        <v>55</v>
      </c>
      <c r="B26" s="2" t="s">
        <v>62</v>
      </c>
      <c r="C26" s="2" t="s">
        <v>49</v>
      </c>
      <c r="D26" s="11" t="e">
        <f>#REF!</f>
        <v>#REF!</v>
      </c>
      <c r="E26" s="11" t="e">
        <f t="shared" ref="E26:J26" si="27">#REF!</f>
        <v>#REF!</v>
      </c>
      <c r="F26" s="11" t="e">
        <f t="shared" ref="F26:J26" si="28">#REF!</f>
        <v>#REF!</v>
      </c>
      <c r="G26" s="11" t="e">
        <f t="shared" ref="G26:J26" si="29">#REF!</f>
        <v>#REF!</v>
      </c>
      <c r="H26" s="11" t="e">
        <f t="shared" ref="H26:J26" si="30">#REF!</f>
        <v>#REF!</v>
      </c>
      <c r="I26" s="11" t="e">
        <f t="shared" ref="I26:J26" si="31">#REF!</f>
        <v>#REF!</v>
      </c>
      <c r="J26" s="11" t="e">
        <f t="shared" ref="J26" si="32">#REF!</f>
        <v>#REF!</v>
      </c>
      <c r="L26">
        <v>-27.266666666666602</v>
      </c>
      <c r="M26" t="s">
        <v>107</v>
      </c>
      <c r="N26" t="s">
        <v>108</v>
      </c>
      <c r="O26" t="s">
        <v>109</v>
      </c>
      <c r="P26" t="s">
        <v>101</v>
      </c>
      <c r="Q26" t="s">
        <v>97</v>
      </c>
      <c r="R26" t="s">
        <v>140</v>
      </c>
    </row>
    <row r="27" spans="1:18" x14ac:dyDescent="0.35">
      <c r="A27" s="23" t="s">
        <v>56</v>
      </c>
      <c r="B27" s="2" t="s">
        <v>63</v>
      </c>
      <c r="C27" s="2" t="s">
        <v>49</v>
      </c>
      <c r="D27" s="11" t="e">
        <f t="shared" ref="D27:J27" si="33">#REF!/#REF!*(1/(1-#REF!)-1/(1-#REF!))</f>
        <v>#REF!</v>
      </c>
      <c r="E27" s="10" t="e">
        <f t="shared" ref="E27:J27" si="34">#REF!/#REF!*(1/(1-#REF!)-1/(1-#REF!))</f>
        <v>#REF!</v>
      </c>
      <c r="F27" s="10" t="e">
        <f t="shared" ref="F27:J27" si="35">#REF!/#REF!*(1/(1-#REF!)-1/(1-#REF!))</f>
        <v>#REF!</v>
      </c>
      <c r="G27" s="10" t="e">
        <f t="shared" ref="G27:J27" si="36">#REF!/#REF!*(1/(1-#REF!)-1/(1-#REF!))</f>
        <v>#REF!</v>
      </c>
      <c r="H27" s="10" t="e">
        <f t="shared" ref="H27:J27" si="37">#REF!/#REF!*(1/(1-#REF!)-1/(1-#REF!))</f>
        <v>#REF!</v>
      </c>
      <c r="I27" s="10" t="e">
        <f t="shared" ref="I27:J27" si="38">#REF!/#REF!*(1/(1-#REF!)-1/(1-#REF!))</f>
        <v>#REF!</v>
      </c>
      <c r="J27" s="10" t="e">
        <f t="shared" ref="J27" si="39">#REF!/#REF!*(1/(1-#REF!)-1/(1-#REF!))</f>
        <v>#REF!</v>
      </c>
      <c r="L27">
        <v>0.35977777777777697</v>
      </c>
      <c r="M27" t="s">
        <v>111</v>
      </c>
      <c r="N27" t="s">
        <v>112</v>
      </c>
      <c r="O27" t="s">
        <v>113</v>
      </c>
      <c r="P27" t="s">
        <v>101</v>
      </c>
      <c r="Q27" t="s">
        <v>114</v>
      </c>
      <c r="R27" t="s">
        <v>141</v>
      </c>
    </row>
    <row r="28" spans="1:18" x14ac:dyDescent="0.35">
      <c r="A28" s="3" t="s">
        <v>57</v>
      </c>
      <c r="B28" s="2" t="s">
        <v>80</v>
      </c>
      <c r="C28" s="2" t="s">
        <v>46</v>
      </c>
      <c r="D28" s="11" t="e">
        <f t="shared" ref="D28:J29" si="40">#REF!</f>
        <v>#REF!</v>
      </c>
      <c r="E28" s="11" t="e">
        <f t="shared" ref="E28:J29" si="41">#REF!</f>
        <v>#REF!</v>
      </c>
      <c r="F28" s="11" t="e">
        <f t="shared" ref="F28:J29" si="42">#REF!</f>
        <v>#REF!</v>
      </c>
      <c r="G28" s="11" t="e">
        <f t="shared" ref="G28:J29" si="43">#REF!</f>
        <v>#REF!</v>
      </c>
      <c r="H28" s="11" t="e">
        <f t="shared" ref="H28:J29" si="44">#REF!</f>
        <v>#REF!</v>
      </c>
      <c r="I28" s="11" t="e">
        <f t="shared" ref="I28:J29" si="45">#REF!</f>
        <v>#REF!</v>
      </c>
      <c r="J28" s="11" t="e">
        <f t="shared" ref="J28:J29" si="46">#REF!</f>
        <v>#REF!</v>
      </c>
      <c r="L28">
        <v>1.6</v>
      </c>
      <c r="M28" t="s">
        <v>94</v>
      </c>
      <c r="N28" t="s">
        <v>116</v>
      </c>
      <c r="O28" t="s">
        <v>117</v>
      </c>
      <c r="P28" t="s">
        <v>101</v>
      </c>
      <c r="Q28" t="s">
        <v>114</v>
      </c>
      <c r="R28" t="s">
        <v>142</v>
      </c>
    </row>
    <row r="29" spans="1:18" x14ac:dyDescent="0.35">
      <c r="A29" s="3" t="s">
        <v>58</v>
      </c>
      <c r="B29" s="2" t="s">
        <v>64</v>
      </c>
      <c r="C29" s="2" t="s">
        <v>46</v>
      </c>
      <c r="D29" s="17" t="e">
        <f t="shared" ref="D29:J30" si="47">#REF!</f>
        <v>#REF!</v>
      </c>
      <c r="E29" s="17" t="e">
        <f t="shared" ref="E29:J30" si="48">#REF!</f>
        <v>#REF!</v>
      </c>
      <c r="F29" s="17" t="e">
        <f t="shared" ref="F29:J30" si="49">#REF!</f>
        <v>#REF!</v>
      </c>
      <c r="G29" s="17" t="e">
        <f t="shared" ref="G29:J30" si="50">#REF!</f>
        <v>#REF!</v>
      </c>
      <c r="H29" s="17" t="e">
        <f t="shared" ref="H29:J30" si="51">#REF!</f>
        <v>#REF!</v>
      </c>
      <c r="I29" s="17" t="e">
        <f t="shared" ref="I29:J30" si="52">#REF!</f>
        <v>#REF!</v>
      </c>
      <c r="J29" s="17" t="e">
        <f t="shared" ref="J29:J30" si="53">#REF!</f>
        <v>#REF!</v>
      </c>
      <c r="L29">
        <v>2.7000000000000001E-3</v>
      </c>
      <c r="M29" t="s">
        <v>94</v>
      </c>
      <c r="N29" t="s">
        <v>119</v>
      </c>
      <c r="O29" t="s">
        <v>120</v>
      </c>
      <c r="P29" t="s">
        <v>121</v>
      </c>
      <c r="Q29" t="s">
        <v>114</v>
      </c>
      <c r="R29" t="s">
        <v>143</v>
      </c>
    </row>
    <row r="30" spans="1:18" x14ac:dyDescent="0.35">
      <c r="C30" s="2"/>
      <c r="D30" s="17"/>
      <c r="E30" s="11"/>
      <c r="F30" s="11"/>
      <c r="G30" s="11"/>
      <c r="H30" s="11"/>
      <c r="I30" s="11"/>
      <c r="J30" s="11"/>
      <c r="L30">
        <v>5.8823529411764696E-3</v>
      </c>
      <c r="M30" t="s">
        <v>123</v>
      </c>
      <c r="N30" t="s">
        <v>124</v>
      </c>
      <c r="O30" t="s">
        <v>125</v>
      </c>
      <c r="P30" t="s">
        <v>126</v>
      </c>
      <c r="Q30" t="s">
        <v>114</v>
      </c>
      <c r="R30" t="s">
        <v>127</v>
      </c>
    </row>
    <row r="31" spans="1:18" x14ac:dyDescent="0.35">
      <c r="A31" s="3" t="s">
        <v>59</v>
      </c>
      <c r="B31" s="2" t="s">
        <v>65</v>
      </c>
      <c r="C31" s="2" t="s">
        <v>66</v>
      </c>
      <c r="D31" s="11"/>
      <c r="E31" s="11"/>
      <c r="F31" s="11"/>
      <c r="G31" s="11"/>
      <c r="H31" s="11"/>
      <c r="I31" s="11"/>
      <c r="J31" s="11"/>
    </row>
    <row r="32" spans="1:18" x14ac:dyDescent="0.35">
      <c r="L32" t="s">
        <v>39</v>
      </c>
    </row>
    <row r="33" spans="12:18" x14ac:dyDescent="0.35">
      <c r="L33">
        <v>3.35866666666666</v>
      </c>
      <c r="M33" t="s">
        <v>94</v>
      </c>
      <c r="N33" t="s">
        <v>95</v>
      </c>
      <c r="O33" t="s">
        <v>95</v>
      </c>
      <c r="P33" t="s">
        <v>96</v>
      </c>
      <c r="Q33" t="s">
        <v>97</v>
      </c>
      <c r="R33" t="s">
        <v>144</v>
      </c>
    </row>
    <row r="34" spans="12:18" x14ac:dyDescent="0.35">
      <c r="L34">
        <v>4</v>
      </c>
      <c r="M34" t="s">
        <v>94</v>
      </c>
      <c r="N34" t="s">
        <v>145</v>
      </c>
      <c r="O34" t="s">
        <v>146</v>
      </c>
      <c r="P34" t="s">
        <v>101</v>
      </c>
      <c r="Q34" t="s">
        <v>102</v>
      </c>
      <c r="R34" t="s">
        <v>147</v>
      </c>
    </row>
    <row r="35" spans="12:18" x14ac:dyDescent="0.35">
      <c r="L35" s="27">
        <v>8.9285999999999996E-8</v>
      </c>
      <c r="M35" t="s">
        <v>66</v>
      </c>
      <c r="N35" t="s">
        <v>104</v>
      </c>
      <c r="O35" t="s">
        <v>105</v>
      </c>
      <c r="P35" t="s">
        <v>106</v>
      </c>
      <c r="Q35" t="s">
        <v>97</v>
      </c>
    </row>
    <row r="36" spans="12:18" x14ac:dyDescent="0.35">
      <c r="L36">
        <v>-27.266666666666602</v>
      </c>
      <c r="M36" t="s">
        <v>107</v>
      </c>
      <c r="N36" t="s">
        <v>108</v>
      </c>
      <c r="O36" t="s">
        <v>109</v>
      </c>
      <c r="P36" t="s">
        <v>101</v>
      </c>
      <c r="Q36" t="s">
        <v>97</v>
      </c>
      <c r="R36" t="s">
        <v>148</v>
      </c>
    </row>
    <row r="37" spans="12:18" x14ac:dyDescent="0.35">
      <c r="L37">
        <v>0.35977777777777697</v>
      </c>
      <c r="M37" t="s">
        <v>111</v>
      </c>
      <c r="N37" t="s">
        <v>112</v>
      </c>
      <c r="O37" t="s">
        <v>113</v>
      </c>
      <c r="P37" t="s">
        <v>101</v>
      </c>
      <c r="Q37" t="s">
        <v>114</v>
      </c>
      <c r="R37" t="s">
        <v>149</v>
      </c>
    </row>
    <row r="38" spans="12:18" x14ac:dyDescent="0.35">
      <c r="L38">
        <v>1.6</v>
      </c>
      <c r="M38" t="s">
        <v>94</v>
      </c>
      <c r="N38" t="s">
        <v>116</v>
      </c>
      <c r="O38" t="s">
        <v>117</v>
      </c>
      <c r="P38" t="s">
        <v>101</v>
      </c>
      <c r="Q38" t="s">
        <v>114</v>
      </c>
      <c r="R38" t="s">
        <v>150</v>
      </c>
    </row>
    <row r="39" spans="12:18" x14ac:dyDescent="0.35">
      <c r="L39">
        <v>2.7000000000000001E-3</v>
      </c>
      <c r="M39" t="s">
        <v>94</v>
      </c>
      <c r="N39" t="s">
        <v>119</v>
      </c>
      <c r="O39" t="s">
        <v>120</v>
      </c>
      <c r="P39" t="s">
        <v>121</v>
      </c>
      <c r="Q39" t="s">
        <v>114</v>
      </c>
      <c r="R39" t="s">
        <v>151</v>
      </c>
    </row>
    <row r="40" spans="12:18" x14ac:dyDescent="0.35">
      <c r="L40">
        <v>5.8823529411764696E-3</v>
      </c>
      <c r="M40" t="s">
        <v>123</v>
      </c>
      <c r="N40" t="s">
        <v>124</v>
      </c>
      <c r="O40" t="s">
        <v>125</v>
      </c>
      <c r="P40" t="s">
        <v>126</v>
      </c>
      <c r="Q40" t="s">
        <v>114</v>
      </c>
      <c r="R40" t="s">
        <v>127</v>
      </c>
    </row>
  </sheetData>
  <mergeCells count="1">
    <mergeCell ref="D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pyrolysis operation</vt:lpstr>
      <vt:lpstr>AB DEV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2021-09-01T10:31:47Z</dcterms:modified>
</cp:coreProperties>
</file>